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mc:AlternateContent xmlns:mc="http://schemas.openxmlformats.org/markup-compatibility/2006">
    <mc:Choice Requires="x15">
      <x15ac:absPath xmlns:x15ac="http://schemas.microsoft.com/office/spreadsheetml/2010/11/ac" url="Z:\AREA DE ESTADÍSTICA\ESTADÍSTICA\Estadistica\2025\Informes especiales a 31 de julio de 2025\"/>
    </mc:Choice>
  </mc:AlternateContent>
  <xr:revisionPtr revIDLastSave="0" documentId="13_ncr:1_{FD9C6014-6577-4A3F-A3A3-8F87C6F60581}" xr6:coauthVersionLast="47" xr6:coauthVersionMax="47" xr10:uidLastSave="{00000000-0000-0000-0000-000000000000}"/>
  <bookViews>
    <workbookView xWindow="-120" yWindow="-120" windowWidth="29040" windowHeight="1572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Q28" i="158" l="1"/>
  <c r="R28" i="158"/>
  <c r="S28" i="158"/>
  <c r="T28" i="158"/>
  <c r="U28" i="158"/>
  <c r="V28" i="158"/>
  <c r="W28" i="158"/>
  <c r="S37" i="134"/>
  <c r="S38"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U30" i="174" l="1"/>
  <c r="V30" i="173"/>
  <c r="Y30" i="173" s="1"/>
  <c r="M30" i="173"/>
  <c r="V30" i="172"/>
  <c r="Y30" i="172" s="1"/>
  <c r="K30" i="174"/>
  <c r="V30" i="174"/>
  <c r="Y30" i="174" s="1"/>
  <c r="G30" i="174"/>
  <c r="I30" i="174"/>
  <c r="O30" i="174"/>
  <c r="I30" i="173"/>
  <c r="K30" i="173"/>
  <c r="G30" i="173"/>
  <c r="M30" i="174"/>
  <c r="V30" i="175"/>
  <c r="Y30" i="175" s="1"/>
  <c r="S30" i="174"/>
  <c r="O30" i="175" l="1"/>
  <c r="U30" i="175"/>
  <c r="Q30" i="173"/>
  <c r="M30" i="172"/>
  <c r="O30" i="172"/>
  <c r="G30" i="172"/>
  <c r="Q30" i="172"/>
  <c r="U30" i="172"/>
  <c r="K30" i="172"/>
  <c r="I30" i="172"/>
  <c r="S30" i="172"/>
  <c r="S30" i="175"/>
  <c r="S30" i="173"/>
  <c r="W30" i="173" s="1"/>
  <c r="Q30" i="174"/>
  <c r="W30" i="174" s="1"/>
  <c r="I30" i="175"/>
  <c r="M30" i="175"/>
  <c r="G30" i="175"/>
  <c r="Q30" i="175"/>
  <c r="O30" i="173"/>
  <c r="K30" i="175"/>
  <c r="U30" i="173"/>
  <c r="W30" i="172"/>
  <c r="W30" i="175" l="1"/>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P34" i="54"/>
  <c r="Q35" i="54"/>
  <c r="K35" i="54"/>
  <c r="L34" i="54"/>
  <c r="Q34" i="54"/>
  <c r="L35" i="54"/>
  <c r="P35" i="54"/>
  <c r="K34" i="54"/>
  <c r="G34" i="54"/>
  <c r="G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N27" i="161" s="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Z38" i="134"/>
  <c r="U37" i="134"/>
  <c r="N36" i="48"/>
  <c r="D34" i="47"/>
  <c r="Z37" i="134"/>
  <c r="X37" i="134"/>
  <c r="Q37" i="134"/>
  <c r="D35" i="48"/>
  <c r="N34" i="47"/>
  <c r="W37" i="10"/>
  <c r="N38" i="10"/>
  <c r="G46" i="110"/>
  <c r="Q38" i="134"/>
  <c r="Q38" i="10"/>
  <c r="D35" i="49"/>
  <c r="AB38" i="134"/>
  <c r="G45" i="111"/>
  <c r="X38" i="134"/>
  <c r="N35" i="47"/>
  <c r="N37" i="134"/>
  <c r="K38" i="10"/>
  <c r="G45" i="110"/>
  <c r="D36" i="48"/>
  <c r="K37" i="10"/>
  <c r="L37" i="134"/>
  <c r="G45" i="112"/>
  <c r="N35" i="49"/>
  <c r="N35" i="48"/>
  <c r="N37" i="10"/>
  <c r="N36" i="49"/>
  <c r="D35" i="47"/>
  <c r="AB37" i="134"/>
  <c r="W38" i="10"/>
  <c r="Q37" i="10"/>
  <c r="U38" i="134"/>
  <c r="N38" i="134"/>
  <c r="L38" i="134"/>
  <c r="D36" i="49"/>
  <c r="G46" i="112"/>
  <c r="G46" i="111"/>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S25" i="4"/>
  <c r="S14" i="101"/>
  <c r="V14" i="4"/>
  <c r="Y12" i="101"/>
  <c r="S27" i="101"/>
  <c r="V20" i="101"/>
  <c r="V13" i="101"/>
  <c r="S19" i="101"/>
  <c r="Y23" i="101"/>
  <c r="S26" i="4"/>
  <c r="Y27" i="4"/>
  <c r="S11" i="101"/>
  <c r="V21" i="4"/>
  <c r="S18" i="4"/>
  <c r="V16" i="100"/>
  <c r="V14" i="101"/>
  <c r="Y21" i="4"/>
  <c r="Y19" i="4"/>
  <c r="Y11" i="4"/>
  <c r="Y20" i="101"/>
  <c r="Y17" i="4"/>
  <c r="V12" i="101"/>
  <c r="S17" i="101"/>
  <c r="V24" i="4"/>
  <c r="Y26" i="4"/>
  <c r="V28" i="4"/>
  <c r="V18" i="4"/>
  <c r="S23" i="101"/>
  <c r="Y22" i="4"/>
  <c r="Y14" i="4"/>
  <c r="Y21" i="101"/>
  <c r="V27" i="4"/>
  <c r="V25" i="100"/>
  <c r="S15" i="4"/>
  <c r="S26" i="101"/>
  <c r="Y19" i="101"/>
  <c r="Y17" i="100"/>
  <c r="Y17" i="101"/>
  <c r="V22" i="101"/>
  <c r="V28" i="101"/>
  <c r="S27" i="4"/>
  <c r="S28" i="4"/>
  <c r="S12" i="4"/>
  <c r="Y25" i="4"/>
  <c r="Y18" i="101"/>
  <c r="Y15" i="4"/>
  <c r="V15" i="101"/>
  <c r="Y16" i="101"/>
  <c r="V24" i="100"/>
  <c r="Y27" i="101"/>
  <c r="S24" i="101"/>
  <c r="V21" i="100"/>
  <c r="Y18" i="4"/>
  <c r="V18" i="101"/>
  <c r="Y24" i="4"/>
  <c r="Y14" i="101"/>
  <c r="V17" i="101"/>
  <c r="S22" i="100"/>
  <c r="Y24" i="101"/>
  <c r="S20" i="101"/>
  <c r="V16" i="4"/>
  <c r="S25" i="100"/>
  <c r="V23" i="101"/>
  <c r="V20" i="4"/>
  <c r="S24" i="4"/>
  <c r="Y20" i="4"/>
  <c r="Y26" i="101"/>
  <c r="V19" i="4"/>
  <c r="V26" i="4"/>
  <c r="S17" i="100"/>
  <c r="S20" i="4"/>
  <c r="Y19" i="100"/>
  <c r="V11" i="4"/>
  <c r="S11" i="4"/>
  <c r="Y13" i="101"/>
  <c r="V21" i="101"/>
  <c r="S13" i="4"/>
  <c r="S21" i="101"/>
  <c r="S16" i="4"/>
  <c r="Y28" i="101"/>
  <c r="S20" i="100"/>
  <c r="S23" i="100"/>
  <c r="S24" i="100"/>
  <c r="S16" i="101"/>
  <c r="V23" i="4"/>
  <c r="Y23" i="100"/>
  <c r="S19" i="4"/>
  <c r="S11" i="100"/>
  <c r="V22" i="4"/>
  <c r="Y15" i="101"/>
  <c r="V13" i="4"/>
  <c r="V11" i="101"/>
  <c r="S22" i="4"/>
  <c r="V24" i="101"/>
  <c r="V19" i="101"/>
  <c r="S19" i="100"/>
  <c r="S22" i="101"/>
  <c r="V16" i="101"/>
  <c r="Y28" i="4"/>
  <c r="S25" i="101"/>
  <c r="S17" i="4"/>
  <c r="S18" i="101"/>
  <c r="Y23" i="4"/>
  <c r="V18" i="100"/>
  <c r="Y12" i="4"/>
  <c r="S13" i="101"/>
  <c r="Y16" i="4"/>
  <c r="Y15" i="100"/>
  <c r="S21" i="100"/>
  <c r="V20" i="100"/>
  <c r="V15" i="4"/>
  <c r="V26" i="101"/>
  <c r="S15" i="101"/>
  <c r="Y11" i="101"/>
  <c r="Y14" i="100"/>
  <c r="Y24" i="100"/>
  <c r="Y22" i="100"/>
  <c r="V12" i="4"/>
  <c r="S16" i="100"/>
  <c r="V17" i="100"/>
  <c r="V22" i="100"/>
  <c r="V26" i="100"/>
  <c r="V27" i="101"/>
  <c r="Y20" i="100"/>
  <c r="Y25" i="101"/>
  <c r="Y26" i="100"/>
  <c r="S18" i="100"/>
  <c r="S21" i="4"/>
  <c r="S12" i="101"/>
  <c r="Y22" i="101"/>
  <c r="Y21" i="100"/>
  <c r="Y13" i="100"/>
  <c r="Y25" i="100"/>
  <c r="Y13" i="4"/>
  <c r="Y16" i="100"/>
  <c r="Y18" i="100"/>
  <c r="V19" i="100"/>
  <c r="V12" i="100"/>
  <c r="S28" i="100"/>
  <c r="S26" i="100"/>
  <c r="V11" i="100"/>
  <c r="V27" i="100"/>
  <c r="V25" i="4"/>
  <c r="Y27" i="100"/>
  <c r="Y12" i="100"/>
  <c r="V23" i="100"/>
  <c r="S23" i="4"/>
  <c r="V25" i="101"/>
  <c r="V13" i="100"/>
  <c r="S13" i="100"/>
  <c r="V15" i="100"/>
  <c r="V28" i="100"/>
  <c r="Y28" i="100"/>
  <c r="V14" i="100"/>
  <c r="S12" i="100"/>
  <c r="S14" i="4"/>
  <c r="S27" i="100"/>
  <c r="S14" i="100"/>
  <c r="S28" i="101"/>
  <c r="V17" i="4"/>
  <c r="Y11" i="100"/>
  <c r="S15" i="100"/>
  <c r="E25" i="45" l="1"/>
  <c r="F22" i="94"/>
  <c r="V22" i="34"/>
  <c r="Y22" i="34" s="1"/>
  <c r="G14" i="142"/>
  <c r="G24" i="134"/>
  <c r="C20" i="45"/>
  <c r="C19" i="109"/>
  <c r="P19" i="109" s="1"/>
  <c r="O27" i="109"/>
  <c r="C9" i="109"/>
  <c r="P9" i="109" s="1"/>
  <c r="C12" i="112"/>
  <c r="C24" i="111"/>
  <c r="C18" i="111"/>
  <c r="P18" i="111"/>
  <c r="C24" i="112"/>
  <c r="C23" i="111"/>
  <c r="C19" i="111"/>
  <c r="P19" i="111"/>
  <c r="C10" i="110"/>
  <c r="H13" i="141"/>
  <c r="H13" i="108"/>
  <c r="D26" i="55"/>
  <c r="I12" i="152"/>
  <c r="K16" i="68"/>
  <c r="I12" i="92"/>
  <c r="J23" i="145"/>
  <c r="E23" i="145"/>
  <c r="G22" i="147"/>
  <c r="S22" i="105"/>
  <c r="D23" i="140"/>
  <c r="C14" i="45"/>
  <c r="G19" i="147"/>
  <c r="P15" i="100"/>
  <c r="Q15" i="100" s="1"/>
  <c r="T15" i="100"/>
  <c r="G22" i="142"/>
  <c r="E13" i="137"/>
  <c r="V26" i="47"/>
  <c r="Y26" i="47" s="1"/>
  <c r="F26" i="95"/>
  <c r="S28" i="103"/>
  <c r="D29" i="134"/>
  <c r="D16" i="96"/>
  <c r="E20" i="107"/>
  <c r="L19" i="58"/>
  <c r="E23" i="147"/>
  <c r="J23" i="147"/>
  <c r="D19" i="51"/>
  <c r="H25" i="141"/>
  <c r="H25" i="108"/>
  <c r="G27" i="134"/>
  <c r="N31" i="137"/>
  <c r="G12" i="137"/>
  <c r="H22" i="96"/>
  <c r="G20" i="144"/>
  <c r="E26" i="144"/>
  <c r="J26" i="144"/>
  <c r="C23" i="45"/>
  <c r="C14" i="84"/>
  <c r="E13" i="45"/>
  <c r="T15" i="125"/>
  <c r="L19" i="125" s="1"/>
  <c r="J26" i="147"/>
  <c r="E26" i="147"/>
  <c r="Y12" i="104"/>
  <c r="Z12" i="104" s="1"/>
  <c r="N13" i="138"/>
  <c r="K26" i="102"/>
  <c r="L26" i="102"/>
  <c r="T26" i="55"/>
  <c r="G13" i="134"/>
  <c r="L13" i="43"/>
  <c r="K13" i="43"/>
  <c r="G28" i="147"/>
  <c r="E16" i="107"/>
  <c r="E23" i="139"/>
  <c r="Y30" i="100"/>
  <c r="Z30" i="100" s="1"/>
  <c r="Z11" i="100"/>
  <c r="Q13" i="98"/>
  <c r="S29" i="51"/>
  <c r="T11" i="51"/>
  <c r="G24" i="146"/>
  <c r="C17" i="111"/>
  <c r="P17" i="111"/>
  <c r="C13" i="111"/>
  <c r="C14" i="111"/>
  <c r="P14" i="111" s="1"/>
  <c r="C26" i="112"/>
  <c r="P26" i="112"/>
  <c r="C25" i="110"/>
  <c r="P25" i="110" s="1"/>
  <c r="C21" i="110"/>
  <c r="I29" i="51"/>
  <c r="T30" i="48"/>
  <c r="L10" i="96"/>
  <c r="AC28" i="137"/>
  <c r="Y18" i="103"/>
  <c r="Z18" i="103" s="1"/>
  <c r="G23" i="142"/>
  <c r="E20" i="143"/>
  <c r="J20" i="143"/>
  <c r="J12" i="36"/>
  <c r="K12" i="36"/>
  <c r="C11" i="109"/>
  <c r="C21" i="109"/>
  <c r="P21" i="109" s="1"/>
  <c r="C23" i="112"/>
  <c r="C10" i="111"/>
  <c r="C15" i="110"/>
  <c r="C20" i="112"/>
  <c r="C22" i="112"/>
  <c r="C10" i="112"/>
  <c r="C16" i="112"/>
  <c r="I18" i="92"/>
  <c r="I18" i="152"/>
  <c r="W17" i="4"/>
  <c r="D17" i="139"/>
  <c r="V23" i="34"/>
  <c r="Y23" i="34" s="1"/>
  <c r="F23" i="94"/>
  <c r="J11" i="141"/>
  <c r="Q29" i="10"/>
  <c r="J11" i="108"/>
  <c r="J15" i="143"/>
  <c r="E15" i="143"/>
  <c r="F24" i="95"/>
  <c r="V24" i="47"/>
  <c r="Y24" i="47" s="1"/>
  <c r="C24" i="45"/>
  <c r="G15" i="142"/>
  <c r="P28" i="101"/>
  <c r="Q28" i="101" s="1"/>
  <c r="T28" i="101"/>
  <c r="V14" i="103"/>
  <c r="W14" i="103" s="1"/>
  <c r="L16" i="97"/>
  <c r="AC15" i="137"/>
  <c r="G23" i="146"/>
  <c r="G19" i="145"/>
  <c r="J24" i="141"/>
  <c r="J24" i="108"/>
  <c r="J20" i="36"/>
  <c r="K20" i="36"/>
  <c r="D16" i="139"/>
  <c r="T16" i="51"/>
  <c r="T15" i="51"/>
  <c r="T14" i="100"/>
  <c r="P14" i="100"/>
  <c r="Q14" i="100" s="1"/>
  <c r="E21" i="147"/>
  <c r="J21" i="147"/>
  <c r="Q18" i="98"/>
  <c r="N24" i="138"/>
  <c r="Y23" i="104"/>
  <c r="Z23" i="104" s="1"/>
  <c r="G27" i="137"/>
  <c r="P27" i="100"/>
  <c r="Q27" i="100" s="1"/>
  <c r="T27" i="100"/>
  <c r="N14" i="138"/>
  <c r="Y13" i="104"/>
  <c r="Z13" i="104" s="1"/>
  <c r="G18" i="143"/>
  <c r="T14" i="51"/>
  <c r="F13" i="141"/>
  <c r="F13" i="108"/>
  <c r="T13" i="10"/>
  <c r="V20" i="49"/>
  <c r="Y20" i="49" s="1"/>
  <c r="F20" i="97"/>
  <c r="V25" i="103"/>
  <c r="W25" i="103" s="1"/>
  <c r="Q15" i="92"/>
  <c r="J24" i="95"/>
  <c r="Q13" i="92"/>
  <c r="Q13" i="152"/>
  <c r="J16" i="141"/>
  <c r="J16" i="108"/>
  <c r="J22" i="108"/>
  <c r="J22" i="141"/>
  <c r="J30" i="34"/>
  <c r="T14" i="4"/>
  <c r="P14" i="4"/>
  <c r="Q14" i="4" s="1"/>
  <c r="T12" i="100"/>
  <c r="P12" i="100"/>
  <c r="Q12" i="100" s="1"/>
  <c r="C17" i="109"/>
  <c r="C12" i="110"/>
  <c r="C20" i="109"/>
  <c r="P20" i="109" s="1"/>
  <c r="C11" i="110"/>
  <c r="Q29" i="56"/>
  <c r="Y18" i="104"/>
  <c r="Z18" i="104" s="1"/>
  <c r="N19" i="138"/>
  <c r="L14" i="43"/>
  <c r="K14" i="43"/>
  <c r="J16" i="148"/>
  <c r="E16" i="148"/>
  <c r="C23" i="110"/>
  <c r="L22" i="97"/>
  <c r="H20" i="97"/>
  <c r="AC27" i="137"/>
  <c r="G24" i="137"/>
  <c r="K14" i="152"/>
  <c r="K14" i="92"/>
  <c r="N18" i="140"/>
  <c r="Y17" i="105"/>
  <c r="Z17" i="105" s="1"/>
  <c r="D16" i="51"/>
  <c r="F24" i="94"/>
  <c r="V24" i="34"/>
  <c r="Y24" i="34" s="1"/>
  <c r="D19" i="50"/>
  <c r="G29" i="144"/>
  <c r="E22" i="144"/>
  <c r="J22" i="144"/>
  <c r="J13" i="145"/>
  <c r="E13" i="145"/>
  <c r="G27" i="144"/>
  <c r="N29" i="138"/>
  <c r="Y28" i="104"/>
  <c r="Z28" i="104" s="1"/>
  <c r="E21" i="107"/>
  <c r="V13" i="105"/>
  <c r="W13" i="105" s="1"/>
  <c r="L29" i="54"/>
  <c r="D18" i="134"/>
  <c r="S17" i="103"/>
  <c r="W14" i="100"/>
  <c r="D20" i="138"/>
  <c r="E20" i="138" s="1"/>
  <c r="S19" i="104"/>
  <c r="G19" i="142"/>
  <c r="E23" i="143"/>
  <c r="J23" i="143"/>
  <c r="L31" i="137"/>
  <c r="E12" i="137"/>
  <c r="F10" i="141"/>
  <c r="T10" i="10"/>
  <c r="F10" i="108"/>
  <c r="K29" i="10"/>
  <c r="J31" i="136"/>
  <c r="K31" i="136" s="1"/>
  <c r="G30" i="45"/>
  <c r="C13" i="45"/>
  <c r="C15" i="112"/>
  <c r="P15" i="112" s="1"/>
  <c r="C14" i="109"/>
  <c r="C19" i="110"/>
  <c r="P19" i="110" s="1"/>
  <c r="C25" i="111"/>
  <c r="P25" i="111" s="1"/>
  <c r="E16" i="137"/>
  <c r="C25" i="45"/>
  <c r="J17" i="94"/>
  <c r="G28" i="134"/>
  <c r="H28" i="134" s="1"/>
  <c r="I30" i="45"/>
  <c r="E12" i="45"/>
  <c r="C23" i="109"/>
  <c r="P23" i="109" s="1"/>
  <c r="C18" i="109"/>
  <c r="C22" i="109"/>
  <c r="C14" i="112"/>
  <c r="P14" i="112" s="1"/>
  <c r="O27" i="112"/>
  <c r="C9" i="112"/>
  <c r="P9" i="112" s="1"/>
  <c r="C16" i="111"/>
  <c r="P16" i="111" s="1"/>
  <c r="C13" i="110"/>
  <c r="C14" i="110"/>
  <c r="V28" i="104"/>
  <c r="W28" i="104" s="1"/>
  <c r="T11" i="50"/>
  <c r="S29" i="50"/>
  <c r="D21" i="51"/>
  <c r="Y27" i="104"/>
  <c r="Z27" i="104" s="1"/>
  <c r="N28" i="138"/>
  <c r="E15" i="107"/>
  <c r="V24" i="103"/>
  <c r="W24" i="103" s="1"/>
  <c r="E26" i="107"/>
  <c r="Z15" i="125"/>
  <c r="O19" i="125" s="1"/>
  <c r="H11" i="141"/>
  <c r="H11" i="108"/>
  <c r="K16" i="43"/>
  <c r="L16" i="43"/>
  <c r="V16" i="104"/>
  <c r="W16" i="104" s="1"/>
  <c r="I29" i="54"/>
  <c r="Z28" i="100"/>
  <c r="E20" i="139"/>
  <c r="S27" i="103"/>
  <c r="D28" i="134"/>
  <c r="J30" i="48"/>
  <c r="C16" i="109"/>
  <c r="C25" i="109"/>
  <c r="P25" i="109" s="1"/>
  <c r="C15" i="109"/>
  <c r="C21" i="111"/>
  <c r="C17" i="110"/>
  <c r="C17" i="112"/>
  <c r="P17" i="112" s="1"/>
  <c r="C11" i="112"/>
  <c r="C18" i="112"/>
  <c r="C19" i="112"/>
  <c r="W28" i="100"/>
  <c r="E22" i="107"/>
  <c r="H26" i="107"/>
  <c r="J12" i="96"/>
  <c r="K17" i="102"/>
  <c r="L17" i="102"/>
  <c r="D12" i="54"/>
  <c r="L18" i="95"/>
  <c r="T23" i="53"/>
  <c r="H27" i="107"/>
  <c r="T22" i="50"/>
  <c r="AC18" i="137"/>
  <c r="S31" i="143"/>
  <c r="V25" i="48"/>
  <c r="Y25" i="48" s="1"/>
  <c r="F25" i="96"/>
  <c r="E20" i="45"/>
  <c r="AC22" i="144"/>
  <c r="S22" i="103"/>
  <c r="D23" i="134"/>
  <c r="X31" i="137"/>
  <c r="E29" i="107"/>
  <c r="G26" i="134"/>
  <c r="U31" i="144"/>
  <c r="D11" i="50"/>
  <c r="G29" i="50"/>
  <c r="T14" i="54"/>
  <c r="V17" i="104"/>
  <c r="W17" i="104" s="1"/>
  <c r="Y28" i="105"/>
  <c r="Z28" i="105" s="1"/>
  <c r="N29" i="140"/>
  <c r="AC18" i="145"/>
  <c r="G29" i="146"/>
  <c r="M19" i="152"/>
  <c r="M19" i="92"/>
  <c r="T19" i="57"/>
  <c r="G29" i="143"/>
  <c r="D24" i="50"/>
  <c r="D16" i="53"/>
  <c r="D19" i="52"/>
  <c r="V23" i="105"/>
  <c r="W23" i="105" s="1"/>
  <c r="G20" i="148"/>
  <c r="E30" i="107"/>
  <c r="J21" i="96"/>
  <c r="J15" i="144"/>
  <c r="E15" i="144"/>
  <c r="V20" i="104"/>
  <c r="W20" i="104" s="1"/>
  <c r="AC19" i="134"/>
  <c r="W15" i="100"/>
  <c r="D21" i="50"/>
  <c r="D21" i="97"/>
  <c r="J14" i="147"/>
  <c r="E14" i="147"/>
  <c r="D14" i="96"/>
  <c r="C22" i="45"/>
  <c r="T13" i="100"/>
  <c r="P13" i="100"/>
  <c r="Q13" i="100" s="1"/>
  <c r="AB31" i="144"/>
  <c r="AC21" i="142"/>
  <c r="E22" i="139"/>
  <c r="T26" i="10"/>
  <c r="F26" i="141"/>
  <c r="F26" i="108"/>
  <c r="D29" i="139"/>
  <c r="D25" i="56"/>
  <c r="D21" i="56"/>
  <c r="D20" i="52"/>
  <c r="W13" i="100"/>
  <c r="W25" i="101"/>
  <c r="J14" i="144"/>
  <c r="E14" i="144"/>
  <c r="T23" i="4"/>
  <c r="P23" i="4"/>
  <c r="Q23" i="4" s="1"/>
  <c r="D12" i="95"/>
  <c r="S28" i="104"/>
  <c r="D29" i="138"/>
  <c r="E29" i="138" s="1"/>
  <c r="V16" i="103"/>
  <c r="W16" i="103" s="1"/>
  <c r="T21" i="50"/>
  <c r="D12" i="137"/>
  <c r="J31" i="137"/>
  <c r="J15" i="141"/>
  <c r="J15" i="108"/>
  <c r="AC27" i="148"/>
  <c r="J16" i="144"/>
  <c r="E16" i="144"/>
  <c r="G29" i="148"/>
  <c r="Q20" i="92"/>
  <c r="S13" i="103"/>
  <c r="D14" i="134"/>
  <c r="V25" i="104"/>
  <c r="W25" i="104" s="1"/>
  <c r="H17" i="108"/>
  <c r="H17" i="141"/>
  <c r="S20" i="104"/>
  <c r="D21" i="138"/>
  <c r="E21" i="138" s="1"/>
  <c r="H20" i="108"/>
  <c r="H20" i="141"/>
  <c r="G17" i="139"/>
  <c r="N28" i="136"/>
  <c r="T15" i="53"/>
  <c r="L17" i="95"/>
  <c r="T17" i="50"/>
  <c r="N31" i="139"/>
  <c r="G12" i="139"/>
  <c r="G26" i="137"/>
  <c r="J31" i="140"/>
  <c r="K31" i="140" s="1"/>
  <c r="V11" i="105"/>
  <c r="C24" i="109"/>
  <c r="P24" i="109" s="1"/>
  <c r="C20" i="110"/>
  <c r="C9" i="110"/>
  <c r="O27" i="110"/>
  <c r="C22" i="111"/>
  <c r="P22" i="111" s="1"/>
  <c r="D26" i="140"/>
  <c r="S25" i="105"/>
  <c r="E17" i="148"/>
  <c r="J17" i="148"/>
  <c r="E28" i="144"/>
  <c r="J28" i="144"/>
  <c r="O13" i="152"/>
  <c r="O13" i="92"/>
  <c r="W23" i="100"/>
  <c r="J11" i="95"/>
  <c r="G15" i="137"/>
  <c r="D18" i="54"/>
  <c r="J11" i="36"/>
  <c r="I31" i="36"/>
  <c r="K11" i="36"/>
  <c r="L16" i="96"/>
  <c r="G20" i="92"/>
  <c r="D15" i="155"/>
  <c r="D13" i="94"/>
  <c r="G15" i="139"/>
  <c r="H17" i="96"/>
  <c r="G25" i="134"/>
  <c r="E17" i="107"/>
  <c r="H23" i="107"/>
  <c r="Z12" i="100"/>
  <c r="V11" i="104"/>
  <c r="J31" i="138"/>
  <c r="K31" i="138" s="1"/>
  <c r="E27" i="45"/>
  <c r="E28" i="134"/>
  <c r="I20" i="92"/>
  <c r="AC24" i="139"/>
  <c r="S18" i="105"/>
  <c r="D19" i="140"/>
  <c r="H14" i="141"/>
  <c r="H14" i="108"/>
  <c r="K19" i="58"/>
  <c r="J26" i="141"/>
  <c r="J26" i="108"/>
  <c r="AC24" i="146"/>
  <c r="E27" i="143"/>
  <c r="J27" i="143"/>
  <c r="L29" i="53"/>
  <c r="D28" i="50"/>
  <c r="E29" i="145"/>
  <c r="J29" i="145"/>
  <c r="AB31" i="142"/>
  <c r="L21" i="96"/>
  <c r="D24" i="94"/>
  <c r="D26" i="155"/>
  <c r="K27" i="36"/>
  <c r="J27" i="36"/>
  <c r="V16" i="105"/>
  <c r="W16" i="105" s="1"/>
  <c r="E21" i="143"/>
  <c r="J21" i="143"/>
  <c r="G23" i="143"/>
  <c r="D23" i="55"/>
  <c r="T18" i="50"/>
  <c r="C21" i="84"/>
  <c r="D20" i="139"/>
  <c r="AC16" i="142"/>
  <c r="G26" i="148"/>
  <c r="G22" i="144"/>
  <c r="D23" i="97"/>
  <c r="C15" i="111"/>
  <c r="Y25" i="103"/>
  <c r="Z25" i="103" s="1"/>
  <c r="U31" i="134"/>
  <c r="K19" i="36"/>
  <c r="J19" i="36"/>
  <c r="Z27" i="100"/>
  <c r="V27" i="103"/>
  <c r="W27" i="103" s="1"/>
  <c r="Q12" i="152"/>
  <c r="W16" i="68"/>
  <c r="Q12" i="92"/>
  <c r="G19" i="144"/>
  <c r="C10" i="109"/>
  <c r="P10" i="109" s="1"/>
  <c r="O27" i="111"/>
  <c r="C9" i="111"/>
  <c r="P9" i="111" s="1"/>
  <c r="C26" i="110"/>
  <c r="P26" i="110" s="1"/>
  <c r="C22" i="110"/>
  <c r="P22" i="110" s="1"/>
  <c r="C11" i="111"/>
  <c r="P11" i="111" s="1"/>
  <c r="E26" i="142"/>
  <c r="J26" i="142"/>
  <c r="AC19" i="148"/>
  <c r="E28" i="147"/>
  <c r="J28" i="147"/>
  <c r="G16" i="137"/>
  <c r="E25" i="107"/>
  <c r="C13" i="109"/>
  <c r="C26" i="109"/>
  <c r="P26" i="109" s="1"/>
  <c r="C16" i="110"/>
  <c r="C13" i="112"/>
  <c r="C12" i="111"/>
  <c r="C24" i="110"/>
  <c r="C21" i="112"/>
  <c r="P21" i="112" s="1"/>
  <c r="C26" i="111"/>
  <c r="P26" i="111" s="1"/>
  <c r="C18" i="110"/>
  <c r="P18" i="110" s="1"/>
  <c r="J22" i="95"/>
  <c r="AC20" i="142"/>
  <c r="D18" i="51"/>
  <c r="L31" i="139"/>
  <c r="E12" i="139"/>
  <c r="AC21" i="144"/>
  <c r="S31" i="137"/>
  <c r="E23" i="107"/>
  <c r="D15" i="51"/>
  <c r="T24" i="51"/>
  <c r="W25" i="4"/>
  <c r="X31" i="134"/>
  <c r="Y11" i="103"/>
  <c r="J12" i="145"/>
  <c r="E12" i="145"/>
  <c r="L31" i="145"/>
  <c r="V12" i="48"/>
  <c r="Y12" i="48" s="1"/>
  <c r="F12" i="96"/>
  <c r="O12" i="98"/>
  <c r="T15" i="79"/>
  <c r="W27" i="100"/>
  <c r="W11" i="100"/>
  <c r="V30" i="100"/>
  <c r="W30" i="100" s="1"/>
  <c r="H31" i="106"/>
  <c r="E14" i="107"/>
  <c r="E27" i="107"/>
  <c r="D20" i="95"/>
  <c r="Z15" i="79"/>
  <c r="S12" i="98"/>
  <c r="O15" i="92"/>
  <c r="H13" i="96"/>
  <c r="E24" i="107"/>
  <c r="E19" i="107"/>
  <c r="T19" i="79"/>
  <c r="O16" i="98"/>
  <c r="E14" i="134"/>
  <c r="F14" i="134" s="1"/>
  <c r="U31" i="147"/>
  <c r="T22" i="57"/>
  <c r="E28" i="107"/>
  <c r="E18" i="107"/>
  <c r="G19" i="146"/>
  <c r="AC22" i="137"/>
  <c r="M30" i="45"/>
  <c r="H15" i="107"/>
  <c r="I14" i="84"/>
  <c r="T12" i="54"/>
  <c r="D20" i="54"/>
  <c r="T13" i="57"/>
  <c r="AC12" i="137"/>
  <c r="AB31" i="137"/>
  <c r="AC31" i="137" s="1"/>
  <c r="F26" i="96"/>
  <c r="V26" i="48"/>
  <c r="Y26" i="48" s="1"/>
  <c r="Y25" i="105"/>
  <c r="Z25" i="105" s="1"/>
  <c r="N26" i="140"/>
  <c r="C12" i="109"/>
  <c r="C25" i="112"/>
  <c r="C20" i="111"/>
  <c r="P20" i="111" s="1"/>
  <c r="E21" i="45"/>
  <c r="J27" i="95"/>
  <c r="S24" i="104"/>
  <c r="D25" i="138"/>
  <c r="E25" i="138" s="1"/>
  <c r="T24" i="10"/>
  <c r="F24" i="141"/>
  <c r="F24" i="108"/>
  <c r="F14" i="95"/>
  <c r="V14" i="47"/>
  <c r="Y14" i="47" s="1"/>
  <c r="V13" i="104"/>
  <c r="W13" i="104" s="1"/>
  <c r="AC24" i="147"/>
  <c r="Q29" i="51"/>
  <c r="D24" i="139"/>
  <c r="D23" i="138"/>
  <c r="E23" i="138" s="1"/>
  <c r="S22" i="104"/>
  <c r="I29" i="55"/>
  <c r="D15" i="97"/>
  <c r="D23" i="50"/>
  <c r="U31" i="148"/>
  <c r="D14" i="137"/>
  <c r="Y28" i="103"/>
  <c r="Z28" i="103" s="1"/>
  <c r="D19" i="58"/>
  <c r="H25" i="107"/>
  <c r="J18" i="148"/>
  <c r="E18" i="148"/>
  <c r="T19" i="51"/>
  <c r="J18" i="95"/>
  <c r="T25" i="52"/>
  <c r="L11" i="108"/>
  <c r="F19" i="58"/>
  <c r="J12" i="108"/>
  <c r="J12" i="141"/>
  <c r="T26" i="100"/>
  <c r="P26" i="100"/>
  <c r="Q26" i="100" s="1"/>
  <c r="T12" i="52"/>
  <c r="K13" i="92"/>
  <c r="K13" i="152"/>
  <c r="AC16" i="137"/>
  <c r="H11" i="95"/>
  <c r="H20" i="95"/>
  <c r="T28" i="100"/>
  <c r="P28" i="100"/>
  <c r="Q28" i="100" s="1"/>
  <c r="E24" i="137"/>
  <c r="J18" i="36"/>
  <c r="K18" i="36"/>
  <c r="E21" i="142"/>
  <c r="J21" i="142"/>
  <c r="G27" i="142"/>
  <c r="W12" i="100"/>
  <c r="L29" i="50"/>
  <c r="M12" i="92"/>
  <c r="M12" i="152"/>
  <c r="Q16" i="68"/>
  <c r="D13" i="138"/>
  <c r="E13" i="138" s="1"/>
  <c r="S12" i="104"/>
  <c r="D25" i="139"/>
  <c r="G29" i="51"/>
  <c r="D11" i="51"/>
  <c r="E17" i="45"/>
  <c r="F27" i="96"/>
  <c r="V27" i="48"/>
  <c r="Y27" i="48" s="1"/>
  <c r="D18" i="138"/>
  <c r="E18" i="138" s="1"/>
  <c r="S17" i="104"/>
  <c r="E27" i="144"/>
  <c r="J27" i="144"/>
  <c r="V22" i="103"/>
  <c r="W22" i="103" s="1"/>
  <c r="E14" i="137"/>
  <c r="F14" i="137" s="1"/>
  <c r="AB31" i="148"/>
  <c r="L29" i="52"/>
  <c r="G23" i="144"/>
  <c r="H22" i="95"/>
  <c r="G22" i="146"/>
  <c r="T11" i="10"/>
  <c r="U11" i="10" s="1"/>
  <c r="F11" i="108"/>
  <c r="F11" i="141"/>
  <c r="N11" i="141" s="1"/>
  <c r="G11" i="141" s="1"/>
  <c r="D18" i="57"/>
  <c r="J15" i="146"/>
  <c r="E15" i="146"/>
  <c r="E21" i="68"/>
  <c r="E17" i="152"/>
  <c r="AC17" i="68"/>
  <c r="E17" i="92"/>
  <c r="G14" i="144"/>
  <c r="S31" i="145"/>
  <c r="G26" i="147"/>
  <c r="E23" i="148"/>
  <c r="J23" i="148"/>
  <c r="W19" i="100"/>
  <c r="AC21" i="137"/>
  <c r="T25" i="51"/>
  <c r="J17" i="142"/>
  <c r="E17" i="142"/>
  <c r="Z18" i="100"/>
  <c r="G13" i="148"/>
  <c r="C28" i="45"/>
  <c r="C19" i="58"/>
  <c r="E28" i="143"/>
  <c r="J28" i="143"/>
  <c r="H30" i="107"/>
  <c r="E14" i="45"/>
  <c r="Z16" i="100"/>
  <c r="H14" i="107"/>
  <c r="H31" i="84"/>
  <c r="V24" i="48"/>
  <c r="Y24" i="48" s="1"/>
  <c r="F24" i="96"/>
  <c r="N31" i="147"/>
  <c r="G12" i="147"/>
  <c r="L29" i="51"/>
  <c r="C18" i="45"/>
  <c r="G17" i="142"/>
  <c r="D20" i="97"/>
  <c r="E23" i="134"/>
  <c r="G12" i="146"/>
  <c r="N31" i="146"/>
  <c r="D28" i="155"/>
  <c r="D26" i="94"/>
  <c r="Z13" i="4"/>
  <c r="E16" i="68"/>
  <c r="E12" i="92"/>
  <c r="AC12" i="68"/>
  <c r="E12" i="152"/>
  <c r="L12" i="96"/>
  <c r="AC13" i="143"/>
  <c r="V15" i="104"/>
  <c r="W15" i="104" s="1"/>
  <c r="AC29" i="148"/>
  <c r="V11" i="34"/>
  <c r="F11" i="94"/>
  <c r="F16" i="96"/>
  <c r="V16" i="48"/>
  <c r="Y16" i="48" s="1"/>
  <c r="F18" i="95"/>
  <c r="V18" i="47"/>
  <c r="Y18" i="47" s="1"/>
  <c r="J12" i="142"/>
  <c r="L31" i="142"/>
  <c r="E12" i="142"/>
  <c r="AC28" i="134"/>
  <c r="M18" i="98"/>
  <c r="D13" i="55"/>
  <c r="G20" i="134"/>
  <c r="D18" i="55"/>
  <c r="L12" i="97"/>
  <c r="J22" i="142"/>
  <c r="D22" i="142" s="1"/>
  <c r="K22" i="142" s="1"/>
  <c r="E22" i="142"/>
  <c r="F22" i="142" s="1"/>
  <c r="L20" i="108"/>
  <c r="S20" i="92"/>
  <c r="Y21" i="105"/>
  <c r="Z21" i="105" s="1"/>
  <c r="N22" i="140"/>
  <c r="V27" i="104"/>
  <c r="W27" i="104" s="1"/>
  <c r="AC20" i="144"/>
  <c r="D22" i="134"/>
  <c r="S21" i="103"/>
  <c r="G18" i="139"/>
  <c r="D29" i="136"/>
  <c r="E29" i="136" s="1"/>
  <c r="I19" i="58"/>
  <c r="J28" i="142"/>
  <c r="E28" i="142"/>
  <c r="Z31" i="143"/>
  <c r="Z25" i="100"/>
  <c r="D28" i="51"/>
  <c r="E20" i="144"/>
  <c r="J20" i="144"/>
  <c r="Z13" i="100"/>
  <c r="D28" i="52"/>
  <c r="Z21" i="100"/>
  <c r="N30" i="47"/>
  <c r="K21" i="36"/>
  <c r="J21" i="36"/>
  <c r="C27" i="84"/>
  <c r="I27" i="84" s="1"/>
  <c r="H24" i="107"/>
  <c r="E26" i="45"/>
  <c r="Y14" i="103"/>
  <c r="Z14" i="103" s="1"/>
  <c r="L18" i="108"/>
  <c r="Q30" i="45"/>
  <c r="D28" i="55"/>
  <c r="E31" i="107"/>
  <c r="L25" i="95"/>
  <c r="AC25" i="144"/>
  <c r="D17" i="155"/>
  <c r="D15" i="94"/>
  <c r="H26" i="141"/>
  <c r="H26" i="108"/>
  <c r="J18" i="97"/>
  <c r="T17" i="51"/>
  <c r="D27" i="57"/>
  <c r="Z22" i="101"/>
  <c r="C15" i="45"/>
  <c r="T22" i="56"/>
  <c r="L26" i="96"/>
  <c r="C15" i="84"/>
  <c r="I15" i="84" s="1"/>
  <c r="P12" i="101"/>
  <c r="Q12" i="101" s="1"/>
  <c r="T12" i="101"/>
  <c r="U31" i="139"/>
  <c r="S18" i="98"/>
  <c r="E22" i="137"/>
  <c r="F22" i="137" s="1"/>
  <c r="D22" i="137"/>
  <c r="V14" i="104"/>
  <c r="W14" i="104" s="1"/>
  <c r="T26" i="51"/>
  <c r="G13" i="144"/>
  <c r="J14" i="95"/>
  <c r="E18" i="143"/>
  <c r="J18" i="143"/>
  <c r="P21" i="4"/>
  <c r="Q21" i="4" s="1"/>
  <c r="T21" i="4"/>
  <c r="H12" i="95"/>
  <c r="J23" i="94"/>
  <c r="N20" i="140"/>
  <c r="Y19" i="105"/>
  <c r="Z19" i="105" s="1"/>
  <c r="P18" i="100"/>
  <c r="Q18" i="100" s="1"/>
  <c r="T18" i="100"/>
  <c r="E26" i="137"/>
  <c r="N14" i="136"/>
  <c r="AC17" i="137"/>
  <c r="G29" i="147"/>
  <c r="L18" i="96"/>
  <c r="D17" i="51"/>
  <c r="Z26" i="100"/>
  <c r="N25" i="136"/>
  <c r="S24" i="105"/>
  <c r="D25" i="140"/>
  <c r="E23" i="45"/>
  <c r="J27" i="145"/>
  <c r="D27" i="145" s="1"/>
  <c r="K27" i="145" s="1"/>
  <c r="E27" i="145"/>
  <c r="H16" i="68"/>
  <c r="G12" i="92"/>
  <c r="G12" i="152"/>
  <c r="D28" i="139"/>
  <c r="K21" i="43"/>
  <c r="L21" i="43"/>
  <c r="AC26" i="134"/>
  <c r="D18" i="56"/>
  <c r="D26" i="138"/>
  <c r="E26" i="138" s="1"/>
  <c r="S25" i="104"/>
  <c r="K17" i="43"/>
  <c r="L17" i="43"/>
  <c r="J14" i="142"/>
  <c r="E14" i="142"/>
  <c r="G15" i="145"/>
  <c r="H16" i="107"/>
  <c r="G18" i="146"/>
  <c r="J25" i="143"/>
  <c r="E25" i="143"/>
  <c r="J29" i="143"/>
  <c r="E29" i="143"/>
  <c r="S15" i="104"/>
  <c r="D16" i="138"/>
  <c r="E16" i="138" s="1"/>
  <c r="Z31" i="139"/>
  <c r="G28" i="143"/>
  <c r="D25" i="54"/>
  <c r="H15" i="95"/>
  <c r="D26" i="137"/>
  <c r="F25" i="94"/>
  <c r="V25" i="34"/>
  <c r="Y25" i="34" s="1"/>
  <c r="E18" i="45"/>
  <c r="Y23" i="105"/>
  <c r="Z23" i="105" s="1"/>
  <c r="N24" i="140"/>
  <c r="R30" i="47"/>
  <c r="J10" i="95"/>
  <c r="T25" i="50"/>
  <c r="G21" i="137"/>
  <c r="Z25" i="101"/>
  <c r="D12" i="51"/>
  <c r="D24" i="53"/>
  <c r="G20" i="139"/>
  <c r="H20" i="139" s="1"/>
  <c r="D15" i="137"/>
  <c r="E13" i="139"/>
  <c r="T24" i="54"/>
  <c r="D27" i="136"/>
  <c r="E27" i="136" s="1"/>
  <c r="J10" i="97"/>
  <c r="R30" i="49"/>
  <c r="C23" i="3"/>
  <c r="D27" i="107"/>
  <c r="AC12" i="139"/>
  <c r="AB31" i="139"/>
  <c r="T13" i="50"/>
  <c r="E15" i="148"/>
  <c r="J15" i="148"/>
  <c r="G25" i="143"/>
  <c r="H18" i="108"/>
  <c r="H18" i="141"/>
  <c r="D13" i="137"/>
  <c r="V16" i="47"/>
  <c r="Y16" i="47" s="1"/>
  <c r="F16" i="95"/>
  <c r="D18" i="155"/>
  <c r="D16" i="94"/>
  <c r="J26" i="95"/>
  <c r="Y26" i="104"/>
  <c r="Z26" i="104" s="1"/>
  <c r="N27" i="138"/>
  <c r="D23" i="96"/>
  <c r="D13" i="139"/>
  <c r="E19" i="45"/>
  <c r="D13" i="51"/>
  <c r="Z20" i="100"/>
  <c r="Q21" i="68"/>
  <c r="M17" i="92"/>
  <c r="M17" i="152"/>
  <c r="S31" i="148"/>
  <c r="T24" i="50"/>
  <c r="D27" i="139"/>
  <c r="AC24" i="144"/>
  <c r="G18" i="137"/>
  <c r="F12" i="94"/>
  <c r="V12" i="34"/>
  <c r="Q19" i="92"/>
  <c r="Q19" i="152"/>
  <c r="F12" i="97"/>
  <c r="V12" i="49"/>
  <c r="Y12" i="49" s="1"/>
  <c r="E27" i="137"/>
  <c r="I14" i="92"/>
  <c r="I14" i="152"/>
  <c r="J16" i="95"/>
  <c r="H14" i="96"/>
  <c r="D29" i="137"/>
  <c r="L23" i="96"/>
  <c r="G12" i="143"/>
  <c r="N31" i="143"/>
  <c r="L30" i="34"/>
  <c r="J23" i="141"/>
  <c r="J23" i="108"/>
  <c r="E13" i="92"/>
  <c r="E13" i="152"/>
  <c r="AC13" i="68"/>
  <c r="AC17" i="134"/>
  <c r="T23" i="50"/>
  <c r="T12" i="51"/>
  <c r="V19" i="103"/>
  <c r="W19" i="103" s="1"/>
  <c r="D19" i="137"/>
  <c r="G23" i="148"/>
  <c r="H27" i="96"/>
  <c r="W27" i="101"/>
  <c r="V15" i="34"/>
  <c r="Y15" i="34" s="1"/>
  <c r="F15" i="94"/>
  <c r="G26" i="145"/>
  <c r="H16" i="108"/>
  <c r="H16" i="141"/>
  <c r="D21" i="55"/>
  <c r="G18" i="147"/>
  <c r="D17" i="50"/>
  <c r="F11" i="96"/>
  <c r="V11" i="48"/>
  <c r="Y11" i="48" s="1"/>
  <c r="W26" i="100"/>
  <c r="T11" i="57"/>
  <c r="S29" i="57"/>
  <c r="D13" i="52"/>
  <c r="T17" i="53"/>
  <c r="J18" i="96"/>
  <c r="D11" i="94"/>
  <c r="D13" i="155"/>
  <c r="G21" i="143"/>
  <c r="J19" i="58"/>
  <c r="G18" i="144"/>
  <c r="T14" i="10"/>
  <c r="F14" i="108"/>
  <c r="F14" i="141"/>
  <c r="G25" i="144"/>
  <c r="G17" i="143"/>
  <c r="J24" i="147"/>
  <c r="E24" i="147"/>
  <c r="J18" i="145"/>
  <c r="E18" i="145"/>
  <c r="M31" i="140"/>
  <c r="N31" i="140" s="1"/>
  <c r="N12" i="140"/>
  <c r="Y11" i="105"/>
  <c r="S29" i="56"/>
  <c r="T29" i="56" s="1"/>
  <c r="T11" i="56"/>
  <c r="G28" i="144"/>
  <c r="G27" i="143"/>
  <c r="E22" i="134"/>
  <c r="G21" i="139"/>
  <c r="D12" i="56"/>
  <c r="J13" i="144"/>
  <c r="E13" i="144"/>
  <c r="D25" i="57"/>
  <c r="K16" i="102"/>
  <c r="L16" i="102"/>
  <c r="T16" i="56"/>
  <c r="T11" i="55"/>
  <c r="S29" i="55"/>
  <c r="G28" i="137"/>
  <c r="V18" i="104"/>
  <c r="W18" i="104" s="1"/>
  <c r="D20" i="51"/>
  <c r="T17" i="10"/>
  <c r="F17" i="108"/>
  <c r="F17" i="141"/>
  <c r="AC28" i="139"/>
  <c r="F25" i="108"/>
  <c r="T25" i="10"/>
  <c r="C28" i="106"/>
  <c r="F25" i="141"/>
  <c r="D37" i="77"/>
  <c r="G25" i="147"/>
  <c r="N25" i="138"/>
  <c r="Y24" i="104"/>
  <c r="Z24" i="104" s="1"/>
  <c r="V15" i="103"/>
  <c r="W15" i="103" s="1"/>
  <c r="X31" i="139"/>
  <c r="J22" i="148"/>
  <c r="E22" i="148"/>
  <c r="L13" i="108"/>
  <c r="X13" i="10"/>
  <c r="G25" i="148"/>
  <c r="E16" i="139"/>
  <c r="F16" i="139" s="1"/>
  <c r="D27" i="155"/>
  <c r="D25" i="94"/>
  <c r="E24" i="45"/>
  <c r="H21" i="107"/>
  <c r="D17" i="96"/>
  <c r="F18" i="96"/>
  <c r="V18" i="48"/>
  <c r="Y18" i="48" s="1"/>
  <c r="G18" i="148"/>
  <c r="W22" i="100"/>
  <c r="D22" i="54"/>
  <c r="E28" i="45"/>
  <c r="O30" i="45"/>
  <c r="G21" i="144"/>
  <c r="V21" i="49"/>
  <c r="Y21" i="49" s="1"/>
  <c r="F21" i="97"/>
  <c r="L26" i="108"/>
  <c r="X26" i="10"/>
  <c r="N21" i="68"/>
  <c r="K17" i="92"/>
  <c r="K17" i="152"/>
  <c r="G17" i="145"/>
  <c r="L20" i="96"/>
  <c r="W17" i="100"/>
  <c r="G15" i="143"/>
  <c r="P16" i="100"/>
  <c r="Q16" i="100" s="1"/>
  <c r="T16" i="100"/>
  <c r="H27" i="94"/>
  <c r="W12" i="4"/>
  <c r="Q15" i="125"/>
  <c r="K19" i="125" s="1"/>
  <c r="M20" i="92"/>
  <c r="T23" i="57"/>
  <c r="T30" i="34"/>
  <c r="L10" i="94"/>
  <c r="M14" i="98"/>
  <c r="L10" i="97"/>
  <c r="T30" i="49"/>
  <c r="T19" i="52"/>
  <c r="L12" i="43"/>
  <c r="K12" i="43"/>
  <c r="E15" i="147"/>
  <c r="J15" i="147"/>
  <c r="N18" i="138"/>
  <c r="Y17" i="104"/>
  <c r="Z17" i="104" s="1"/>
  <c r="J21" i="145"/>
  <c r="E21" i="145"/>
  <c r="K27" i="102"/>
  <c r="D26" i="96"/>
  <c r="T20" i="51"/>
  <c r="S27" i="105"/>
  <c r="D28" i="140"/>
  <c r="F31" i="84"/>
  <c r="Q19" i="58"/>
  <c r="H12" i="97"/>
  <c r="AC26" i="139"/>
  <c r="D25" i="51"/>
  <c r="Z22" i="100"/>
  <c r="T14" i="55"/>
  <c r="G27" i="147"/>
  <c r="D15" i="140"/>
  <c r="S14" i="105"/>
  <c r="E17" i="144"/>
  <c r="J17" i="144"/>
  <c r="C31" i="36"/>
  <c r="H17" i="97"/>
  <c r="E15" i="145"/>
  <c r="J15" i="145"/>
  <c r="Z24" i="100"/>
  <c r="V12" i="103"/>
  <c r="W12" i="103" s="1"/>
  <c r="AC22" i="146"/>
  <c r="L17" i="108"/>
  <c r="G25" i="145"/>
  <c r="T15" i="52"/>
  <c r="T26" i="54"/>
  <c r="D20" i="55"/>
  <c r="H26" i="96"/>
  <c r="V27" i="105"/>
  <c r="W27" i="105" s="1"/>
  <c r="G24" i="145"/>
  <c r="J16" i="143"/>
  <c r="E16" i="143"/>
  <c r="G14" i="137"/>
  <c r="H14" i="137" s="1"/>
  <c r="L10" i="102"/>
  <c r="K10" i="102"/>
  <c r="J29" i="102"/>
  <c r="T27" i="51"/>
  <c r="K15" i="92"/>
  <c r="E28" i="145"/>
  <c r="J28" i="145"/>
  <c r="G13" i="142"/>
  <c r="E29" i="45"/>
  <c r="J20" i="141"/>
  <c r="J20" i="108"/>
  <c r="R20" i="10"/>
  <c r="S27" i="104"/>
  <c r="D28" i="138"/>
  <c r="E28" i="138" s="1"/>
  <c r="Y22" i="105"/>
  <c r="Z22" i="105" s="1"/>
  <c r="N23" i="140"/>
  <c r="H23" i="95"/>
  <c r="D22" i="50"/>
  <c r="W29" i="10"/>
  <c r="L10" i="108"/>
  <c r="X10" i="10"/>
  <c r="G15" i="144"/>
  <c r="Q14" i="92"/>
  <c r="Q14" i="152"/>
  <c r="N15" i="125"/>
  <c r="I19" i="125" s="1"/>
  <c r="D14" i="50"/>
  <c r="C26" i="45"/>
  <c r="H20" i="107"/>
  <c r="C16" i="45"/>
  <c r="D18" i="53"/>
  <c r="G24" i="139"/>
  <c r="H24" i="139" s="1"/>
  <c r="G14" i="143"/>
  <c r="D20" i="50"/>
  <c r="G15" i="92"/>
  <c r="AC13" i="142"/>
  <c r="N12" i="138"/>
  <c r="M31" i="138"/>
  <c r="N31" i="138" s="1"/>
  <c r="Y11" i="104"/>
  <c r="E19" i="137"/>
  <c r="F19" i="137" s="1"/>
  <c r="T20" i="52"/>
  <c r="Z14" i="100"/>
  <c r="Y14" i="104"/>
  <c r="Z14" i="104" s="1"/>
  <c r="N15" i="138"/>
  <c r="Z11" i="101"/>
  <c r="Y30" i="101"/>
  <c r="Z30" i="101" s="1"/>
  <c r="S14" i="92"/>
  <c r="S14" i="152"/>
  <c r="D18" i="137"/>
  <c r="N15" i="140"/>
  <c r="Y14" i="105"/>
  <c r="Z14" i="105" s="1"/>
  <c r="K18" i="152"/>
  <c r="K18" i="92"/>
  <c r="H27" i="97"/>
  <c r="AC29" i="139"/>
  <c r="G31" i="140"/>
  <c r="S11" i="105"/>
  <c r="D12" i="140"/>
  <c r="G24" i="144"/>
  <c r="O14" i="98"/>
  <c r="J16" i="145"/>
  <c r="E16" i="145"/>
  <c r="F12" i="141"/>
  <c r="T12" i="10"/>
  <c r="F12" i="108"/>
  <c r="T13" i="51"/>
  <c r="L16" i="108"/>
  <c r="V23" i="49"/>
  <c r="Y23" i="49" s="1"/>
  <c r="F23" i="97"/>
  <c r="P15" i="101"/>
  <c r="Q15" i="101" s="1"/>
  <c r="T15" i="101"/>
  <c r="N26" i="138"/>
  <c r="Y25" i="104"/>
  <c r="Z25" i="104" s="1"/>
  <c r="H17" i="107"/>
  <c r="T28" i="57"/>
  <c r="G29" i="145"/>
  <c r="C20" i="84"/>
  <c r="S31" i="134"/>
  <c r="T19" i="56"/>
  <c r="D20" i="137"/>
  <c r="T27" i="56"/>
  <c r="L23" i="108"/>
  <c r="H30" i="49"/>
  <c r="T14" i="50"/>
  <c r="T18" i="54"/>
  <c r="G25" i="137"/>
  <c r="W26" i="101"/>
  <c r="J21" i="94"/>
  <c r="E23" i="137"/>
  <c r="J13" i="108"/>
  <c r="R13" i="10"/>
  <c r="J13" i="141"/>
  <c r="E20" i="137"/>
  <c r="F20" i="137" s="1"/>
  <c r="E13" i="146"/>
  <c r="J13" i="146"/>
  <c r="J24" i="97"/>
  <c r="AC18" i="146"/>
  <c r="L28" i="43"/>
  <c r="K28" i="43"/>
  <c r="D14" i="139"/>
  <c r="D24" i="137"/>
  <c r="W15" i="4"/>
  <c r="G28" i="148"/>
  <c r="AC24" i="137"/>
  <c r="W20" i="100"/>
  <c r="K28" i="36"/>
  <c r="J28" i="36"/>
  <c r="G14" i="98"/>
  <c r="P21" i="100"/>
  <c r="Q21" i="100" s="1"/>
  <c r="T21" i="100"/>
  <c r="V14" i="34"/>
  <c r="F14" i="94"/>
  <c r="AC20" i="148"/>
  <c r="Z15" i="100"/>
  <c r="L19" i="96"/>
  <c r="T19" i="53"/>
  <c r="V13" i="34"/>
  <c r="F13" i="94"/>
  <c r="T19" i="50"/>
  <c r="F10" i="95"/>
  <c r="F30" i="47"/>
  <c r="V10" i="47"/>
  <c r="K23" i="43"/>
  <c r="L23" i="43"/>
  <c r="L26" i="97"/>
  <c r="G23" i="145"/>
  <c r="F20" i="108"/>
  <c r="N20" i="108" s="1"/>
  <c r="G20" i="108" s="1"/>
  <c r="F20" i="141"/>
  <c r="T20" i="10"/>
  <c r="U20" i="10" s="1"/>
  <c r="AC25" i="137"/>
  <c r="Z16" i="4"/>
  <c r="E21" i="148"/>
  <c r="J21" i="148"/>
  <c r="N21" i="138"/>
  <c r="Y20" i="104"/>
  <c r="Z20" i="104" s="1"/>
  <c r="G13" i="139"/>
  <c r="H13" i="139" s="1"/>
  <c r="T28" i="51"/>
  <c r="AC16" i="139"/>
  <c r="G28" i="145"/>
  <c r="K11" i="102"/>
  <c r="L11" i="102"/>
  <c r="J29" i="144"/>
  <c r="E29" i="144"/>
  <c r="E14" i="145"/>
  <c r="J14" i="145"/>
  <c r="V13" i="103"/>
  <c r="W13" i="103" s="1"/>
  <c r="J27" i="97"/>
  <c r="L30" i="49"/>
  <c r="D25" i="95"/>
  <c r="E18" i="146"/>
  <c r="J18" i="146"/>
  <c r="G17" i="137"/>
  <c r="G16" i="148"/>
  <c r="F30" i="49"/>
  <c r="F10" i="97"/>
  <c r="V10" i="49"/>
  <c r="H21" i="94"/>
  <c r="J24" i="142"/>
  <c r="E24" i="142"/>
  <c r="J20" i="148"/>
  <c r="E20" i="148"/>
  <c r="E24" i="148"/>
  <c r="J24" i="148"/>
  <c r="V28" i="103"/>
  <c r="W28" i="103" s="1"/>
  <c r="K17" i="36"/>
  <c r="J17" i="36"/>
  <c r="G13" i="146"/>
  <c r="E19" i="147"/>
  <c r="J19" i="147"/>
  <c r="J15" i="97"/>
  <c r="L13" i="95"/>
  <c r="V21" i="48"/>
  <c r="Y21" i="48" s="1"/>
  <c r="F21" i="96"/>
  <c r="AC14" i="134"/>
  <c r="D28" i="137"/>
  <c r="J15" i="36"/>
  <c r="K15" i="36"/>
  <c r="AC19" i="139"/>
  <c r="D13" i="136"/>
  <c r="E13" i="136" s="1"/>
  <c r="D12" i="136"/>
  <c r="E12" i="136" s="1"/>
  <c r="G31" i="136"/>
  <c r="V19" i="49"/>
  <c r="Y19" i="49" s="1"/>
  <c r="F19" i="97"/>
  <c r="V20" i="105"/>
  <c r="W20" i="105" s="1"/>
  <c r="G17" i="148"/>
  <c r="G14" i="145"/>
  <c r="Z31" i="137"/>
  <c r="AA31" i="137" s="1"/>
  <c r="T13" i="101"/>
  <c r="P13" i="101"/>
  <c r="Q13" i="101" s="1"/>
  <c r="J14" i="94"/>
  <c r="G23" i="137"/>
  <c r="T22" i="51"/>
  <c r="E19" i="58"/>
  <c r="J23" i="95"/>
  <c r="H22" i="97"/>
  <c r="F21" i="108"/>
  <c r="T21" i="10"/>
  <c r="U21" i="10" s="1"/>
  <c r="F21" i="141"/>
  <c r="AC22" i="134"/>
  <c r="Q12" i="98"/>
  <c r="W15" i="79"/>
  <c r="D17" i="57"/>
  <c r="Q29" i="50"/>
  <c r="D26" i="54"/>
  <c r="J13" i="97"/>
  <c r="Y22" i="103"/>
  <c r="Z22" i="103" s="1"/>
  <c r="D22" i="56"/>
  <c r="H18" i="96"/>
  <c r="J19" i="145"/>
  <c r="E19" i="145"/>
  <c r="E23" i="146"/>
  <c r="J23" i="146"/>
  <c r="G26" i="143"/>
  <c r="F21" i="95"/>
  <c r="V21" i="47"/>
  <c r="Y21" i="47" s="1"/>
  <c r="T13" i="56"/>
  <c r="T23" i="52"/>
  <c r="Y24" i="103"/>
  <c r="Z24" i="103" s="1"/>
  <c r="G16" i="134"/>
  <c r="Q15" i="79"/>
  <c r="M12" i="98"/>
  <c r="K13" i="36"/>
  <c r="J13" i="36"/>
  <c r="G28" i="146"/>
  <c r="M18" i="152"/>
  <c r="M18" i="92"/>
  <c r="Z12" i="4"/>
  <c r="H22" i="107"/>
  <c r="I21" i="84"/>
  <c r="D19" i="96"/>
  <c r="AC17" i="79"/>
  <c r="E17" i="98"/>
  <c r="T23" i="56"/>
  <c r="V18" i="105"/>
  <c r="W18" i="105" s="1"/>
  <c r="K14" i="36"/>
  <c r="J14" i="36"/>
  <c r="W18" i="100"/>
  <c r="G26" i="146"/>
  <c r="D12" i="97"/>
  <c r="Z23" i="4"/>
  <c r="E26" i="139"/>
  <c r="T20" i="53"/>
  <c r="K15" i="79"/>
  <c r="I12" i="98"/>
  <c r="J27" i="108"/>
  <c r="J27" i="141"/>
  <c r="N29" i="54"/>
  <c r="O29" i="54" s="1"/>
  <c r="AC15" i="147"/>
  <c r="D27" i="51"/>
  <c r="E12" i="146"/>
  <c r="L31" i="146"/>
  <c r="J12" i="146"/>
  <c r="T18" i="101"/>
  <c r="P18" i="101"/>
  <c r="Q18" i="101" s="1"/>
  <c r="D23" i="107"/>
  <c r="C19" i="3"/>
  <c r="N19" i="140"/>
  <c r="Y18" i="105"/>
  <c r="Z18" i="105" s="1"/>
  <c r="S15" i="92"/>
  <c r="G26" i="142"/>
  <c r="G27" i="146"/>
  <c r="D23" i="53"/>
  <c r="T18" i="55"/>
  <c r="G20" i="143"/>
  <c r="AC22" i="143"/>
  <c r="E26" i="134"/>
  <c r="Y12" i="105"/>
  <c r="Z12" i="105" s="1"/>
  <c r="N13" i="140"/>
  <c r="P17" i="4"/>
  <c r="Q17" i="4" s="1"/>
  <c r="T17" i="4"/>
  <c r="L14" i="108"/>
  <c r="X14" i="10"/>
  <c r="V15" i="105"/>
  <c r="W15" i="105" s="1"/>
  <c r="Y20" i="105"/>
  <c r="Z20" i="105" s="1"/>
  <c r="N21" i="140"/>
  <c r="J18" i="142"/>
  <c r="E18" i="142"/>
  <c r="J19" i="146"/>
  <c r="E19" i="146"/>
  <c r="D18" i="140"/>
  <c r="S17" i="105"/>
  <c r="E21" i="137"/>
  <c r="T13" i="52"/>
  <c r="AC14" i="145"/>
  <c r="Y26" i="103"/>
  <c r="Z26" i="103" s="1"/>
  <c r="V21" i="103"/>
  <c r="W21" i="103" s="1"/>
  <c r="AC27" i="134"/>
  <c r="AC22" i="139"/>
  <c r="D21" i="134"/>
  <c r="S20" i="103"/>
  <c r="D15" i="55"/>
  <c r="J25" i="141"/>
  <c r="R25" i="10"/>
  <c r="J25" i="108"/>
  <c r="J17" i="141"/>
  <c r="J17" i="108"/>
  <c r="O14" i="92"/>
  <c r="O14" i="152"/>
  <c r="AC14" i="143"/>
  <c r="T25" i="101"/>
  <c r="P25" i="101"/>
  <c r="Q25" i="101" s="1"/>
  <c r="G27" i="148"/>
  <c r="V19" i="104"/>
  <c r="W19" i="104" s="1"/>
  <c r="Z28" i="4"/>
  <c r="G15" i="146"/>
  <c r="G21" i="148"/>
  <c r="W16" i="101"/>
  <c r="D20" i="134"/>
  <c r="S19" i="103"/>
  <c r="L25" i="108"/>
  <c r="X25" i="10"/>
  <c r="R19" i="58"/>
  <c r="V23" i="104"/>
  <c r="W23" i="104" s="1"/>
  <c r="E24" i="143"/>
  <c r="J24" i="143"/>
  <c r="AA17" i="79"/>
  <c r="S17" i="98"/>
  <c r="J24" i="94"/>
  <c r="L15" i="94"/>
  <c r="T16" i="54"/>
  <c r="C12" i="45"/>
  <c r="K30" i="45"/>
  <c r="N29" i="52"/>
  <c r="O29" i="52" s="1"/>
  <c r="AC26" i="142"/>
  <c r="S23" i="104"/>
  <c r="D24" i="138"/>
  <c r="E24" i="138" s="1"/>
  <c r="G21" i="142"/>
  <c r="AC25" i="147"/>
  <c r="G17" i="152"/>
  <c r="H21" i="68"/>
  <c r="G17" i="92"/>
  <c r="E15" i="137"/>
  <c r="F15" i="137" s="1"/>
  <c r="E24" i="144"/>
  <c r="J24" i="144"/>
  <c r="AC23" i="146"/>
  <c r="H17" i="94"/>
  <c r="Y13" i="105"/>
  <c r="Z13" i="105" s="1"/>
  <c r="N14" i="140"/>
  <c r="H24" i="141"/>
  <c r="H24" i="108"/>
  <c r="T22" i="101"/>
  <c r="P22" i="101"/>
  <c r="Q22" i="101" s="1"/>
  <c r="T16" i="68"/>
  <c r="O12" i="92"/>
  <c r="O12" i="152"/>
  <c r="O16" i="152" s="1"/>
  <c r="AA14" i="152" s="1"/>
  <c r="P19" i="100"/>
  <c r="Q19" i="100" s="1"/>
  <c r="T19" i="100"/>
  <c r="G29" i="139"/>
  <c r="H29" i="139" s="1"/>
  <c r="D24" i="51"/>
  <c r="W19" i="101"/>
  <c r="AC20" i="68"/>
  <c r="E20" i="92"/>
  <c r="T15" i="10"/>
  <c r="U15" i="10" s="1"/>
  <c r="F15" i="108"/>
  <c r="F15" i="141"/>
  <c r="W24" i="101"/>
  <c r="Y16" i="104"/>
  <c r="Z16" i="104" s="1"/>
  <c r="N17" i="138"/>
  <c r="T27" i="54"/>
  <c r="T21" i="55"/>
  <c r="V23" i="103"/>
  <c r="W23" i="103" s="1"/>
  <c r="D14" i="54"/>
  <c r="Y13" i="103"/>
  <c r="Z13" i="103" s="1"/>
  <c r="I14" i="98"/>
  <c r="H18" i="107"/>
  <c r="E20" i="142"/>
  <c r="J20" i="142"/>
  <c r="V26" i="103"/>
  <c r="W26" i="103" s="1"/>
  <c r="AB31" i="143"/>
  <c r="AC12" i="143"/>
  <c r="AC20" i="137"/>
  <c r="J27" i="147"/>
  <c r="E27" i="147"/>
  <c r="C17" i="3"/>
  <c r="D21" i="107"/>
  <c r="N17" i="136"/>
  <c r="J16" i="142"/>
  <c r="E16" i="142"/>
  <c r="S31" i="144"/>
  <c r="L27" i="43"/>
  <c r="K27" i="43"/>
  <c r="N30" i="34"/>
  <c r="K14" i="102"/>
  <c r="L14" i="102"/>
  <c r="T13" i="55"/>
  <c r="D12" i="57"/>
  <c r="G28" i="142"/>
  <c r="S21" i="104"/>
  <c r="D22" i="138"/>
  <c r="E22" i="138" s="1"/>
  <c r="P22" i="4"/>
  <c r="Q22" i="4" s="1"/>
  <c r="T22" i="4"/>
  <c r="E20" i="145"/>
  <c r="J20" i="145"/>
  <c r="D22" i="95"/>
  <c r="G17" i="144"/>
  <c r="D17" i="52"/>
  <c r="D24" i="55"/>
  <c r="J12" i="148"/>
  <c r="L31" i="148"/>
  <c r="E12" i="148"/>
  <c r="J26" i="148"/>
  <c r="E26" i="148"/>
  <c r="J17" i="143"/>
  <c r="E17" i="143"/>
  <c r="H25" i="96"/>
  <c r="V30" i="101"/>
  <c r="W30" i="101" s="1"/>
  <c r="W11" i="101"/>
  <c r="T28" i="55"/>
  <c r="D20" i="94"/>
  <c r="D22" i="155"/>
  <c r="E14" i="143"/>
  <c r="J14" i="143"/>
  <c r="W13" i="4"/>
  <c r="AC16" i="148"/>
  <c r="C15" i="3"/>
  <c r="D19" i="107"/>
  <c r="S15" i="103"/>
  <c r="D16" i="134"/>
  <c r="Q31" i="137"/>
  <c r="Z15" i="101"/>
  <c r="N29" i="51"/>
  <c r="O29" i="51" s="1"/>
  <c r="T20" i="56"/>
  <c r="AC14" i="139"/>
  <c r="L17" i="96"/>
  <c r="J26" i="143"/>
  <c r="E26" i="143"/>
  <c r="G19" i="139"/>
  <c r="AC13" i="134"/>
  <c r="D26" i="51"/>
  <c r="L16" i="95"/>
  <c r="AC20" i="139"/>
  <c r="H25" i="95"/>
  <c r="T24" i="57"/>
  <c r="H28" i="107"/>
  <c r="AC15" i="144"/>
  <c r="H22" i="141"/>
  <c r="H22" i="108"/>
  <c r="Z31" i="145"/>
  <c r="F19" i="96"/>
  <c r="V19" i="48"/>
  <c r="Y19" i="48" s="1"/>
  <c r="S31" i="146"/>
  <c r="L14" i="95"/>
  <c r="W22" i="4"/>
  <c r="AC17" i="144"/>
  <c r="D29" i="3"/>
  <c r="E10" i="3" s="1"/>
  <c r="C10" i="3"/>
  <c r="D14" i="107"/>
  <c r="J26" i="96"/>
  <c r="G16" i="142"/>
  <c r="AC15" i="139"/>
  <c r="D11" i="54"/>
  <c r="G29" i="54"/>
  <c r="E15" i="142"/>
  <c r="J15" i="142"/>
  <c r="N31" i="148"/>
  <c r="G31" i="148" s="1"/>
  <c r="G12" i="148"/>
  <c r="AC29" i="145"/>
  <c r="F17" i="94"/>
  <c r="V17" i="34"/>
  <c r="J11" i="97"/>
  <c r="D15" i="57"/>
  <c r="V18" i="49"/>
  <c r="Y18" i="49" s="1"/>
  <c r="F18" i="97"/>
  <c r="J17" i="97"/>
  <c r="G22" i="145"/>
  <c r="D15" i="138"/>
  <c r="E15" i="138" s="1"/>
  <c r="S14" i="104"/>
  <c r="G29" i="142"/>
  <c r="H13" i="95"/>
  <c r="AC24" i="142"/>
  <c r="D27" i="137"/>
  <c r="S30" i="100"/>
  <c r="T30" i="100" s="1"/>
  <c r="P11" i="100"/>
  <c r="T11" i="100"/>
  <c r="G13" i="143"/>
  <c r="Q17" i="92"/>
  <c r="W21" i="68"/>
  <c r="Q17" i="152"/>
  <c r="E16" i="146"/>
  <c r="J16" i="146"/>
  <c r="D27" i="138"/>
  <c r="E27" i="138" s="1"/>
  <c r="S26" i="104"/>
  <c r="H16" i="97"/>
  <c r="O18" i="92"/>
  <c r="O18" i="152"/>
  <c r="T16" i="52"/>
  <c r="O20" i="92"/>
  <c r="N27" i="140"/>
  <c r="Y26" i="105"/>
  <c r="Z26" i="105" s="1"/>
  <c r="F24" i="97"/>
  <c r="V24" i="49"/>
  <c r="Y24" i="49" s="1"/>
  <c r="T21" i="51"/>
  <c r="G19" i="92"/>
  <c r="G19" i="152"/>
  <c r="N29" i="50"/>
  <c r="O29" i="50" s="1"/>
  <c r="G28" i="139"/>
  <c r="H28" i="139" s="1"/>
  <c r="J19" i="144"/>
  <c r="E19" i="144"/>
  <c r="Y16" i="103"/>
  <c r="Z16" i="103" s="1"/>
  <c r="K23" i="36"/>
  <c r="J23" i="36"/>
  <c r="D27" i="53"/>
  <c r="T18" i="51"/>
  <c r="E18" i="134"/>
  <c r="F18" i="134" s="1"/>
  <c r="AC28" i="143"/>
  <c r="T19" i="4"/>
  <c r="P19" i="4"/>
  <c r="Q19" i="4" s="1"/>
  <c r="J17" i="96"/>
  <c r="D27" i="50"/>
  <c r="G15" i="148"/>
  <c r="H19" i="97"/>
  <c r="C13" i="106"/>
  <c r="D29" i="10"/>
  <c r="J25" i="148"/>
  <c r="E25" i="148"/>
  <c r="S24" i="103"/>
  <c r="D25" i="134"/>
  <c r="D17" i="140"/>
  <c r="S16" i="105"/>
  <c r="AB31" i="147"/>
  <c r="AC12" i="147"/>
  <c r="K18" i="43"/>
  <c r="L18" i="43"/>
  <c r="G14" i="139"/>
  <c r="H14" i="139" s="1"/>
  <c r="E26" i="146"/>
  <c r="J26" i="146"/>
  <c r="I13" i="152"/>
  <c r="I13" i="92"/>
  <c r="Y19" i="103"/>
  <c r="Z19" i="103" s="1"/>
  <c r="L18" i="97"/>
  <c r="Y15" i="104"/>
  <c r="Z15" i="104" s="1"/>
  <c r="N16" i="138"/>
  <c r="D22" i="97"/>
  <c r="G25" i="142"/>
  <c r="D15" i="50"/>
  <c r="C16" i="84"/>
  <c r="AC13" i="139"/>
  <c r="J19" i="97"/>
  <c r="V24" i="104"/>
  <c r="W24" i="104" s="1"/>
  <c r="L15" i="108"/>
  <c r="X15" i="10"/>
  <c r="L11" i="96"/>
  <c r="I19" i="152"/>
  <c r="I19" i="92"/>
  <c r="E25" i="137"/>
  <c r="C30" i="84"/>
  <c r="J27" i="148"/>
  <c r="E27" i="148"/>
  <c r="E24" i="134"/>
  <c r="D16" i="97"/>
  <c r="Z23" i="100"/>
  <c r="J29" i="147"/>
  <c r="E29" i="147"/>
  <c r="H26" i="97"/>
  <c r="W23" i="4"/>
  <c r="H24" i="97"/>
  <c r="H10" i="96"/>
  <c r="P30" i="48"/>
  <c r="I15" i="92"/>
  <c r="F23" i="96"/>
  <c r="V23" i="48"/>
  <c r="Y23" i="48" s="1"/>
  <c r="I17" i="152"/>
  <c r="I21" i="152" s="1"/>
  <c r="X17" i="152" s="1"/>
  <c r="K21" i="68"/>
  <c r="I17" i="92"/>
  <c r="D16" i="57"/>
  <c r="G17" i="134"/>
  <c r="AC25" i="134"/>
  <c r="D19" i="54"/>
  <c r="D18" i="95"/>
  <c r="L25" i="97"/>
  <c r="D21" i="139"/>
  <c r="T16" i="101"/>
  <c r="P16" i="101"/>
  <c r="Q16" i="101" s="1"/>
  <c r="V26" i="104"/>
  <c r="W26" i="104" s="1"/>
  <c r="H15" i="96"/>
  <c r="D18" i="97"/>
  <c r="V21" i="104"/>
  <c r="W21" i="104" s="1"/>
  <c r="T27" i="52"/>
  <c r="G27" i="145"/>
  <c r="H27" i="145" s="1"/>
  <c r="T12" i="50"/>
  <c r="G22" i="139"/>
  <c r="L30" i="47"/>
  <c r="J30" i="49"/>
  <c r="V25" i="47"/>
  <c r="Y25" i="47" s="1"/>
  <c r="F25" i="95"/>
  <c r="E25" i="145"/>
  <c r="J25" i="145"/>
  <c r="D25" i="145" s="1"/>
  <c r="K25" i="145" s="1"/>
  <c r="V22" i="48"/>
  <c r="Y22" i="48" s="1"/>
  <c r="F22" i="96"/>
  <c r="S29" i="54"/>
  <c r="T11" i="54"/>
  <c r="C18" i="106"/>
  <c r="G16" i="146"/>
  <c r="H27" i="141"/>
  <c r="H27" i="108"/>
  <c r="G16" i="143"/>
  <c r="J29" i="148"/>
  <c r="E29" i="148"/>
  <c r="AC17" i="147"/>
  <c r="D12" i="50"/>
  <c r="L14" i="94"/>
  <c r="J16" i="36"/>
  <c r="K16" i="36"/>
  <c r="K15" i="43"/>
  <c r="L15" i="43"/>
  <c r="N12" i="136"/>
  <c r="M31" i="136"/>
  <c r="N31" i="136" s="1"/>
  <c r="S31" i="139"/>
  <c r="C17" i="45"/>
  <c r="D23" i="57"/>
  <c r="J19" i="95"/>
  <c r="F20" i="96"/>
  <c r="V20" i="48"/>
  <c r="Y20" i="48" s="1"/>
  <c r="S15" i="105"/>
  <c r="D16" i="140"/>
  <c r="AC20" i="146"/>
  <c r="E20" i="134"/>
  <c r="K24" i="36"/>
  <c r="J24" i="36"/>
  <c r="L13" i="96"/>
  <c r="J11" i="94"/>
  <c r="T24" i="100"/>
  <c r="P24" i="100"/>
  <c r="Q24" i="100" s="1"/>
  <c r="AC27" i="143"/>
  <c r="P23" i="100"/>
  <c r="Q23" i="100" s="1"/>
  <c r="T23" i="100"/>
  <c r="J20" i="97"/>
  <c r="D15" i="95"/>
  <c r="V22" i="104"/>
  <c r="W22" i="104" s="1"/>
  <c r="J20" i="146"/>
  <c r="D20" i="146" s="1"/>
  <c r="E20" i="146"/>
  <c r="F37" i="77"/>
  <c r="J23" i="97"/>
  <c r="J23" i="144"/>
  <c r="E23" i="144"/>
  <c r="U31" i="142"/>
  <c r="T20" i="100"/>
  <c r="P20" i="100"/>
  <c r="Q20" i="100" s="1"/>
  <c r="AC23" i="137"/>
  <c r="E28" i="137"/>
  <c r="F28" i="137" s="1"/>
  <c r="C21" i="45"/>
  <c r="D16" i="55"/>
  <c r="J29" i="142"/>
  <c r="E29" i="142"/>
  <c r="J22" i="97"/>
  <c r="E26" i="145"/>
  <c r="J26" i="145"/>
  <c r="J13" i="143"/>
  <c r="E13" i="143"/>
  <c r="AC26" i="147"/>
  <c r="H30" i="47"/>
  <c r="V19" i="105"/>
  <c r="W19" i="105" s="1"/>
  <c r="L23" i="102"/>
  <c r="K23" i="102"/>
  <c r="S12" i="152"/>
  <c r="Z16" i="68"/>
  <c r="S12" i="92"/>
  <c r="AA12" i="68"/>
  <c r="G18" i="145"/>
  <c r="N25" i="140"/>
  <c r="Y24" i="105"/>
  <c r="Z24" i="105" s="1"/>
  <c r="K17" i="98"/>
  <c r="D11" i="57"/>
  <c r="G29" i="57"/>
  <c r="F13" i="95"/>
  <c r="V13" i="47"/>
  <c r="Y13" i="47" s="1"/>
  <c r="I13" i="98"/>
  <c r="G29" i="137"/>
  <c r="H29" i="137" s="1"/>
  <c r="L27" i="94"/>
  <c r="Z31" i="134"/>
  <c r="AA31" i="134" s="1"/>
  <c r="Z31" i="142"/>
  <c r="G12" i="142"/>
  <c r="N31" i="142"/>
  <c r="J25" i="95"/>
  <c r="AC21" i="145"/>
  <c r="D26" i="57"/>
  <c r="H23" i="141"/>
  <c r="H23" i="108"/>
  <c r="AB31" i="134"/>
  <c r="AC31" i="134" s="1"/>
  <c r="AC12" i="134"/>
  <c r="D15" i="52"/>
  <c r="T14" i="57"/>
  <c r="V27" i="47"/>
  <c r="Y27" i="47" s="1"/>
  <c r="F27" i="95"/>
  <c r="Z31" i="147"/>
  <c r="H18" i="94"/>
  <c r="V25" i="105"/>
  <c r="W25" i="105" s="1"/>
  <c r="D30" i="47"/>
  <c r="D10" i="95"/>
  <c r="H19" i="108"/>
  <c r="H19" i="141"/>
  <c r="D23" i="95"/>
  <c r="AC20" i="143"/>
  <c r="D28" i="53"/>
  <c r="H24" i="95"/>
  <c r="D23" i="139"/>
  <c r="T22" i="52"/>
  <c r="E18" i="144"/>
  <c r="J18" i="144"/>
  <c r="AC18" i="79"/>
  <c r="E18" i="98"/>
  <c r="N13" i="136"/>
  <c r="AC13" i="125"/>
  <c r="J13" i="96"/>
  <c r="G23" i="147"/>
  <c r="V17" i="105"/>
  <c r="W17" i="105" s="1"/>
  <c r="Z28" i="101"/>
  <c r="E24" i="145"/>
  <c r="J24" i="145"/>
  <c r="T18" i="52"/>
  <c r="J16" i="96"/>
  <c r="J27" i="146"/>
  <c r="E27" i="146"/>
  <c r="J18" i="141"/>
  <c r="J18" i="108"/>
  <c r="D25" i="55"/>
  <c r="K22" i="36"/>
  <c r="J22" i="36"/>
  <c r="V17" i="49"/>
  <c r="Y17" i="49" s="1"/>
  <c r="F17" i="97"/>
  <c r="E16" i="45"/>
  <c r="D22" i="57"/>
  <c r="T16" i="4"/>
  <c r="P16" i="4"/>
  <c r="Q16" i="4" s="1"/>
  <c r="T26" i="50"/>
  <c r="G13" i="145"/>
  <c r="AC19" i="68"/>
  <c r="E19" i="152"/>
  <c r="E19" i="92"/>
  <c r="T15" i="50"/>
  <c r="D21" i="137"/>
  <c r="K19" i="43"/>
  <c r="L19" i="43"/>
  <c r="G14" i="134"/>
  <c r="H14" i="134" s="1"/>
  <c r="AC26" i="137"/>
  <c r="V18" i="103"/>
  <c r="W18" i="103" s="1"/>
  <c r="AB31" i="145"/>
  <c r="AC12" i="145"/>
  <c r="J25" i="144"/>
  <c r="E25" i="144"/>
  <c r="J15" i="95"/>
  <c r="AC21" i="134"/>
  <c r="D23" i="51"/>
  <c r="T12" i="53"/>
  <c r="L31" i="134"/>
  <c r="E12" i="134"/>
  <c r="J12" i="147"/>
  <c r="E12" i="147"/>
  <c r="L31" i="147"/>
  <c r="Q31" i="134"/>
  <c r="V11" i="103"/>
  <c r="D16" i="50"/>
  <c r="D26" i="52"/>
  <c r="O13" i="98"/>
  <c r="D11" i="96"/>
  <c r="G24" i="143"/>
  <c r="D23" i="136"/>
  <c r="E23" i="136" s="1"/>
  <c r="H21" i="108"/>
  <c r="H21" i="141"/>
  <c r="D14" i="56"/>
  <c r="D22" i="53"/>
  <c r="D13" i="56"/>
  <c r="G29" i="134"/>
  <c r="L22" i="95"/>
  <c r="S12" i="103"/>
  <c r="D13" i="134"/>
  <c r="K13" i="98"/>
  <c r="G16" i="144"/>
  <c r="V17" i="48"/>
  <c r="Y17" i="48" s="1"/>
  <c r="F17" i="96"/>
  <c r="T22" i="55"/>
  <c r="T13" i="54"/>
  <c r="G19" i="137"/>
  <c r="H19" i="137" s="1"/>
  <c r="N24" i="136"/>
  <c r="D26" i="107"/>
  <c r="C22" i="3"/>
  <c r="E22" i="3"/>
  <c r="S23" i="103"/>
  <c r="D24" i="134"/>
  <c r="T20" i="57"/>
  <c r="J14" i="108"/>
  <c r="J14" i="141"/>
  <c r="R14" i="10"/>
  <c r="J17" i="147"/>
  <c r="D17" i="147" s="1"/>
  <c r="K17" i="147" s="1"/>
  <c r="E17" i="147"/>
  <c r="F17" i="147" s="1"/>
  <c r="H16" i="94"/>
  <c r="O17" i="98"/>
  <c r="T27" i="53"/>
  <c r="N26" i="136"/>
  <c r="L18" i="102"/>
  <c r="K18" i="102"/>
  <c r="R30" i="34"/>
  <c r="J10" i="94"/>
  <c r="G26" i="144"/>
  <c r="V18" i="34"/>
  <c r="Y18" i="34" s="1"/>
  <c r="F18" i="94"/>
  <c r="D23" i="56"/>
  <c r="AC23" i="148"/>
  <c r="D23" i="155"/>
  <c r="D21" i="94"/>
  <c r="G21" i="134"/>
  <c r="H21" i="134" s="1"/>
  <c r="T21" i="101"/>
  <c r="P21" i="101"/>
  <c r="Q21" i="101" s="1"/>
  <c r="E37" i="77"/>
  <c r="D25" i="52"/>
  <c r="D25" i="97"/>
  <c r="T13" i="4"/>
  <c r="P13" i="4"/>
  <c r="Q13" i="4" s="1"/>
  <c r="AC25" i="146"/>
  <c r="G25" i="139"/>
  <c r="H25" i="139" s="1"/>
  <c r="L22" i="43"/>
  <c r="K22" i="43"/>
  <c r="E17" i="146"/>
  <c r="J17" i="146"/>
  <c r="G27" i="139"/>
  <c r="H27" i="139" s="1"/>
  <c r="D21" i="53"/>
  <c r="Z31" i="144"/>
  <c r="D17" i="95"/>
  <c r="S31" i="142"/>
  <c r="T25" i="57"/>
  <c r="L27" i="95"/>
  <c r="X12" i="10"/>
  <c r="L12" i="108"/>
  <c r="W21" i="101"/>
  <c r="C27" i="45"/>
  <c r="D16" i="95"/>
  <c r="AC13" i="137"/>
  <c r="AC29" i="137"/>
  <c r="Z13" i="101"/>
  <c r="L22" i="108"/>
  <c r="D13" i="95"/>
  <c r="T17" i="57"/>
  <c r="I18" i="98"/>
  <c r="K26" i="36"/>
  <c r="J26" i="36"/>
  <c r="N29" i="57"/>
  <c r="J22" i="143"/>
  <c r="E22" i="143"/>
  <c r="AC15" i="143"/>
  <c r="D25" i="137"/>
  <c r="V11" i="49"/>
  <c r="Y11" i="49" s="1"/>
  <c r="F11" i="97"/>
  <c r="F16" i="108"/>
  <c r="N16" i="108" s="1"/>
  <c r="G16" i="108" s="1"/>
  <c r="T16" i="10"/>
  <c r="U16" i="10" s="1"/>
  <c r="F16" i="141"/>
  <c r="L12" i="95"/>
  <c r="H26" i="95"/>
  <c r="V21" i="34"/>
  <c r="F21" i="94"/>
  <c r="K14" i="98"/>
  <c r="AC23" i="139"/>
  <c r="L20" i="43"/>
  <c r="K20" i="43"/>
  <c r="S30" i="4"/>
  <c r="T30" i="4" s="1"/>
  <c r="T11" i="4"/>
  <c r="P11" i="4"/>
  <c r="Q11" i="4" s="1"/>
  <c r="T21" i="52"/>
  <c r="V30" i="4"/>
  <c r="W30" i="4" s="1"/>
  <c r="W11" i="4"/>
  <c r="D12" i="52"/>
  <c r="N31" i="144"/>
  <c r="G12" i="144"/>
  <c r="F23" i="141"/>
  <c r="N23" i="141" s="1"/>
  <c r="I23" i="141" s="1"/>
  <c r="F23" i="108"/>
  <c r="T23" i="10"/>
  <c r="T14" i="53"/>
  <c r="G23" i="134"/>
  <c r="H24" i="96"/>
  <c r="AC29" i="134"/>
  <c r="H25" i="97"/>
  <c r="T27" i="50"/>
  <c r="D15" i="136"/>
  <c r="E15" i="136" s="1"/>
  <c r="Z19" i="100"/>
  <c r="D22" i="139"/>
  <c r="H15" i="108"/>
  <c r="H15" i="141"/>
  <c r="Y15" i="103"/>
  <c r="Z15" i="103" s="1"/>
  <c r="G31" i="138"/>
  <c r="D12" i="138"/>
  <c r="E12" i="138" s="1"/>
  <c r="S11" i="104"/>
  <c r="D19" i="55"/>
  <c r="C29" i="106"/>
  <c r="T14" i="52"/>
  <c r="E17" i="139"/>
  <c r="F17" i="139" s="1"/>
  <c r="L14" i="96"/>
  <c r="C24" i="84"/>
  <c r="N29" i="53"/>
  <c r="O29" i="53" s="1"/>
  <c r="F13" i="96"/>
  <c r="V13" i="48"/>
  <c r="Y13" i="48" s="1"/>
  <c r="AC17" i="146"/>
  <c r="D20" i="53"/>
  <c r="N19" i="136"/>
  <c r="V17" i="103"/>
  <c r="W17" i="103" s="1"/>
  <c r="L20" i="97"/>
  <c r="T20" i="4"/>
  <c r="P20" i="4"/>
  <c r="Q20" i="4" s="1"/>
  <c r="T20" i="50"/>
  <c r="J14" i="96"/>
  <c r="D14" i="52"/>
  <c r="P17" i="100"/>
  <c r="Q17" i="100" s="1"/>
  <c r="T17" i="100"/>
  <c r="Y15" i="105"/>
  <c r="Z15" i="105" s="1"/>
  <c r="N16" i="140"/>
  <c r="W26" i="4"/>
  <c r="J12" i="94"/>
  <c r="H19" i="107"/>
  <c r="S18" i="104"/>
  <c r="D19" i="138"/>
  <c r="E19" i="138" s="1"/>
  <c r="S17" i="92"/>
  <c r="Z21" i="68"/>
  <c r="S17" i="152"/>
  <c r="AA17" i="68"/>
  <c r="D22" i="51"/>
  <c r="K16" i="98"/>
  <c r="N19" i="79"/>
  <c r="E29" i="134"/>
  <c r="D19" i="57"/>
  <c r="E12" i="143"/>
  <c r="J12" i="143"/>
  <c r="L31" i="143"/>
  <c r="E31" i="143" s="1"/>
  <c r="W15" i="125"/>
  <c r="N19" i="125" s="1"/>
  <c r="E27" i="139"/>
  <c r="F27" i="139" s="1"/>
  <c r="W19" i="4"/>
  <c r="C26" i="84"/>
  <c r="D23" i="137"/>
  <c r="T20" i="54"/>
  <c r="AC13" i="148"/>
  <c r="U31" i="143"/>
  <c r="Z26" i="101"/>
  <c r="E21" i="134"/>
  <c r="F21" i="134" s="1"/>
  <c r="T26" i="57"/>
  <c r="D27" i="55"/>
  <c r="AB31" i="146"/>
  <c r="Q18" i="92"/>
  <c r="Q18" i="152"/>
  <c r="T17" i="54"/>
  <c r="D26" i="136"/>
  <c r="E26" i="136" s="1"/>
  <c r="G22" i="134"/>
  <c r="H22" i="134" s="1"/>
  <c r="U23" i="34"/>
  <c r="L23" i="94"/>
  <c r="V12" i="47"/>
  <c r="Y12" i="47" s="1"/>
  <c r="F12" i="95"/>
  <c r="C18" i="84"/>
  <c r="AC28" i="147"/>
  <c r="J13" i="148"/>
  <c r="E13" i="148"/>
  <c r="D22" i="96"/>
  <c r="AC13" i="145"/>
  <c r="S16" i="104"/>
  <c r="D17" i="138"/>
  <c r="E17" i="138" s="1"/>
  <c r="C19" i="45"/>
  <c r="D23" i="52"/>
  <c r="G22" i="137"/>
  <c r="H22" i="137" s="1"/>
  <c r="E16" i="134"/>
  <c r="F16" i="134" s="1"/>
  <c r="J19" i="142"/>
  <c r="E19" i="142"/>
  <c r="H21" i="96"/>
  <c r="AC16" i="145"/>
  <c r="D24" i="107"/>
  <c r="C20" i="3"/>
  <c r="E20" i="3"/>
  <c r="Z20" i="4"/>
  <c r="D21" i="57"/>
  <c r="P24" i="4"/>
  <c r="Q24" i="4" s="1"/>
  <c r="T24" i="4"/>
  <c r="J25" i="97"/>
  <c r="C22" i="84"/>
  <c r="W20" i="4"/>
  <c r="T12" i="56"/>
  <c r="D19" i="155"/>
  <c r="D17" i="94"/>
  <c r="AC20" i="145"/>
  <c r="L24" i="95"/>
  <c r="H12" i="94"/>
  <c r="D21" i="136"/>
  <c r="E21" i="136" s="1"/>
  <c r="I17" i="98"/>
  <c r="D20" i="155"/>
  <c r="D18" i="94"/>
  <c r="W23" i="101"/>
  <c r="O17" i="92"/>
  <c r="O17" i="152"/>
  <c r="T21" i="68"/>
  <c r="D21" i="95"/>
  <c r="T24" i="55"/>
  <c r="L21" i="102"/>
  <c r="K21" i="102"/>
  <c r="E19" i="139"/>
  <c r="C16" i="106"/>
  <c r="D28" i="136"/>
  <c r="E28" i="136" s="1"/>
  <c r="J21" i="108"/>
  <c r="R21" i="10"/>
  <c r="J21" i="141"/>
  <c r="D24" i="95"/>
  <c r="J22" i="94"/>
  <c r="H10" i="97"/>
  <c r="P30" i="49"/>
  <c r="E25" i="142"/>
  <c r="J25" i="142"/>
  <c r="D25" i="142" s="1"/>
  <c r="K25" i="142" s="1"/>
  <c r="H15" i="97"/>
  <c r="N20" i="138"/>
  <c r="Y19" i="104"/>
  <c r="Z19" i="104" s="1"/>
  <c r="AC23" i="142"/>
  <c r="AC16" i="134"/>
  <c r="T17" i="52"/>
  <c r="H23" i="97"/>
  <c r="L29" i="55"/>
  <c r="D31" i="107"/>
  <c r="C27" i="3"/>
  <c r="C27" i="106"/>
  <c r="D29" i="102"/>
  <c r="D17" i="137"/>
  <c r="V19" i="47"/>
  <c r="Y19" i="47" s="1"/>
  <c r="F19" i="95"/>
  <c r="V14" i="48"/>
  <c r="Y14" i="48" s="1"/>
  <c r="F14" i="96"/>
  <c r="T25" i="100"/>
  <c r="P25" i="100"/>
  <c r="Q25" i="100" s="1"/>
  <c r="J12" i="95"/>
  <c r="D13" i="97"/>
  <c r="D25" i="53"/>
  <c r="D18" i="50"/>
  <c r="Y27" i="105"/>
  <c r="Z27" i="105" s="1"/>
  <c r="N28" i="140"/>
  <c r="J23" i="142"/>
  <c r="E23" i="142"/>
  <c r="T28" i="52"/>
  <c r="L14" i="97"/>
  <c r="X21" i="10"/>
  <c r="L21" i="108"/>
  <c r="D26" i="95"/>
  <c r="AC26" i="143"/>
  <c r="W16" i="4"/>
  <c r="V22" i="47"/>
  <c r="Y22" i="47" s="1"/>
  <c r="F22" i="95"/>
  <c r="N22" i="95" s="1"/>
  <c r="G22" i="95" s="1"/>
  <c r="H31" i="107"/>
  <c r="K31" i="107" s="1"/>
  <c r="L31" i="107" s="1"/>
  <c r="I30" i="84"/>
  <c r="N31" i="134"/>
  <c r="G12" i="134"/>
  <c r="D15" i="139"/>
  <c r="AC23" i="147"/>
  <c r="H20" i="96"/>
  <c r="F19" i="141"/>
  <c r="C22" i="106"/>
  <c r="F19" i="108"/>
  <c r="T19" i="10"/>
  <c r="U19" i="10" s="1"/>
  <c r="Y23" i="103"/>
  <c r="Z23" i="103" s="1"/>
  <c r="M17" i="98"/>
  <c r="AC15" i="146"/>
  <c r="T20" i="101"/>
  <c r="P20" i="101"/>
  <c r="Q20" i="101" s="1"/>
  <c r="K18" i="98"/>
  <c r="Z31" i="146"/>
  <c r="T21" i="56"/>
  <c r="Z19" i="79"/>
  <c r="S16" i="98"/>
  <c r="S19" i="98" s="1"/>
  <c r="AC17" i="98" s="1"/>
  <c r="D27" i="56"/>
  <c r="T18" i="57"/>
  <c r="T22" i="54"/>
  <c r="N29" i="136"/>
  <c r="D31" i="43"/>
  <c r="G14" i="146"/>
  <c r="G25" i="146"/>
  <c r="AC14" i="137"/>
  <c r="C19" i="84"/>
  <c r="I19" i="84" s="1"/>
  <c r="AC22" i="145"/>
  <c r="J31" i="43"/>
  <c r="L11" i="43"/>
  <c r="K11" i="43"/>
  <c r="T28" i="54"/>
  <c r="D15" i="54"/>
  <c r="G21" i="146"/>
  <c r="J14" i="146"/>
  <c r="E14" i="146"/>
  <c r="AC22" i="148"/>
  <c r="L23" i="97"/>
  <c r="H18" i="95"/>
  <c r="Z24" i="101"/>
  <c r="C29" i="84"/>
  <c r="G24" i="142"/>
  <c r="D22" i="107"/>
  <c r="C18" i="3"/>
  <c r="AC13" i="146"/>
  <c r="S18" i="92"/>
  <c r="S18" i="152"/>
  <c r="T22" i="100"/>
  <c r="P22" i="100"/>
  <c r="Q22" i="100" s="1"/>
  <c r="W17" i="101"/>
  <c r="Y20" i="103"/>
  <c r="Z20" i="103" s="1"/>
  <c r="K25" i="102"/>
  <c r="L25" i="102"/>
  <c r="S23" i="105"/>
  <c r="D24" i="140"/>
  <c r="V16" i="34"/>
  <c r="F16" i="94"/>
  <c r="D13" i="50"/>
  <c r="D28" i="54"/>
  <c r="AC19" i="142"/>
  <c r="E16" i="147"/>
  <c r="J16" i="147"/>
  <c r="H19" i="96"/>
  <c r="D15" i="56"/>
  <c r="D30" i="49"/>
  <c r="D10" i="97"/>
  <c r="C14" i="106"/>
  <c r="E24" i="146"/>
  <c r="J24" i="146"/>
  <c r="J17" i="95"/>
  <c r="J27" i="96"/>
  <c r="D15" i="134"/>
  <c r="S14" i="103"/>
  <c r="AC17" i="139"/>
  <c r="V20" i="34"/>
  <c r="F20" i="94"/>
  <c r="J19" i="96"/>
  <c r="E14" i="152"/>
  <c r="AC14" i="68"/>
  <c r="E14" i="92"/>
  <c r="D19" i="136"/>
  <c r="E19" i="136" s="1"/>
  <c r="T24" i="53"/>
  <c r="Z14" i="101"/>
  <c r="N23" i="136"/>
  <c r="Z24" i="4"/>
  <c r="J21" i="144"/>
  <c r="E21" i="144"/>
  <c r="J19" i="141"/>
  <c r="J19" i="108"/>
  <c r="R19" i="10"/>
  <c r="J11" i="96"/>
  <c r="D31" i="84"/>
  <c r="C13" i="84"/>
  <c r="N15" i="79"/>
  <c r="K12" i="98"/>
  <c r="K15" i="98" s="1"/>
  <c r="T12" i="55"/>
  <c r="W18" i="101"/>
  <c r="I29" i="56"/>
  <c r="E15" i="45"/>
  <c r="Z18" i="4"/>
  <c r="J14" i="97"/>
  <c r="J22" i="96"/>
  <c r="D18" i="136"/>
  <c r="E18" i="136" s="1"/>
  <c r="W21" i="100"/>
  <c r="D21" i="96"/>
  <c r="F19" i="94"/>
  <c r="V19" i="34"/>
  <c r="Y19" i="34" s="1"/>
  <c r="T24" i="101"/>
  <c r="P24" i="101"/>
  <c r="Q24" i="101" s="1"/>
  <c r="D26" i="56"/>
  <c r="T25" i="56"/>
  <c r="D18" i="107"/>
  <c r="C14" i="3"/>
  <c r="AC15" i="148"/>
  <c r="J16" i="97"/>
  <c r="U24" i="34"/>
  <c r="L24" i="94"/>
  <c r="E18" i="137"/>
  <c r="F18" i="137" s="1"/>
  <c r="Z27" i="101"/>
  <c r="L19" i="97"/>
  <c r="W24" i="100"/>
  <c r="U31" i="146"/>
  <c r="S13" i="92"/>
  <c r="S13" i="152"/>
  <c r="AA13" i="68"/>
  <c r="V14" i="105"/>
  <c r="W14" i="105" s="1"/>
  <c r="M15" i="92"/>
  <c r="S26" i="103"/>
  <c r="D27" i="134"/>
  <c r="T15" i="57"/>
  <c r="J20" i="95"/>
  <c r="D28" i="57"/>
  <c r="AC26" i="145"/>
  <c r="D20" i="140"/>
  <c r="S19" i="105"/>
  <c r="K26" i="43"/>
  <c r="L26" i="43"/>
  <c r="L15" i="96"/>
  <c r="D18" i="96"/>
  <c r="D25" i="50"/>
  <c r="AC26" i="148"/>
  <c r="T23" i="55"/>
  <c r="H19" i="79"/>
  <c r="G16" i="98"/>
  <c r="G18" i="92"/>
  <c r="G18" i="152"/>
  <c r="E21" i="139"/>
  <c r="F21" i="139" s="1"/>
  <c r="D12" i="94"/>
  <c r="D14" i="155"/>
  <c r="D26" i="50"/>
  <c r="H25" i="94"/>
  <c r="T28" i="50"/>
  <c r="I16" i="98"/>
  <c r="K19" i="79"/>
  <c r="U31" i="137"/>
  <c r="V31" i="137" s="1"/>
  <c r="G13" i="152"/>
  <c r="G13" i="92"/>
  <c r="D16" i="56"/>
  <c r="V15" i="48"/>
  <c r="Y15" i="48" s="1"/>
  <c r="F15" i="96"/>
  <c r="Z16" i="101"/>
  <c r="S12" i="105"/>
  <c r="D13" i="140"/>
  <c r="E17" i="134"/>
  <c r="G15" i="134"/>
  <c r="H15" i="134" s="1"/>
  <c r="D27" i="54"/>
  <c r="D26" i="97"/>
  <c r="G23" i="139"/>
  <c r="H23" i="139" s="1"/>
  <c r="N30" i="49"/>
  <c r="L11" i="97"/>
  <c r="H12" i="96"/>
  <c r="J19" i="143"/>
  <c r="E19" i="143"/>
  <c r="D13" i="54"/>
  <c r="J26" i="97"/>
  <c r="Y21" i="104"/>
  <c r="Z21" i="104" s="1"/>
  <c r="N22" i="138"/>
  <c r="W15" i="101"/>
  <c r="T16" i="50"/>
  <c r="H14" i="94"/>
  <c r="Z15" i="4"/>
  <c r="Z18" i="101"/>
  <c r="K24" i="102"/>
  <c r="L24" i="102"/>
  <c r="G13" i="98"/>
  <c r="V20" i="103"/>
  <c r="W20" i="103" s="1"/>
  <c r="J23" i="96"/>
  <c r="E17" i="145"/>
  <c r="J17" i="145"/>
  <c r="D17" i="145" s="1"/>
  <c r="K17" i="145" s="1"/>
  <c r="E25" i="134"/>
  <c r="F25" i="134" s="1"/>
  <c r="T28" i="53"/>
  <c r="M14" i="152"/>
  <c r="M14" i="92"/>
  <c r="H15" i="125"/>
  <c r="F19" i="125" s="1"/>
  <c r="D15" i="53"/>
  <c r="D28" i="56"/>
  <c r="N21" i="136"/>
  <c r="H16" i="96"/>
  <c r="J20" i="147"/>
  <c r="E20" i="147"/>
  <c r="AC16" i="144"/>
  <c r="D18" i="52"/>
  <c r="Z25" i="4"/>
  <c r="D13" i="57"/>
  <c r="D21" i="54"/>
  <c r="T20" i="55"/>
  <c r="AC23" i="144"/>
  <c r="U13" i="34"/>
  <c r="L13" i="94"/>
  <c r="N17" i="140"/>
  <c r="Y16" i="105"/>
  <c r="Z16" i="105" s="1"/>
  <c r="V12" i="104"/>
  <c r="W12" i="104" s="1"/>
  <c r="N30" i="48"/>
  <c r="Q29" i="57"/>
  <c r="G20" i="145"/>
  <c r="P12" i="4"/>
  <c r="Q12" i="4" s="1"/>
  <c r="T12" i="4"/>
  <c r="J25" i="96"/>
  <c r="T21" i="53"/>
  <c r="F18" i="108"/>
  <c r="N18" i="108" s="1"/>
  <c r="K18" i="108" s="1"/>
  <c r="F18" i="141"/>
  <c r="T18" i="10"/>
  <c r="AC13" i="144"/>
  <c r="G15" i="147"/>
  <c r="AC18" i="68"/>
  <c r="E18" i="152"/>
  <c r="E18" i="92"/>
  <c r="D14" i="97"/>
  <c r="K20" i="92"/>
  <c r="V17" i="47"/>
  <c r="Y17" i="47" s="1"/>
  <c r="F17" i="95"/>
  <c r="E25" i="146"/>
  <c r="J25" i="146"/>
  <c r="H30" i="48"/>
  <c r="G24" i="148"/>
  <c r="G13" i="147"/>
  <c r="L16" i="94"/>
  <c r="AC15" i="134"/>
  <c r="T17" i="55"/>
  <c r="P28" i="4"/>
  <c r="Q28" i="4" s="1"/>
  <c r="T28" i="4"/>
  <c r="H22" i="94"/>
  <c r="D12" i="55"/>
  <c r="G24" i="147"/>
  <c r="N27" i="136"/>
  <c r="L24" i="43"/>
  <c r="K24" i="43"/>
  <c r="D24" i="52"/>
  <c r="T27" i="4"/>
  <c r="P27" i="4"/>
  <c r="Q27" i="4" s="1"/>
  <c r="V14" i="49"/>
  <c r="Y14" i="49" s="1"/>
  <c r="F14" i="97"/>
  <c r="D21" i="52"/>
  <c r="W28" i="101"/>
  <c r="W22" i="101"/>
  <c r="Z17" i="101"/>
  <c r="AC29" i="146"/>
  <c r="G13" i="137"/>
  <c r="H13" i="137" s="1"/>
  <c r="Z17" i="100"/>
  <c r="S20" i="105"/>
  <c r="D21" i="140"/>
  <c r="Z19" i="101"/>
  <c r="K19" i="152"/>
  <c r="K19" i="92"/>
  <c r="AC26" i="146"/>
  <c r="H13" i="94"/>
  <c r="L25" i="96"/>
  <c r="D15" i="107"/>
  <c r="F15" i="107" s="1"/>
  <c r="C11" i="3"/>
  <c r="D25" i="96"/>
  <c r="T26" i="101"/>
  <c r="P26" i="101"/>
  <c r="Q26" i="101" s="1"/>
  <c r="T25" i="54"/>
  <c r="E13" i="147"/>
  <c r="J13" i="147"/>
  <c r="H10" i="94"/>
  <c r="P30" i="34"/>
  <c r="G22" i="143"/>
  <c r="T14" i="56"/>
  <c r="T15" i="4"/>
  <c r="P15" i="4"/>
  <c r="Q15" i="4" s="1"/>
  <c r="AC27" i="139"/>
  <c r="T25" i="55"/>
  <c r="G22" i="148"/>
  <c r="H23" i="94"/>
  <c r="H24" i="94"/>
  <c r="V22" i="49"/>
  <c r="Y22" i="49" s="1"/>
  <c r="F22" i="97"/>
  <c r="N22" i="97" s="1"/>
  <c r="Q22" i="97" s="1"/>
  <c r="D17" i="56"/>
  <c r="AC20" i="134"/>
  <c r="AC21" i="147"/>
  <c r="L30" i="48"/>
  <c r="J29" i="146"/>
  <c r="E29" i="146"/>
  <c r="D14" i="140"/>
  <c r="S13" i="105"/>
  <c r="C26" i="3"/>
  <c r="D30" i="107"/>
  <c r="D15" i="96"/>
  <c r="W25" i="100"/>
  <c r="D16" i="54"/>
  <c r="L21" i="95"/>
  <c r="L15" i="95"/>
  <c r="E22" i="146"/>
  <c r="J22" i="146"/>
  <c r="V11" i="47"/>
  <c r="Y11" i="47" s="1"/>
  <c r="F11" i="95"/>
  <c r="G29" i="52"/>
  <c r="D11" i="52"/>
  <c r="W27" i="4"/>
  <c r="D14" i="94"/>
  <c r="D16" i="155"/>
  <c r="Q29" i="55"/>
  <c r="D19" i="53"/>
  <c r="S29" i="52"/>
  <c r="T11" i="52"/>
  <c r="AC18" i="142"/>
  <c r="D29" i="140"/>
  <c r="S28" i="105"/>
  <c r="Z21" i="101"/>
  <c r="D14" i="53"/>
  <c r="J22" i="147"/>
  <c r="E22" i="147"/>
  <c r="J21" i="95"/>
  <c r="D17" i="134"/>
  <c r="S16" i="103"/>
  <c r="Q14" i="98"/>
  <c r="H14" i="95"/>
  <c r="H26" i="94"/>
  <c r="L27" i="96"/>
  <c r="D11" i="95"/>
  <c r="D16" i="52"/>
  <c r="AC29" i="147"/>
  <c r="H11" i="94"/>
  <c r="V21" i="105"/>
  <c r="W21" i="105" s="1"/>
  <c r="O18" i="98"/>
  <c r="E13" i="98"/>
  <c r="AC13" i="79"/>
  <c r="AC18" i="148"/>
  <c r="T15" i="54"/>
  <c r="E19" i="134"/>
  <c r="L27" i="108"/>
  <c r="G20" i="142"/>
  <c r="H23" i="96"/>
  <c r="T19" i="54"/>
  <c r="E28" i="148"/>
  <c r="J28" i="148"/>
  <c r="D12" i="53"/>
  <c r="T26" i="52"/>
  <c r="AC14" i="142"/>
  <c r="D14" i="55"/>
  <c r="J25" i="94"/>
  <c r="G19" i="134"/>
  <c r="H16" i="95"/>
  <c r="S18" i="103"/>
  <c r="D19" i="134"/>
  <c r="Z31" i="148"/>
  <c r="J13" i="95"/>
  <c r="AC12" i="79"/>
  <c r="E15" i="79"/>
  <c r="E12" i="98"/>
  <c r="T16" i="57"/>
  <c r="J15" i="96"/>
  <c r="E15" i="125"/>
  <c r="E19" i="125" s="1"/>
  <c r="AC12" i="125"/>
  <c r="H11" i="96"/>
  <c r="Z14" i="4"/>
  <c r="AC18" i="144"/>
  <c r="Y27" i="103"/>
  <c r="Z27" i="103" s="1"/>
  <c r="L11" i="94"/>
  <c r="U11" i="34"/>
  <c r="O19" i="58"/>
  <c r="D12" i="96"/>
  <c r="J21" i="146"/>
  <c r="E21" i="146"/>
  <c r="F27" i="94"/>
  <c r="V27" i="34"/>
  <c r="Y21" i="103"/>
  <c r="Z21" i="103" s="1"/>
  <c r="Q29" i="54"/>
  <c r="T23" i="54"/>
  <c r="V26" i="49"/>
  <c r="Y26" i="49" s="1"/>
  <c r="F26" i="97"/>
  <c r="N26" i="97" s="1"/>
  <c r="G26" i="97" s="1"/>
  <c r="E28" i="139"/>
  <c r="F28" i="139" s="1"/>
  <c r="AC24" i="145"/>
  <c r="H10" i="95"/>
  <c r="P30" i="47"/>
  <c r="D24" i="56"/>
  <c r="D17" i="53"/>
  <c r="D14" i="136"/>
  <c r="E14" i="136" s="1"/>
  <c r="E19" i="79"/>
  <c r="E19" i="98" s="1"/>
  <c r="V17" i="98" s="1"/>
  <c r="AC16" i="79"/>
  <c r="E16" i="98"/>
  <c r="V16" i="98" s="1"/>
  <c r="T18" i="53"/>
  <c r="T15" i="55"/>
  <c r="D20" i="96"/>
  <c r="D30" i="96" s="1"/>
  <c r="D19" i="139"/>
  <c r="L19" i="95"/>
  <c r="G20" i="147"/>
  <c r="V26" i="105"/>
  <c r="W26" i="105" s="1"/>
  <c r="S19" i="152"/>
  <c r="S19" i="92"/>
  <c r="AA19" i="68"/>
  <c r="T15" i="56"/>
  <c r="T28" i="56"/>
  <c r="D20" i="136"/>
  <c r="E20" i="136" s="1"/>
  <c r="X19" i="10"/>
  <c r="L19" i="108"/>
  <c r="N15" i="136"/>
  <c r="T12" i="57"/>
  <c r="L24" i="97"/>
  <c r="L19" i="94"/>
  <c r="U19" i="34"/>
  <c r="D24" i="136"/>
  <c r="E24" i="136" s="1"/>
  <c r="T24" i="52"/>
  <c r="D19" i="95"/>
  <c r="Z22" i="4"/>
  <c r="H14" i="97"/>
  <c r="V20" i="47"/>
  <c r="Y20" i="47" s="1"/>
  <c r="F20" i="95"/>
  <c r="H27" i="95"/>
  <c r="E15" i="92"/>
  <c r="AC15" i="68"/>
  <c r="G17" i="147"/>
  <c r="G21" i="145"/>
  <c r="V23" i="47"/>
  <c r="Y23" i="47" s="1"/>
  <c r="F23" i="95"/>
  <c r="V26" i="34"/>
  <c r="F26" i="94"/>
  <c r="P23" i="101"/>
  <c r="Q23" i="101" s="1"/>
  <c r="T23" i="101"/>
  <c r="W18" i="4"/>
  <c r="T21" i="54"/>
  <c r="C17" i="84"/>
  <c r="I17" i="84" s="1"/>
  <c r="E17" i="137"/>
  <c r="F17" i="137" s="1"/>
  <c r="L13" i="97"/>
  <c r="J14" i="148"/>
  <c r="E14" i="148"/>
  <c r="T21" i="57"/>
  <c r="W28" i="4"/>
  <c r="Y12" i="103"/>
  <c r="Z12" i="103" s="1"/>
  <c r="D13" i="96"/>
  <c r="E25" i="139"/>
  <c r="F25" i="139" s="1"/>
  <c r="T25" i="53"/>
  <c r="AC16" i="147"/>
  <c r="G16" i="145"/>
  <c r="H15" i="79"/>
  <c r="G12" i="98"/>
  <c r="G15" i="98" s="1"/>
  <c r="W12" i="98" s="1"/>
  <c r="G19" i="148"/>
  <c r="Q31" i="139"/>
  <c r="G20" i="146"/>
  <c r="D11" i="56"/>
  <c r="G29" i="56"/>
  <c r="C23" i="84"/>
  <c r="E15" i="139"/>
  <c r="F15" i="139" s="1"/>
  <c r="K12" i="92"/>
  <c r="K16" i="92" s="1"/>
  <c r="Y12" i="92" s="1"/>
  <c r="K12" i="152"/>
  <c r="K16" i="152" s="1"/>
  <c r="Y12" i="152" s="1"/>
  <c r="N16" i="68"/>
  <c r="N23" i="68" s="1"/>
  <c r="Z26" i="4"/>
  <c r="Q29" i="52"/>
  <c r="F25" i="97"/>
  <c r="V25" i="49"/>
  <c r="Y25" i="49" s="1"/>
  <c r="L26" i="94"/>
  <c r="J22" i="145"/>
  <c r="E22" i="145"/>
  <c r="D22" i="55"/>
  <c r="W24" i="4"/>
  <c r="H17" i="95"/>
  <c r="H29" i="107"/>
  <c r="AC23" i="143"/>
  <c r="G14" i="147"/>
  <c r="AC21" i="139"/>
  <c r="Y17" i="103"/>
  <c r="Z17" i="103" s="1"/>
  <c r="L21" i="97"/>
  <c r="T17" i="101"/>
  <c r="P17" i="101"/>
  <c r="Q17" i="101" s="1"/>
  <c r="P19" i="58"/>
  <c r="J20" i="94"/>
  <c r="D19" i="56"/>
  <c r="E29" i="137"/>
  <c r="F29" i="137" s="1"/>
  <c r="C28" i="84"/>
  <c r="E24" i="139"/>
  <c r="F24" i="139" s="1"/>
  <c r="V12" i="105"/>
  <c r="W12" i="105" s="1"/>
  <c r="T23" i="51"/>
  <c r="L22" i="102"/>
  <c r="K22" i="102"/>
  <c r="H12" i="108"/>
  <c r="H12" i="141"/>
  <c r="W12" i="101"/>
  <c r="D24" i="97"/>
  <c r="H11" i="97"/>
  <c r="H30" i="34"/>
  <c r="L10" i="95"/>
  <c r="T30" i="47"/>
  <c r="Z17" i="4"/>
  <c r="D11" i="97"/>
  <c r="L20" i="95"/>
  <c r="C12" i="3"/>
  <c r="D16" i="107"/>
  <c r="F16" i="107" s="1"/>
  <c r="E12" i="3"/>
  <c r="Z20" i="101"/>
  <c r="J15" i="94"/>
  <c r="Q17" i="98"/>
  <c r="V10" i="34"/>
  <c r="F30" i="34"/>
  <c r="F10" i="94"/>
  <c r="C13" i="3"/>
  <c r="E13" i="3"/>
  <c r="D17" i="107"/>
  <c r="J21" i="97"/>
  <c r="D30" i="48"/>
  <c r="D10" i="96"/>
  <c r="D14" i="57"/>
  <c r="L21" i="94"/>
  <c r="N21" i="94" s="1"/>
  <c r="K21" i="94" s="1"/>
  <c r="U21" i="34"/>
  <c r="T22" i="53"/>
  <c r="G18" i="134"/>
  <c r="H18" i="134" s="1"/>
  <c r="U25" i="34"/>
  <c r="L25" i="94"/>
  <c r="V27" i="49"/>
  <c r="Y27" i="49" s="1"/>
  <c r="F27" i="97"/>
  <c r="L17" i="97"/>
  <c r="D16" i="136"/>
  <c r="E16" i="136" s="1"/>
  <c r="D12" i="134"/>
  <c r="S11" i="103"/>
  <c r="J31" i="134"/>
  <c r="G14" i="152"/>
  <c r="G14" i="92"/>
  <c r="L12" i="94"/>
  <c r="U12" i="34"/>
  <c r="L12" i="102"/>
  <c r="K12" i="102"/>
  <c r="J27" i="142"/>
  <c r="E27" i="142"/>
  <c r="E15" i="134"/>
  <c r="I29" i="53"/>
  <c r="C19" i="106"/>
  <c r="G21" i="147"/>
  <c r="S13" i="98"/>
  <c r="AA13" i="79"/>
  <c r="Y30" i="4"/>
  <c r="Z11" i="4"/>
  <c r="N29" i="56"/>
  <c r="C25" i="3"/>
  <c r="D29" i="107"/>
  <c r="T26" i="53"/>
  <c r="T11" i="53"/>
  <c r="S29" i="53"/>
  <c r="D17" i="97"/>
  <c r="T18" i="56"/>
  <c r="C17" i="106"/>
  <c r="Z19" i="4"/>
  <c r="Z21" i="4"/>
  <c r="W14" i="101"/>
  <c r="G29" i="55"/>
  <c r="D11" i="55"/>
  <c r="J12" i="144"/>
  <c r="L31" i="144"/>
  <c r="E31" i="144" s="1"/>
  <c r="E12" i="144"/>
  <c r="H21" i="95"/>
  <c r="H18" i="97"/>
  <c r="N29" i="55"/>
  <c r="O29" i="55" s="1"/>
  <c r="L22" i="96"/>
  <c r="D16" i="137"/>
  <c r="K15" i="102"/>
  <c r="L15" i="102"/>
  <c r="G16" i="147"/>
  <c r="Q29" i="53"/>
  <c r="D28" i="107"/>
  <c r="C24" i="3"/>
  <c r="H15" i="94"/>
  <c r="L27" i="97"/>
  <c r="D26" i="139"/>
  <c r="T27" i="57"/>
  <c r="E18" i="147"/>
  <c r="J18" i="147"/>
  <c r="W16" i="100"/>
  <c r="V13" i="49"/>
  <c r="Y13" i="49" s="1"/>
  <c r="F13" i="97"/>
  <c r="M13" i="152"/>
  <c r="M13" i="92"/>
  <c r="AC14" i="79"/>
  <c r="E14" i="98"/>
  <c r="D27" i="52"/>
  <c r="R30" i="48"/>
  <c r="J10" i="96"/>
  <c r="L25" i="43"/>
  <c r="K25" i="43"/>
  <c r="P18" i="4"/>
  <c r="Q18" i="4" s="1"/>
  <c r="T18" i="4"/>
  <c r="E13" i="142"/>
  <c r="J13" i="142"/>
  <c r="G20" i="137"/>
  <c r="H20" i="137" s="1"/>
  <c r="F15" i="95"/>
  <c r="V15" i="47"/>
  <c r="Y15" i="47" s="1"/>
  <c r="I29" i="57"/>
  <c r="J29" i="57" s="1"/>
  <c r="G12" i="145"/>
  <c r="N31" i="145"/>
  <c r="H13" i="97"/>
  <c r="J12" i="97"/>
  <c r="W21" i="4"/>
  <c r="G18" i="142"/>
  <c r="E14" i="139"/>
  <c r="F14" i="139" s="1"/>
  <c r="F15" i="97"/>
  <c r="V15" i="49"/>
  <c r="Y15" i="49" s="1"/>
  <c r="V22" i="105"/>
  <c r="W22" i="105" s="1"/>
  <c r="AC23" i="134"/>
  <c r="D17" i="55"/>
  <c r="C37" i="77"/>
  <c r="D21" i="155"/>
  <c r="D19" i="94"/>
  <c r="G14" i="148"/>
  <c r="S30" i="101"/>
  <c r="T30" i="101" s="1"/>
  <c r="P11" i="101"/>
  <c r="Q11" i="101" s="1"/>
  <c r="T11" i="101"/>
  <c r="Z27" i="4"/>
  <c r="L20" i="94"/>
  <c r="U20" i="34"/>
  <c r="AC24" i="148"/>
  <c r="H21" i="97"/>
  <c r="L26" i="95"/>
  <c r="P26" i="4"/>
  <c r="Q26" i="4" s="1"/>
  <c r="T26" i="4"/>
  <c r="D22" i="94"/>
  <c r="D24" i="155"/>
  <c r="K19" i="102"/>
  <c r="L19" i="102"/>
  <c r="T16" i="55"/>
  <c r="D27" i="140"/>
  <c r="S26" i="105"/>
  <c r="Q16" i="98"/>
  <c r="Q19" i="98" s="1"/>
  <c r="W19" i="79"/>
  <c r="D22" i="140"/>
  <c r="S21" i="105"/>
  <c r="G17" i="98"/>
  <c r="Y22" i="104"/>
  <c r="Z22" i="104" s="1"/>
  <c r="N23" i="138"/>
  <c r="D13" i="53"/>
  <c r="T26" i="56"/>
  <c r="L13" i="102"/>
  <c r="K13" i="102"/>
  <c r="C20" i="106"/>
  <c r="Z23" i="101"/>
  <c r="F10" i="96"/>
  <c r="V10" i="48"/>
  <c r="F30" i="48"/>
  <c r="E18" i="139"/>
  <c r="E16" i="3"/>
  <c r="D20" i="107"/>
  <c r="C16" i="3"/>
  <c r="T19" i="101"/>
  <c r="P19" i="101"/>
  <c r="Q19" i="101" s="1"/>
  <c r="L11" i="95"/>
  <c r="G19" i="143"/>
  <c r="N22" i="136"/>
  <c r="O19" i="92"/>
  <c r="O19" i="152"/>
  <c r="O21" i="152" s="1"/>
  <c r="AA17" i="152" s="1"/>
  <c r="I29" i="52"/>
  <c r="J29" i="52" s="1"/>
  <c r="D14" i="51"/>
  <c r="D30" i="34"/>
  <c r="D12" i="155"/>
  <c r="D10" i="94"/>
  <c r="W13" i="101"/>
  <c r="T19" i="55"/>
  <c r="AC25" i="139"/>
  <c r="J27" i="94"/>
  <c r="W20" i="101"/>
  <c r="D24" i="96"/>
  <c r="J28" i="146"/>
  <c r="E28" i="146"/>
  <c r="AC18" i="134"/>
  <c r="J26" i="94"/>
  <c r="AC13" i="147"/>
  <c r="D18" i="139"/>
  <c r="I29" i="50"/>
  <c r="J29" i="50" s="1"/>
  <c r="H19" i="94"/>
  <c r="L23" i="95"/>
  <c r="D17" i="136"/>
  <c r="E17" i="136" s="1"/>
  <c r="V28" i="105"/>
  <c r="W28" i="105" s="1"/>
  <c r="L15" i="97"/>
  <c r="D14" i="95"/>
  <c r="T13" i="53"/>
  <c r="N20" i="136"/>
  <c r="P27" i="101"/>
  <c r="Q27" i="101" s="1"/>
  <c r="T27" i="101"/>
  <c r="K15" i="125"/>
  <c r="AC29" i="143"/>
  <c r="H19" i="95"/>
  <c r="N19" i="95" s="1"/>
  <c r="G19" i="95" s="1"/>
  <c r="T22" i="10"/>
  <c r="U22" i="10" s="1"/>
  <c r="F22" i="108"/>
  <c r="N22" i="108" s="1"/>
  <c r="K22" i="108" s="1"/>
  <c r="F22" i="141"/>
  <c r="T27" i="55"/>
  <c r="D17" i="54"/>
  <c r="M13" i="98"/>
  <c r="J20" i="96"/>
  <c r="Z12" i="101"/>
  <c r="G26" i="139"/>
  <c r="J13" i="94"/>
  <c r="U31" i="145"/>
  <c r="D25" i="136"/>
  <c r="E25" i="136" s="1"/>
  <c r="L24" i="108"/>
  <c r="X24" i="10"/>
  <c r="Q19" i="79"/>
  <c r="M16" i="98"/>
  <c r="K25" i="36"/>
  <c r="J25" i="36"/>
  <c r="L29" i="56"/>
  <c r="J18" i="94"/>
  <c r="AC22" i="147"/>
  <c r="AC25" i="142"/>
  <c r="G16" i="139"/>
  <c r="H16" i="139" s="1"/>
  <c r="D20" i="56"/>
  <c r="D19" i="97"/>
  <c r="C29" i="45"/>
  <c r="AC18" i="139"/>
  <c r="J19" i="148"/>
  <c r="E19" i="148"/>
  <c r="N18" i="136"/>
  <c r="J31" i="139"/>
  <c r="D12" i="139"/>
  <c r="C15" i="106"/>
  <c r="J19" i="94"/>
  <c r="E25" i="147"/>
  <c r="J25" i="147"/>
  <c r="E22" i="45"/>
  <c r="J16" i="94"/>
  <c r="J24" i="96"/>
  <c r="W14" i="4"/>
  <c r="V24" i="105"/>
  <c r="W24" i="105" s="1"/>
  <c r="S13" i="104"/>
  <c r="D14" i="138"/>
  <c r="E14" i="138" s="1"/>
  <c r="D24" i="54"/>
  <c r="T17" i="56"/>
  <c r="AC25" i="148"/>
  <c r="D26" i="53"/>
  <c r="C25" i="84"/>
  <c r="AC19" i="137"/>
  <c r="G17" i="146"/>
  <c r="E13" i="134"/>
  <c r="F13" i="134" s="1"/>
  <c r="D25" i="107"/>
  <c r="F25" i="107" s="1"/>
  <c r="C21" i="3"/>
  <c r="H10" i="141"/>
  <c r="H10" i="108"/>
  <c r="N29" i="10"/>
  <c r="P14" i="101"/>
  <c r="Q14" i="101" s="1"/>
  <c r="T14" i="101"/>
  <c r="G18" i="98"/>
  <c r="C24" i="106"/>
  <c r="L24" i="96"/>
  <c r="T16" i="53"/>
  <c r="D23" i="54"/>
  <c r="D22" i="136"/>
  <c r="E22" i="136" s="1"/>
  <c r="S25" i="103"/>
  <c r="D26" i="134"/>
  <c r="D20" i="57"/>
  <c r="J30" i="47"/>
  <c r="S31" i="147"/>
  <c r="D11" i="53"/>
  <c r="G29" i="53"/>
  <c r="D23" i="94"/>
  <c r="D25" i="155"/>
  <c r="S14" i="98"/>
  <c r="AA14" i="79"/>
  <c r="D22" i="52"/>
  <c r="N16" i="136"/>
  <c r="AC24" i="134"/>
  <c r="D24" i="57"/>
  <c r="T24" i="56"/>
  <c r="L29" i="57"/>
  <c r="P25" i="4"/>
  <c r="Q25" i="4" s="1"/>
  <c r="T25" i="4"/>
  <c r="L22" i="94"/>
  <c r="U22" i="34"/>
  <c r="L17" i="94"/>
  <c r="U17" i="34"/>
  <c r="E29" i="139"/>
  <c r="F29" i="139" s="1"/>
  <c r="K20" i="102"/>
  <c r="L20" i="102"/>
  <c r="V16" i="49"/>
  <c r="Y16" i="49" s="1"/>
  <c r="F16" i="97"/>
  <c r="N16" i="97" s="1"/>
  <c r="G16" i="97" s="1"/>
  <c r="F27" i="108"/>
  <c r="T27" i="10"/>
  <c r="F27" i="141"/>
  <c r="N27" i="141" s="1"/>
  <c r="G27" i="141" s="1"/>
  <c r="U18" i="34"/>
  <c r="L18" i="94"/>
  <c r="E27" i="134"/>
  <c r="F27" i="134" s="1"/>
  <c r="Q21" i="94"/>
  <c r="I21" i="94"/>
  <c r="Q19" i="95"/>
  <c r="N14" i="95"/>
  <c r="I14" i="95" s="1"/>
  <c r="D17" i="146"/>
  <c r="H17" i="146" s="1"/>
  <c r="H21" i="137"/>
  <c r="F19" i="134"/>
  <c r="AA31" i="139"/>
  <c r="U26" i="10"/>
  <c r="G23" i="141"/>
  <c r="D28" i="148"/>
  <c r="F28" i="148" s="1"/>
  <c r="N17" i="97"/>
  <c r="AC29" i="144"/>
  <c r="E25" i="3"/>
  <c r="U26" i="34"/>
  <c r="U14" i="34"/>
  <c r="U15" i="34"/>
  <c r="R26" i="10"/>
  <c r="K15" i="107"/>
  <c r="J29" i="51"/>
  <c r="I22" i="108"/>
  <c r="T18" i="103"/>
  <c r="X31" i="148"/>
  <c r="AC31" i="148" s="1"/>
  <c r="F17" i="134"/>
  <c r="T21" i="105"/>
  <c r="D31" i="139"/>
  <c r="C23" i="106"/>
  <c r="U12" i="10"/>
  <c r="M16" i="97"/>
  <c r="AC16" i="68"/>
  <c r="H18" i="139"/>
  <c r="W14" i="98"/>
  <c r="F18" i="139"/>
  <c r="D29" i="52"/>
  <c r="AC12" i="148"/>
  <c r="N17" i="94"/>
  <c r="I28" i="84"/>
  <c r="F21" i="137"/>
  <c r="U25" i="10"/>
  <c r="U14" i="10"/>
  <c r="F28" i="134"/>
  <c r="W23" i="34"/>
  <c r="P30" i="101"/>
  <c r="Q30" i="101" s="1"/>
  <c r="D22" i="146"/>
  <c r="T29" i="53"/>
  <c r="U16" i="34"/>
  <c r="I20" i="84"/>
  <c r="H17" i="139"/>
  <c r="W22" i="34"/>
  <c r="K28" i="148"/>
  <c r="M22" i="108"/>
  <c r="G22" i="108"/>
  <c r="G18" i="108"/>
  <c r="W13" i="98"/>
  <c r="AC18" i="98"/>
  <c r="E21" i="52"/>
  <c r="R29" i="52"/>
  <c r="K17" i="146"/>
  <c r="AC16" i="98"/>
  <c r="F17" i="145"/>
  <c r="M19" i="95"/>
  <c r="K16" i="97"/>
  <c r="I17" i="97"/>
  <c r="Q17" i="97"/>
  <c r="I31" i="107"/>
  <c r="Y12" i="98"/>
  <c r="I16" i="68"/>
  <c r="K26" i="97"/>
  <c r="H17" i="147"/>
  <c r="G22" i="97"/>
  <c r="K22" i="95"/>
  <c r="Q22" i="95"/>
  <c r="X16" i="68"/>
  <c r="AA18" i="152"/>
  <c r="M26" i="97"/>
  <c r="G17" i="94"/>
  <c r="Y13" i="98"/>
  <c r="K19" i="95"/>
  <c r="F20" i="146"/>
  <c r="L16" i="68"/>
  <c r="I28" i="106"/>
  <c r="X19" i="152"/>
  <c r="I27" i="141"/>
  <c r="AA19" i="152"/>
  <c r="Y13" i="152"/>
  <c r="G21" i="94"/>
  <c r="V18" i="98"/>
  <c r="R16" i="68"/>
  <c r="K27" i="141"/>
  <c r="I16" i="97"/>
  <c r="Q16" i="97"/>
  <c r="I19" i="95"/>
  <c r="O19" i="95" s="1"/>
  <c r="H20" i="146"/>
  <c r="O16" i="68"/>
  <c r="K20" i="146"/>
  <c r="E11" i="52"/>
  <c r="AA31" i="148"/>
  <c r="E24" i="52"/>
  <c r="AA16" i="68"/>
  <c r="K14" i="95"/>
  <c r="Q14" i="95"/>
  <c r="Y14" i="92"/>
  <c r="AA12" i="152"/>
  <c r="O23" i="152"/>
  <c r="I26" i="97"/>
  <c r="Q26" i="97"/>
  <c r="G17" i="97"/>
  <c r="E12" i="52"/>
  <c r="O29" i="56" l="1"/>
  <c r="T29" i="52"/>
  <c r="G31" i="147"/>
  <c r="H22" i="139"/>
  <c r="F20" i="139"/>
  <c r="N21" i="79"/>
  <c r="I19" i="98"/>
  <c r="X17" i="98" s="1"/>
  <c r="N14" i="97"/>
  <c r="N15" i="97"/>
  <c r="N21" i="96"/>
  <c r="N12" i="95"/>
  <c r="N27" i="94"/>
  <c r="D30" i="94"/>
  <c r="G21" i="92"/>
  <c r="Z23" i="68"/>
  <c r="H18" i="137"/>
  <c r="I18" i="108"/>
  <c r="O22" i="108"/>
  <c r="N27" i="108"/>
  <c r="I27" i="108" s="1"/>
  <c r="M18" i="108"/>
  <c r="N22" i="141"/>
  <c r="N25" i="108"/>
  <c r="N18" i="141"/>
  <c r="G18" i="141" s="1"/>
  <c r="N19" i="141"/>
  <c r="F20" i="134"/>
  <c r="H17" i="134"/>
  <c r="H23" i="134"/>
  <c r="H29" i="134"/>
  <c r="P18" i="103"/>
  <c r="Q18" i="103" s="1"/>
  <c r="H12" i="134"/>
  <c r="F29" i="134"/>
  <c r="H16" i="134"/>
  <c r="F23" i="134"/>
  <c r="E26" i="3"/>
  <c r="E18" i="3"/>
  <c r="E11" i="3"/>
  <c r="E27" i="3"/>
  <c r="E24" i="3"/>
  <c r="E21" i="3"/>
  <c r="E14" i="3"/>
  <c r="H19" i="134"/>
  <c r="H30" i="96"/>
  <c r="N23" i="96"/>
  <c r="P23" i="105"/>
  <c r="Q23" i="105" s="1"/>
  <c r="T23" i="105"/>
  <c r="D13" i="142"/>
  <c r="T16" i="103"/>
  <c r="P16" i="103"/>
  <c r="Q16" i="103" s="1"/>
  <c r="H30" i="94"/>
  <c r="I22" i="106"/>
  <c r="F16" i="68"/>
  <c r="U16" i="68"/>
  <c r="N10" i="94"/>
  <c r="Q10" i="94" s="1"/>
  <c r="F30" i="94"/>
  <c r="AA12" i="125"/>
  <c r="AC14" i="147"/>
  <c r="AB16" i="98"/>
  <c r="AB17" i="98"/>
  <c r="AC14" i="146"/>
  <c r="I15" i="97"/>
  <c r="M15" i="97"/>
  <c r="Q15" i="97"/>
  <c r="D31" i="134"/>
  <c r="K31" i="134" s="1"/>
  <c r="I23" i="84"/>
  <c r="D21" i="146"/>
  <c r="K21" i="146" s="1"/>
  <c r="E16" i="52"/>
  <c r="D27" i="142"/>
  <c r="AC19" i="79"/>
  <c r="I19" i="79" s="1"/>
  <c r="AA16" i="79"/>
  <c r="Q31" i="142"/>
  <c r="E20" i="140"/>
  <c r="H30" i="97"/>
  <c r="AC15" i="125"/>
  <c r="L15" i="125" s="1"/>
  <c r="H19" i="125"/>
  <c r="Z30" i="4"/>
  <c r="P30" i="4"/>
  <c r="Q30" i="4" s="1"/>
  <c r="I19" i="106"/>
  <c r="K27" i="108"/>
  <c r="M19" i="98"/>
  <c r="Z17" i="98" s="1"/>
  <c r="N27" i="95"/>
  <c r="I27" i="95" s="1"/>
  <c r="I18" i="84"/>
  <c r="C31" i="84"/>
  <c r="G31" i="84" s="1"/>
  <c r="E13" i="52"/>
  <c r="E22" i="52"/>
  <c r="E28" i="52"/>
  <c r="E29" i="52"/>
  <c r="E18" i="52"/>
  <c r="M29" i="52"/>
  <c r="E25" i="52"/>
  <c r="F16" i="155"/>
  <c r="G16" i="155" s="1"/>
  <c r="J16" i="155"/>
  <c r="C21" i="106"/>
  <c r="X18" i="10"/>
  <c r="R18" i="10"/>
  <c r="E29" i="10"/>
  <c r="AC16" i="146"/>
  <c r="R22" i="10"/>
  <c r="N15" i="95"/>
  <c r="Q15" i="95" s="1"/>
  <c r="G15" i="95"/>
  <c r="N13" i="97"/>
  <c r="N27" i="97"/>
  <c r="L30" i="95"/>
  <c r="D29" i="56"/>
  <c r="E19" i="56" s="1"/>
  <c r="AC15" i="79"/>
  <c r="AA12" i="79"/>
  <c r="T28" i="105"/>
  <c r="P28" i="105"/>
  <c r="Q28" i="105" s="1"/>
  <c r="P13" i="105"/>
  <c r="Q13" i="105" s="1"/>
  <c r="T13" i="105"/>
  <c r="T20" i="105"/>
  <c r="P20" i="105"/>
  <c r="Q20" i="105" s="1"/>
  <c r="D25" i="146"/>
  <c r="K25" i="146"/>
  <c r="D19" i="143"/>
  <c r="T26" i="103"/>
  <c r="P26" i="103"/>
  <c r="Q26" i="103" s="1"/>
  <c r="AA14" i="68"/>
  <c r="C26" i="106"/>
  <c r="N16" i="94"/>
  <c r="N19" i="108"/>
  <c r="AC27" i="146"/>
  <c r="AC19" i="147"/>
  <c r="D19" i="142"/>
  <c r="T16" i="104"/>
  <c r="P16" i="104"/>
  <c r="Q16" i="104" s="1"/>
  <c r="I26" i="84"/>
  <c r="I29" i="106"/>
  <c r="G31" i="144"/>
  <c r="R16" i="10"/>
  <c r="N18" i="94"/>
  <c r="K15" i="95"/>
  <c r="AC19" i="145"/>
  <c r="AD18" i="79"/>
  <c r="AA18" i="79"/>
  <c r="N13" i="95"/>
  <c r="K22" i="97"/>
  <c r="N22" i="96"/>
  <c r="I21" i="92"/>
  <c r="X17" i="92" s="1"/>
  <c r="D29" i="147"/>
  <c r="F24" i="134"/>
  <c r="P16" i="105"/>
  <c r="Q16" i="105" s="1"/>
  <c r="T16" i="105"/>
  <c r="P26" i="104"/>
  <c r="Q26" i="104" s="1"/>
  <c r="T26" i="104"/>
  <c r="Y17" i="34"/>
  <c r="AC28" i="146"/>
  <c r="J31" i="148"/>
  <c r="D12" i="148"/>
  <c r="T21" i="104"/>
  <c r="P21" i="104"/>
  <c r="Q21" i="104" s="1"/>
  <c r="D27" i="147"/>
  <c r="W21" i="79"/>
  <c r="I22" i="97"/>
  <c r="N14" i="94"/>
  <c r="D28" i="145"/>
  <c r="U17" i="10"/>
  <c r="Y30" i="105"/>
  <c r="Z30" i="105" s="1"/>
  <c r="Z11" i="105"/>
  <c r="F13" i="155"/>
  <c r="G13" i="155" s="1"/>
  <c r="J13" i="155"/>
  <c r="AC14" i="148"/>
  <c r="F31" i="107"/>
  <c r="I29" i="84"/>
  <c r="AD14" i="68"/>
  <c r="U27" i="10"/>
  <c r="I25" i="84"/>
  <c r="D25" i="147"/>
  <c r="I15" i="106"/>
  <c r="H26" i="139"/>
  <c r="Y10" i="48"/>
  <c r="V30" i="48"/>
  <c r="S30" i="48" s="1"/>
  <c r="P21" i="105"/>
  <c r="Q21" i="105" s="1"/>
  <c r="E27" i="140"/>
  <c r="D29" i="55"/>
  <c r="E12" i="55" s="1"/>
  <c r="N20" i="94"/>
  <c r="H21" i="79"/>
  <c r="N26" i="94"/>
  <c r="Q25" i="70"/>
  <c r="Q28" i="70"/>
  <c r="Q15" i="70"/>
  <c r="Q20" i="70"/>
  <c r="Q21" i="70"/>
  <c r="Q26" i="70"/>
  <c r="Q22" i="70"/>
  <c r="Q19" i="70"/>
  <c r="Q30" i="70"/>
  <c r="Q24" i="70"/>
  <c r="Q27" i="70"/>
  <c r="Q13" i="70"/>
  <c r="Q31" i="70"/>
  <c r="Q29" i="70"/>
  <c r="Q17" i="70"/>
  <c r="Q23" i="70"/>
  <c r="Q32" i="70"/>
  <c r="Q16" i="70"/>
  <c r="Q18" i="70"/>
  <c r="Q14" i="70"/>
  <c r="Y27" i="34"/>
  <c r="E29" i="140"/>
  <c r="F25" i="146"/>
  <c r="O30" i="48"/>
  <c r="E13" i="140"/>
  <c r="J29" i="56"/>
  <c r="I14" i="106"/>
  <c r="D16" i="147"/>
  <c r="Y16" i="34"/>
  <c r="D14" i="146"/>
  <c r="L31" i="43"/>
  <c r="N16" i="43" s="1"/>
  <c r="K31" i="43"/>
  <c r="N14" i="96"/>
  <c r="G14" i="96"/>
  <c r="F20" i="155"/>
  <c r="G20" i="155" s="1"/>
  <c r="J20" i="155"/>
  <c r="AC28" i="144"/>
  <c r="J31" i="143"/>
  <c r="D12" i="143"/>
  <c r="F12" i="143" s="1"/>
  <c r="S21" i="92"/>
  <c r="H31" i="138"/>
  <c r="D31" i="138"/>
  <c r="E31" i="138" s="1"/>
  <c r="U23" i="10"/>
  <c r="Y21" i="34"/>
  <c r="T12" i="103"/>
  <c r="P12" i="103"/>
  <c r="Q12" i="103" s="1"/>
  <c r="X31" i="142"/>
  <c r="AC12" i="142"/>
  <c r="D32" i="107"/>
  <c r="X31" i="145"/>
  <c r="H19" i="139"/>
  <c r="P15" i="103"/>
  <c r="Q15" i="103" s="1"/>
  <c r="T15" i="103"/>
  <c r="AA20" i="68"/>
  <c r="D12" i="146"/>
  <c r="J31" i="146"/>
  <c r="R15" i="79"/>
  <c r="Q21" i="79"/>
  <c r="N21" i="95"/>
  <c r="Q15" i="98"/>
  <c r="W17" i="34"/>
  <c r="F23" i="137"/>
  <c r="N12" i="108"/>
  <c r="T27" i="104"/>
  <c r="P27" i="104"/>
  <c r="Q27" i="104" s="1"/>
  <c r="T27" i="105"/>
  <c r="P27" i="105"/>
  <c r="Q27" i="105" s="1"/>
  <c r="T29" i="55"/>
  <c r="X31" i="143"/>
  <c r="R27" i="10"/>
  <c r="P25" i="103"/>
  <c r="Q25" i="103" s="1"/>
  <c r="T25" i="103"/>
  <c r="F30" i="96"/>
  <c r="N10" i="96"/>
  <c r="M10" i="96" s="1"/>
  <c r="E22" i="140"/>
  <c r="G31" i="145"/>
  <c r="I17" i="106"/>
  <c r="F15" i="134"/>
  <c r="N25" i="97"/>
  <c r="I25" i="97" s="1"/>
  <c r="Y26" i="34"/>
  <c r="H30" i="95"/>
  <c r="D22" i="147"/>
  <c r="E14" i="140"/>
  <c r="D13" i="147"/>
  <c r="T12" i="105"/>
  <c r="P12" i="105"/>
  <c r="Q12" i="105" s="1"/>
  <c r="I13" i="84"/>
  <c r="D30" i="97"/>
  <c r="F19" i="155"/>
  <c r="G19" i="155" s="1"/>
  <c r="J19" i="155"/>
  <c r="K19" i="98"/>
  <c r="Y17" i="98" s="1"/>
  <c r="I24" i="84"/>
  <c r="N23" i="108"/>
  <c r="G23" i="108" s="1"/>
  <c r="X31" i="144"/>
  <c r="AC12" i="144"/>
  <c r="M22" i="95"/>
  <c r="E31" i="147"/>
  <c r="D18" i="144"/>
  <c r="D23" i="144"/>
  <c r="E16" i="140"/>
  <c r="D27" i="148"/>
  <c r="E17" i="140"/>
  <c r="I13" i="106"/>
  <c r="D19" i="144"/>
  <c r="D16" i="146"/>
  <c r="D15" i="142"/>
  <c r="D14" i="143"/>
  <c r="K14" i="143" s="1"/>
  <c r="D20" i="145"/>
  <c r="AC23" i="145"/>
  <c r="D19" i="147"/>
  <c r="D14" i="145"/>
  <c r="H14" i="145" s="1"/>
  <c r="AC25" i="143"/>
  <c r="D13" i="144"/>
  <c r="M21" i="92"/>
  <c r="N25" i="94"/>
  <c r="D12" i="142"/>
  <c r="J31" i="142"/>
  <c r="M31" i="142" s="1"/>
  <c r="N11" i="94"/>
  <c r="F28" i="155"/>
  <c r="G28" i="155" s="1"/>
  <c r="J28" i="155"/>
  <c r="D17" i="142"/>
  <c r="K17" i="142" s="1"/>
  <c r="E21" i="92"/>
  <c r="V17" i="92" s="1"/>
  <c r="T17" i="104"/>
  <c r="P17" i="104"/>
  <c r="Q17" i="104" s="1"/>
  <c r="D29" i="53"/>
  <c r="E18" i="53" s="1"/>
  <c r="H29" i="108"/>
  <c r="H30" i="108"/>
  <c r="J12" i="155"/>
  <c r="F12" i="155"/>
  <c r="D31" i="155"/>
  <c r="J31" i="155" s="1"/>
  <c r="O21" i="92"/>
  <c r="F21" i="155"/>
  <c r="G21" i="155" s="1"/>
  <c r="J21" i="155"/>
  <c r="D18" i="147"/>
  <c r="D14" i="148"/>
  <c r="N23" i="95"/>
  <c r="K23" i="95" s="1"/>
  <c r="N17" i="95"/>
  <c r="AA18" i="68"/>
  <c r="F14" i="155"/>
  <c r="G14" i="155" s="1"/>
  <c r="J14" i="155"/>
  <c r="T19" i="105"/>
  <c r="P19" i="105"/>
  <c r="Q19" i="105" s="1"/>
  <c r="D21" i="144"/>
  <c r="H21" i="144" s="1"/>
  <c r="E24" i="140"/>
  <c r="H25" i="146"/>
  <c r="D23" i="142"/>
  <c r="F25" i="142"/>
  <c r="F19" i="139"/>
  <c r="C25" i="106"/>
  <c r="R23" i="10"/>
  <c r="X23" i="10"/>
  <c r="D22" i="143"/>
  <c r="F22" i="143" s="1"/>
  <c r="D25" i="144"/>
  <c r="D29" i="57"/>
  <c r="H29" i="57" s="1"/>
  <c r="D13" i="143"/>
  <c r="D29" i="142"/>
  <c r="D29" i="148"/>
  <c r="I16" i="84"/>
  <c r="D26" i="146"/>
  <c r="N24" i="97"/>
  <c r="E19" i="3"/>
  <c r="E29" i="3"/>
  <c r="E17" i="3"/>
  <c r="E15" i="3"/>
  <c r="E23" i="3"/>
  <c r="Q31" i="144"/>
  <c r="T23" i="68"/>
  <c r="C30" i="45"/>
  <c r="P17" i="105"/>
  <c r="Q17" i="105" s="1"/>
  <c r="T17" i="105"/>
  <c r="K13" i="97"/>
  <c r="AC21" i="143"/>
  <c r="Y12" i="34"/>
  <c r="AC28" i="142"/>
  <c r="Z18" i="98"/>
  <c r="N24" i="96"/>
  <c r="I27" i="106"/>
  <c r="Q31" i="147"/>
  <c r="I24" i="106"/>
  <c r="H30" i="141"/>
  <c r="H29" i="141"/>
  <c r="T13" i="104"/>
  <c r="P13" i="104"/>
  <c r="Q13" i="104" s="1"/>
  <c r="K16" i="94"/>
  <c r="N19" i="94"/>
  <c r="D28" i="146"/>
  <c r="I20" i="106"/>
  <c r="AD14" i="79"/>
  <c r="M27" i="97"/>
  <c r="AC27" i="147"/>
  <c r="E17" i="53"/>
  <c r="X27" i="10"/>
  <c r="N11" i="95"/>
  <c r="D29" i="146"/>
  <c r="K29" i="146" s="1"/>
  <c r="AC17" i="142"/>
  <c r="U18" i="10"/>
  <c r="D20" i="147"/>
  <c r="H20" i="147" s="1"/>
  <c r="G19" i="98"/>
  <c r="P14" i="103"/>
  <c r="Q14" i="103" s="1"/>
  <c r="T14" i="103"/>
  <c r="D24" i="146"/>
  <c r="T18" i="104"/>
  <c r="P18" i="104"/>
  <c r="Q18" i="104" s="1"/>
  <c r="O29" i="57"/>
  <c r="P23" i="103"/>
  <c r="Q23" i="103" s="1"/>
  <c r="T23" i="103"/>
  <c r="N17" i="96"/>
  <c r="D12" i="147"/>
  <c r="J31" i="147"/>
  <c r="AC26" i="144"/>
  <c r="W18" i="34"/>
  <c r="AD17" i="79"/>
  <c r="S16" i="92"/>
  <c r="P15" i="105"/>
  <c r="Q15" i="105" s="1"/>
  <c r="T15" i="105"/>
  <c r="T31" i="139"/>
  <c r="F25" i="145"/>
  <c r="M25" i="97"/>
  <c r="Q21" i="152"/>
  <c r="Q11" i="100"/>
  <c r="P30" i="100"/>
  <c r="Q30" i="100" s="1"/>
  <c r="J30" i="97"/>
  <c r="D26" i="148"/>
  <c r="D20" i="142"/>
  <c r="N15" i="141"/>
  <c r="T23" i="104"/>
  <c r="P23" i="104"/>
  <c r="Q23" i="104" s="1"/>
  <c r="D24" i="143"/>
  <c r="D23" i="146"/>
  <c r="N21" i="141"/>
  <c r="AC20" i="147"/>
  <c r="R12" i="10"/>
  <c r="T11" i="105"/>
  <c r="P11" i="105"/>
  <c r="S30" i="105"/>
  <c r="T30" i="105" s="1"/>
  <c r="D16" i="143"/>
  <c r="P14" i="105"/>
  <c r="Q14" i="105" s="1"/>
  <c r="T14" i="105"/>
  <c r="D18" i="145"/>
  <c r="AC25" i="145"/>
  <c r="F17" i="155"/>
  <c r="G17" i="155" s="1"/>
  <c r="J17" i="155"/>
  <c r="G31" i="146"/>
  <c r="N11" i="97"/>
  <c r="I11" i="97" s="1"/>
  <c r="E22" i="53"/>
  <c r="AC16" i="143"/>
  <c r="AA13" i="125"/>
  <c r="AD13" i="125" s="1"/>
  <c r="I19" i="108"/>
  <c r="D26" i="145"/>
  <c r="I18" i="106"/>
  <c r="N25" i="95"/>
  <c r="Q25" i="95" s="1"/>
  <c r="T24" i="103"/>
  <c r="P24" i="103"/>
  <c r="Q24" i="103" s="1"/>
  <c r="N18" i="97"/>
  <c r="K18" i="97" s="1"/>
  <c r="G18" i="97"/>
  <c r="F12" i="148"/>
  <c r="E18" i="140"/>
  <c r="T31" i="134"/>
  <c r="N17" i="141"/>
  <c r="V31" i="139"/>
  <c r="O19" i="98"/>
  <c r="AD19" i="68"/>
  <c r="AC28" i="148"/>
  <c r="R19" i="79"/>
  <c r="J24" i="155"/>
  <c r="F24" i="155"/>
  <c r="G24" i="155" s="1"/>
  <c r="AC28" i="145"/>
  <c r="S30" i="103"/>
  <c r="T30" i="103" s="1"/>
  <c r="T11" i="103"/>
  <c r="P11" i="103"/>
  <c r="N20" i="95"/>
  <c r="G20" i="95" s="1"/>
  <c r="D30" i="95"/>
  <c r="I30" i="48"/>
  <c r="AC12" i="146"/>
  <c r="X31" i="146"/>
  <c r="I16" i="106"/>
  <c r="I22" i="84"/>
  <c r="D13" i="148"/>
  <c r="F13" i="148" s="1"/>
  <c r="AC31" i="146"/>
  <c r="N13" i="96"/>
  <c r="Q13" i="96" s="1"/>
  <c r="S30" i="104"/>
  <c r="T30" i="104" s="1"/>
  <c r="P11" i="104"/>
  <c r="T11" i="104"/>
  <c r="N16" i="141"/>
  <c r="G16" i="141" s="1"/>
  <c r="E23" i="56"/>
  <c r="J30" i="94"/>
  <c r="K10" i="94"/>
  <c r="AC19" i="143"/>
  <c r="V30" i="103"/>
  <c r="W30" i="103" s="1"/>
  <c r="W11" i="103"/>
  <c r="F12" i="134"/>
  <c r="D27" i="146"/>
  <c r="F27" i="146" s="1"/>
  <c r="X31" i="147"/>
  <c r="AA31" i="147" s="1"/>
  <c r="G31" i="142"/>
  <c r="U27" i="34"/>
  <c r="S16" i="152"/>
  <c r="N20" i="96"/>
  <c r="M20" i="96" s="1"/>
  <c r="F25" i="137"/>
  <c r="Q21" i="92"/>
  <c r="D29" i="54"/>
  <c r="E24" i="54" s="1"/>
  <c r="F22" i="155"/>
  <c r="G22" i="155" s="1"/>
  <c r="J22" i="155"/>
  <c r="N15" i="108"/>
  <c r="I15" i="108" s="1"/>
  <c r="G15" i="108"/>
  <c r="T19" i="103"/>
  <c r="P19" i="103"/>
  <c r="Q19" i="103" s="1"/>
  <c r="AA15" i="68"/>
  <c r="N20" i="141"/>
  <c r="X16" i="10"/>
  <c r="AC17" i="143"/>
  <c r="D24" i="147"/>
  <c r="N14" i="108"/>
  <c r="G14" i="108" s="1"/>
  <c r="N11" i="96"/>
  <c r="M11" i="96" s="1"/>
  <c r="D25" i="143"/>
  <c r="E25" i="140"/>
  <c r="M21" i="94"/>
  <c r="O21" i="94" s="1"/>
  <c r="F25" i="155"/>
  <c r="G25" i="155" s="1"/>
  <c r="J25" i="155"/>
  <c r="C30" i="106"/>
  <c r="D19" i="148"/>
  <c r="H19" i="148" s="1"/>
  <c r="T26" i="105"/>
  <c r="P26" i="105"/>
  <c r="Q26" i="105" s="1"/>
  <c r="J30" i="96"/>
  <c r="D12" i="144"/>
  <c r="K12" i="144" s="1"/>
  <c r="J31" i="144"/>
  <c r="J29" i="53"/>
  <c r="U10" i="34"/>
  <c r="Y10" i="34"/>
  <c r="V30" i="34"/>
  <c r="Q30" i="34" s="1"/>
  <c r="D22" i="145"/>
  <c r="E21" i="79"/>
  <c r="E21" i="98" s="1"/>
  <c r="E15" i="98"/>
  <c r="V12" i="98" s="1"/>
  <c r="W11" i="34"/>
  <c r="AC27" i="144"/>
  <c r="E21" i="140"/>
  <c r="N13" i="94"/>
  <c r="Q13" i="94" s="1"/>
  <c r="N15" i="96"/>
  <c r="E16" i="92"/>
  <c r="W20" i="34"/>
  <c r="Y20" i="34"/>
  <c r="G31" i="134"/>
  <c r="H31" i="134" s="1"/>
  <c r="O31" i="134"/>
  <c r="S21" i="152"/>
  <c r="AC19" i="152" s="1"/>
  <c r="Y14" i="98"/>
  <c r="X22" i="10"/>
  <c r="J23" i="155"/>
  <c r="F23" i="155"/>
  <c r="G23" i="155" s="1"/>
  <c r="I16" i="94"/>
  <c r="AC18" i="147"/>
  <c r="R31" i="134"/>
  <c r="E31" i="134"/>
  <c r="F31" i="134" s="1"/>
  <c r="M31" i="134"/>
  <c r="V19" i="92"/>
  <c r="D24" i="145"/>
  <c r="F24" i="145" s="1"/>
  <c r="E28" i="53"/>
  <c r="E29" i="102"/>
  <c r="T29" i="54"/>
  <c r="D25" i="148"/>
  <c r="K25" i="148" s="1"/>
  <c r="D17" i="143"/>
  <c r="F17" i="143" s="1"/>
  <c r="D16" i="142"/>
  <c r="D24" i="144"/>
  <c r="K24" i="144"/>
  <c r="G21" i="152"/>
  <c r="F30" i="97"/>
  <c r="N10" i="97"/>
  <c r="I10" i="97" s="1"/>
  <c r="K27" i="97"/>
  <c r="D29" i="144"/>
  <c r="X17" i="10"/>
  <c r="R17" i="10"/>
  <c r="H17" i="143"/>
  <c r="AD13" i="68"/>
  <c r="N12" i="97"/>
  <c r="K12" i="97" s="1"/>
  <c r="N16" i="95"/>
  <c r="AC27" i="142"/>
  <c r="H20" i="134"/>
  <c r="AC17" i="148"/>
  <c r="D23" i="148"/>
  <c r="H23" i="148" s="1"/>
  <c r="D29" i="51"/>
  <c r="H25" i="142"/>
  <c r="H22" i="145"/>
  <c r="N19" i="96"/>
  <c r="I19" i="96" s="1"/>
  <c r="D26" i="143"/>
  <c r="F14" i="143"/>
  <c r="O16" i="92"/>
  <c r="D18" i="142"/>
  <c r="E22" i="56"/>
  <c r="H23" i="137"/>
  <c r="N19" i="97"/>
  <c r="F30" i="95"/>
  <c r="N10" i="95"/>
  <c r="W14" i="34"/>
  <c r="Y14" i="34"/>
  <c r="D13" i="146"/>
  <c r="M16" i="108"/>
  <c r="E12" i="140"/>
  <c r="Z11" i="104"/>
  <c r="Y30" i="104"/>
  <c r="Z30" i="104" s="1"/>
  <c r="E15" i="140"/>
  <c r="D21" i="145"/>
  <c r="L30" i="97"/>
  <c r="H25" i="147"/>
  <c r="N17" i="108"/>
  <c r="F22" i="134"/>
  <c r="F24" i="147"/>
  <c r="T29" i="57"/>
  <c r="K23" i="141"/>
  <c r="O23" i="141" s="1"/>
  <c r="N12" i="94"/>
  <c r="M21" i="152"/>
  <c r="Z17" i="152" s="1"/>
  <c r="J18" i="155"/>
  <c r="F18" i="155"/>
  <c r="G18" i="155" s="1"/>
  <c r="AC24" i="143"/>
  <c r="F27" i="145"/>
  <c r="E28" i="55"/>
  <c r="E31" i="142"/>
  <c r="N16" i="96"/>
  <c r="D15" i="146"/>
  <c r="N11" i="108"/>
  <c r="Q23" i="68"/>
  <c r="AC19" i="146"/>
  <c r="N24" i="141"/>
  <c r="O15" i="98"/>
  <c r="AA12" i="98"/>
  <c r="Z11" i="103"/>
  <c r="AT25" i="103" s="1"/>
  <c r="Y30" i="103"/>
  <c r="Z30" i="103" s="1"/>
  <c r="P13" i="112"/>
  <c r="D13" i="112"/>
  <c r="D21" i="143"/>
  <c r="M21" i="96"/>
  <c r="K11" i="95"/>
  <c r="AB20" i="92"/>
  <c r="T28" i="104"/>
  <c r="P28" i="104"/>
  <c r="Q28" i="104" s="1"/>
  <c r="D15" i="144"/>
  <c r="E16" i="53"/>
  <c r="H29" i="146"/>
  <c r="Q31" i="143"/>
  <c r="P19" i="112"/>
  <c r="D19" i="112"/>
  <c r="I11" i="108"/>
  <c r="D16" i="111"/>
  <c r="F16" i="137"/>
  <c r="F29" i="108"/>
  <c r="N10" i="108"/>
  <c r="F30" i="108"/>
  <c r="D23" i="143"/>
  <c r="F21" i="107"/>
  <c r="K21" i="107"/>
  <c r="D20" i="109"/>
  <c r="P23" i="112"/>
  <c r="D23" i="112"/>
  <c r="L30" i="96"/>
  <c r="D26" i="112"/>
  <c r="F23" i="139"/>
  <c r="T22" i="105"/>
  <c r="P22" i="105"/>
  <c r="Q22" i="105" s="1"/>
  <c r="I16" i="92"/>
  <c r="D18" i="111"/>
  <c r="M16" i="152"/>
  <c r="H27" i="142"/>
  <c r="I11" i="95"/>
  <c r="N12" i="96"/>
  <c r="Y31" i="134"/>
  <c r="D18" i="110"/>
  <c r="P16" i="110"/>
  <c r="D16" i="110"/>
  <c r="H16" i="137"/>
  <c r="D26" i="110"/>
  <c r="M29" i="53"/>
  <c r="T18" i="105"/>
  <c r="P18" i="105"/>
  <c r="Q18" i="105" s="1"/>
  <c r="F17" i="107"/>
  <c r="K17" i="107"/>
  <c r="J31" i="36"/>
  <c r="K31" i="36"/>
  <c r="M27" i="36" s="1"/>
  <c r="D17" i="148"/>
  <c r="K17" i="148"/>
  <c r="P9" i="110"/>
  <c r="C27" i="110"/>
  <c r="D9" i="110"/>
  <c r="G31" i="139"/>
  <c r="H31" i="139" s="1"/>
  <c r="O31" i="139"/>
  <c r="P18" i="112"/>
  <c r="D18" i="112"/>
  <c r="D25" i="109"/>
  <c r="I11" i="141"/>
  <c r="D23" i="109"/>
  <c r="R10" i="10"/>
  <c r="H29" i="10"/>
  <c r="T19" i="104"/>
  <c r="P19" i="104"/>
  <c r="Q19" i="104" s="1"/>
  <c r="D22" i="144"/>
  <c r="U13" i="10"/>
  <c r="D15" i="143"/>
  <c r="U30" i="48"/>
  <c r="H12" i="137"/>
  <c r="K23" i="68"/>
  <c r="P24" i="111"/>
  <c r="D24" i="111"/>
  <c r="F24" i="144"/>
  <c r="E31" i="146"/>
  <c r="F26" i="139"/>
  <c r="N21" i="108"/>
  <c r="D20" i="148"/>
  <c r="H20" i="148" s="1"/>
  <c r="Y10" i="49"/>
  <c r="V30" i="49"/>
  <c r="I30" i="49" s="1"/>
  <c r="H17" i="137"/>
  <c r="H25" i="137"/>
  <c r="D16" i="145"/>
  <c r="H31" i="140"/>
  <c r="D31" i="140"/>
  <c r="E31" i="140" s="1"/>
  <c r="I23" i="95"/>
  <c r="K20" i="108"/>
  <c r="Y15" i="92"/>
  <c r="N18" i="96"/>
  <c r="J27" i="155"/>
  <c r="F27" i="155"/>
  <c r="G27" i="155" s="1"/>
  <c r="N14" i="141"/>
  <c r="I16" i="108"/>
  <c r="D15" i="148"/>
  <c r="F13" i="139"/>
  <c r="E24" i="53"/>
  <c r="T15" i="104"/>
  <c r="P15" i="104"/>
  <c r="Q15" i="104" s="1"/>
  <c r="T25" i="104"/>
  <c r="P25" i="104"/>
  <c r="Q25" i="104" s="1"/>
  <c r="F26" i="137"/>
  <c r="D18" i="143"/>
  <c r="F18" i="143" s="1"/>
  <c r="M20" i="108"/>
  <c r="E16" i="152"/>
  <c r="H32" i="107"/>
  <c r="M16" i="92"/>
  <c r="Z12" i="92" s="1"/>
  <c r="K12" i="108"/>
  <c r="AC29" i="142"/>
  <c r="U24" i="10"/>
  <c r="K18" i="107"/>
  <c r="F18" i="107"/>
  <c r="D26" i="142"/>
  <c r="P15" i="111"/>
  <c r="D15" i="111"/>
  <c r="D27" i="143"/>
  <c r="W11" i="104"/>
  <c r="V30" i="104"/>
  <c r="W30" i="104" s="1"/>
  <c r="AN30" i="104" s="1"/>
  <c r="H15" i="139"/>
  <c r="P20" i="110"/>
  <c r="D20" i="110"/>
  <c r="T20" i="104"/>
  <c r="P20" i="104"/>
  <c r="Q20" i="104" s="1"/>
  <c r="R15" i="10"/>
  <c r="D14" i="144"/>
  <c r="F22" i="139"/>
  <c r="D29" i="50"/>
  <c r="P11" i="112"/>
  <c r="D11" i="112"/>
  <c r="P16" i="109"/>
  <c r="D16" i="109"/>
  <c r="C27" i="112"/>
  <c r="D9" i="112"/>
  <c r="D25" i="111"/>
  <c r="T29" i="10"/>
  <c r="U29" i="10" s="1"/>
  <c r="U10" i="10"/>
  <c r="W24" i="34"/>
  <c r="Y14" i="152"/>
  <c r="P12" i="110"/>
  <c r="D12" i="110"/>
  <c r="N13" i="108"/>
  <c r="R24" i="10"/>
  <c r="R11" i="10"/>
  <c r="X18" i="152"/>
  <c r="P16" i="112"/>
  <c r="D16" i="112"/>
  <c r="D21" i="109"/>
  <c r="T29" i="51"/>
  <c r="G31" i="137"/>
  <c r="O31" i="137"/>
  <c r="I16" i="152"/>
  <c r="P10" i="110"/>
  <c r="D10" i="110"/>
  <c r="P12" i="112"/>
  <c r="D12" i="112"/>
  <c r="F12" i="139"/>
  <c r="D26" i="111"/>
  <c r="D26" i="109"/>
  <c r="C27" i="111"/>
  <c r="D9" i="111"/>
  <c r="E23" i="55"/>
  <c r="K15" i="108"/>
  <c r="K21" i="96"/>
  <c r="K30" i="48"/>
  <c r="N10" i="141"/>
  <c r="F29" i="141"/>
  <c r="F30" i="141"/>
  <c r="D16" i="148"/>
  <c r="P17" i="109"/>
  <c r="D17" i="109"/>
  <c r="K16" i="108"/>
  <c r="H23" i="146"/>
  <c r="J29" i="108"/>
  <c r="J30" i="108"/>
  <c r="K11" i="108"/>
  <c r="P10" i="112"/>
  <c r="D10" i="112"/>
  <c r="P11" i="109"/>
  <c r="D11" i="109"/>
  <c r="D14" i="111"/>
  <c r="AC15" i="142"/>
  <c r="T28" i="103"/>
  <c r="P28" i="103"/>
  <c r="Q28" i="103" s="1"/>
  <c r="H22" i="142"/>
  <c r="E26" i="55"/>
  <c r="N22" i="94"/>
  <c r="N23" i="97"/>
  <c r="M23" i="97" s="1"/>
  <c r="H25" i="145"/>
  <c r="H17" i="145"/>
  <c r="N21" i="97"/>
  <c r="N25" i="141"/>
  <c r="G25" i="141"/>
  <c r="H28" i="137"/>
  <c r="G16" i="152"/>
  <c r="W12" i="152" s="1"/>
  <c r="AC19" i="144"/>
  <c r="Y11" i="34"/>
  <c r="M29" i="51"/>
  <c r="H13" i="148"/>
  <c r="Q31" i="145"/>
  <c r="AD17" i="68"/>
  <c r="AC21" i="68"/>
  <c r="T12" i="104"/>
  <c r="P12" i="104"/>
  <c r="Q12" i="104" s="1"/>
  <c r="F24" i="137"/>
  <c r="D18" i="148"/>
  <c r="J29" i="55"/>
  <c r="P24" i="104"/>
  <c r="Q24" i="104" s="1"/>
  <c r="T24" i="104"/>
  <c r="AC21" i="146"/>
  <c r="F28" i="107"/>
  <c r="K28" i="107"/>
  <c r="U19" i="79"/>
  <c r="E31" i="145"/>
  <c r="F23" i="107"/>
  <c r="K23" i="107"/>
  <c r="P13" i="109"/>
  <c r="D13" i="109"/>
  <c r="Q16" i="92"/>
  <c r="AB13" i="92" s="1"/>
  <c r="H25" i="134"/>
  <c r="F15" i="155"/>
  <c r="G15" i="155" s="1"/>
  <c r="J15" i="155"/>
  <c r="AA13" i="152"/>
  <c r="P25" i="105"/>
  <c r="Q25" i="105" s="1"/>
  <c r="T25" i="105"/>
  <c r="D24" i="109"/>
  <c r="H26" i="137"/>
  <c r="AC15" i="145"/>
  <c r="T13" i="103"/>
  <c r="P13" i="103"/>
  <c r="Q13" i="103" s="1"/>
  <c r="K15" i="141"/>
  <c r="D17" i="112"/>
  <c r="D19" i="110"/>
  <c r="N24" i="94"/>
  <c r="G24" i="94" s="1"/>
  <c r="H24" i="137"/>
  <c r="R29" i="56"/>
  <c r="K30" i="34"/>
  <c r="N13" i="141"/>
  <c r="G13" i="141" s="1"/>
  <c r="AB18" i="98"/>
  <c r="K24" i="141"/>
  <c r="N24" i="95"/>
  <c r="P22" i="112"/>
  <c r="D22" i="112"/>
  <c r="P21" i="110"/>
  <c r="D21" i="110"/>
  <c r="P13" i="111"/>
  <c r="D13" i="111"/>
  <c r="K16" i="107"/>
  <c r="H13" i="134"/>
  <c r="N26" i="95"/>
  <c r="M26" i="95" s="1"/>
  <c r="D19" i="111"/>
  <c r="D9" i="109"/>
  <c r="C27" i="109"/>
  <c r="H24" i="134"/>
  <c r="T14" i="104"/>
  <c r="P14" i="104"/>
  <c r="Q14" i="104" s="1"/>
  <c r="Q31" i="146"/>
  <c r="E31" i="148"/>
  <c r="M31" i="148"/>
  <c r="K25" i="108"/>
  <c r="P20" i="103"/>
  <c r="Q20" i="103" s="1"/>
  <c r="T20" i="103"/>
  <c r="D19" i="146"/>
  <c r="F26" i="134"/>
  <c r="I15" i="98"/>
  <c r="D19" i="145"/>
  <c r="AC17" i="145"/>
  <c r="H31" i="136"/>
  <c r="D31" i="136"/>
  <c r="E31" i="136" s="1"/>
  <c r="D24" i="142"/>
  <c r="D18" i="146"/>
  <c r="H18" i="146" s="1"/>
  <c r="D21" i="148"/>
  <c r="G13" i="94"/>
  <c r="H24" i="144"/>
  <c r="I27" i="97"/>
  <c r="H14" i="143"/>
  <c r="L30" i="108"/>
  <c r="L29" i="108"/>
  <c r="M10" i="108"/>
  <c r="K29" i="102"/>
  <c r="L29" i="102"/>
  <c r="N17" i="102" s="1"/>
  <c r="D17" i="144"/>
  <c r="K21" i="152"/>
  <c r="Y17" i="152" s="1"/>
  <c r="D22" i="148"/>
  <c r="H21" i="139"/>
  <c r="N15" i="94"/>
  <c r="G31" i="143"/>
  <c r="Q31" i="148"/>
  <c r="AC31" i="139"/>
  <c r="W25" i="34"/>
  <c r="I15" i="95"/>
  <c r="D29" i="143"/>
  <c r="D14" i="142"/>
  <c r="H14" i="142" s="1"/>
  <c r="G16" i="92"/>
  <c r="W14" i="92" s="1"/>
  <c r="P24" i="105"/>
  <c r="Q24" i="105" s="1"/>
  <c r="T24" i="105"/>
  <c r="D20" i="144"/>
  <c r="AT21" i="105"/>
  <c r="E23" i="68"/>
  <c r="D28" i="143"/>
  <c r="E21" i="152"/>
  <c r="I22" i="95"/>
  <c r="O22" i="95" s="1"/>
  <c r="D21" i="142"/>
  <c r="Y13" i="92"/>
  <c r="X11" i="10"/>
  <c r="D20" i="111"/>
  <c r="S15" i="98"/>
  <c r="F27" i="107"/>
  <c r="K27" i="107"/>
  <c r="T31" i="137"/>
  <c r="E31" i="139"/>
  <c r="F31" i="139" s="1"/>
  <c r="M31" i="139"/>
  <c r="D21" i="112"/>
  <c r="D28" i="147"/>
  <c r="D11" i="111"/>
  <c r="W23" i="68"/>
  <c r="D29" i="145"/>
  <c r="AC18" i="143"/>
  <c r="E26" i="140"/>
  <c r="W11" i="105"/>
  <c r="V30" i="105"/>
  <c r="W30" i="105" s="1"/>
  <c r="AN30" i="105" s="1"/>
  <c r="I20" i="141"/>
  <c r="D16" i="144"/>
  <c r="K16" i="144" s="1"/>
  <c r="Z19" i="152"/>
  <c r="H26" i="134"/>
  <c r="N25" i="96"/>
  <c r="P17" i="110"/>
  <c r="D17" i="110"/>
  <c r="P14" i="110"/>
  <c r="D14" i="110"/>
  <c r="D14" i="112"/>
  <c r="P14" i="109"/>
  <c r="D14" i="109"/>
  <c r="F12" i="137"/>
  <c r="T17" i="103"/>
  <c r="P17" i="103"/>
  <c r="Q17" i="103" s="1"/>
  <c r="J30" i="141"/>
  <c r="K11" i="141"/>
  <c r="J29" i="141"/>
  <c r="P20" i="112"/>
  <c r="D20" i="112"/>
  <c r="D23" i="147"/>
  <c r="K20" i="107"/>
  <c r="F20" i="107"/>
  <c r="D14" i="45"/>
  <c r="P23" i="111"/>
  <c r="D23" i="111"/>
  <c r="P27" i="109"/>
  <c r="K21" i="79"/>
  <c r="M15" i="98"/>
  <c r="D24" i="148"/>
  <c r="K24" i="148" s="1"/>
  <c r="X20" i="10"/>
  <c r="Y10" i="47"/>
  <c r="V30" i="47"/>
  <c r="S30" i="47" s="1"/>
  <c r="W13" i="34"/>
  <c r="Y13" i="34"/>
  <c r="N12" i="141"/>
  <c r="X29" i="10"/>
  <c r="H24" i="145"/>
  <c r="D15" i="145"/>
  <c r="E28" i="140"/>
  <c r="D15" i="147"/>
  <c r="M10" i="94"/>
  <c r="L30" i="94"/>
  <c r="K21" i="92"/>
  <c r="AC21" i="148"/>
  <c r="E25" i="57"/>
  <c r="H12" i="143"/>
  <c r="F27" i="137"/>
  <c r="S30" i="49"/>
  <c r="J30" i="95"/>
  <c r="H23" i="68"/>
  <c r="M25" i="95"/>
  <c r="D28" i="142"/>
  <c r="P21" i="103"/>
  <c r="Q21" i="103" s="1"/>
  <c r="T21" i="103"/>
  <c r="E13" i="55"/>
  <c r="N18" i="95"/>
  <c r="K18" i="95" s="1"/>
  <c r="D27" i="144"/>
  <c r="H27" i="144" s="1"/>
  <c r="P25" i="112"/>
  <c r="D25" i="112"/>
  <c r="AC27" i="145"/>
  <c r="F19" i="107"/>
  <c r="K19" i="107"/>
  <c r="Z21" i="79"/>
  <c r="AA15" i="79"/>
  <c r="J31" i="145"/>
  <c r="D12" i="145"/>
  <c r="P24" i="110"/>
  <c r="D24" i="110"/>
  <c r="F28" i="147"/>
  <c r="D10" i="109"/>
  <c r="Q16" i="152"/>
  <c r="V31" i="134"/>
  <c r="J26" i="155"/>
  <c r="F26" i="155"/>
  <c r="G26" i="155" s="1"/>
  <c r="D28" i="144"/>
  <c r="I20" i="108"/>
  <c r="O20" i="108" s="1"/>
  <c r="E21" i="56"/>
  <c r="N26" i="108"/>
  <c r="D14" i="147"/>
  <c r="T22" i="103"/>
  <c r="P22" i="103"/>
  <c r="Q22" i="103" s="1"/>
  <c r="F22" i="107"/>
  <c r="K22" i="107"/>
  <c r="P21" i="111"/>
  <c r="D21" i="111"/>
  <c r="P27" i="103"/>
  <c r="Q27" i="103" s="1"/>
  <c r="T27" i="103"/>
  <c r="AN24" i="103"/>
  <c r="P13" i="110"/>
  <c r="D13" i="110"/>
  <c r="P22" i="109"/>
  <c r="D22" i="109"/>
  <c r="E30" i="45"/>
  <c r="E31" i="137"/>
  <c r="M31" i="137"/>
  <c r="M22" i="97"/>
  <c r="P11" i="110"/>
  <c r="D11" i="110"/>
  <c r="K22" i="141"/>
  <c r="D21" i="147"/>
  <c r="AC14" i="144"/>
  <c r="H15" i="142"/>
  <c r="N23" i="94"/>
  <c r="P15" i="110"/>
  <c r="D15" i="110"/>
  <c r="D20" i="143"/>
  <c r="K20" i="143" s="1"/>
  <c r="D25" i="110"/>
  <c r="D17" i="111"/>
  <c r="D26" i="147"/>
  <c r="I22" i="96"/>
  <c r="E23" i="140"/>
  <c r="D23" i="145"/>
  <c r="P24" i="112"/>
  <c r="D24" i="112"/>
  <c r="N27" i="96"/>
  <c r="G27" i="96" s="1"/>
  <c r="M18" i="36"/>
  <c r="T22" i="104"/>
  <c r="P22" i="104"/>
  <c r="Q22" i="104" s="1"/>
  <c r="N24" i="108"/>
  <c r="P12" i="109"/>
  <c r="D12" i="109"/>
  <c r="N26" i="96"/>
  <c r="E20" i="54"/>
  <c r="K24" i="107"/>
  <c r="F24" i="107"/>
  <c r="F14" i="107"/>
  <c r="K14" i="107"/>
  <c r="E32" i="107"/>
  <c r="F32" i="107" s="1"/>
  <c r="T21" i="79"/>
  <c r="U15" i="79"/>
  <c r="P12" i="111"/>
  <c r="D12" i="111"/>
  <c r="K25" i="107"/>
  <c r="D22" i="110"/>
  <c r="E19" i="140"/>
  <c r="H15" i="137"/>
  <c r="D22" i="111"/>
  <c r="H12" i="139"/>
  <c r="D31" i="137"/>
  <c r="AC22" i="142"/>
  <c r="E25" i="56"/>
  <c r="N26" i="141"/>
  <c r="F30" i="107"/>
  <c r="K30" i="107"/>
  <c r="K29" i="107"/>
  <c r="F29" i="107"/>
  <c r="P15" i="109"/>
  <c r="D15" i="109"/>
  <c r="J29" i="54"/>
  <c r="K26" i="107"/>
  <c r="L26" i="107" s="1"/>
  <c r="F26" i="107"/>
  <c r="T29" i="50"/>
  <c r="P18" i="109"/>
  <c r="D18" i="109"/>
  <c r="D15" i="112"/>
  <c r="D13" i="145"/>
  <c r="P23" i="110"/>
  <c r="D23" i="110"/>
  <c r="N20" i="97"/>
  <c r="H27" i="137"/>
  <c r="P10" i="111"/>
  <c r="D10" i="111"/>
  <c r="D26" i="144"/>
  <c r="H27" i="134"/>
  <c r="F13" i="137"/>
  <c r="D19" i="109"/>
  <c r="L15" i="107"/>
  <c r="I15" i="107"/>
  <c r="K22" i="146"/>
  <c r="H22" i="146"/>
  <c r="F22" i="146"/>
  <c r="K31" i="139"/>
  <c r="Y31" i="139"/>
  <c r="R31" i="139"/>
  <c r="O27" i="141"/>
  <c r="I23" i="106"/>
  <c r="Q23" i="96"/>
  <c r="M23" i="96"/>
  <c r="K23" i="96"/>
  <c r="Q17" i="94"/>
  <c r="I17" i="94"/>
  <c r="O17" i="94" s="1"/>
  <c r="K17" i="94"/>
  <c r="M17" i="97"/>
  <c r="O17" i="97" s="1"/>
  <c r="K17" i="97"/>
  <c r="F17" i="146"/>
  <c r="M17" i="94"/>
  <c r="G14" i="95"/>
  <c r="M14" i="95"/>
  <c r="T31" i="142"/>
  <c r="V31" i="142"/>
  <c r="H28" i="148"/>
  <c r="H29" i="52"/>
  <c r="E27" i="52"/>
  <c r="E15" i="52"/>
  <c r="E26" i="52"/>
  <c r="E23" i="52"/>
  <c r="E20" i="52"/>
  <c r="E17" i="52"/>
  <c r="E14" i="52"/>
  <c r="E19" i="52"/>
  <c r="AD16" i="68"/>
  <c r="O26" i="97"/>
  <c r="O16" i="97"/>
  <c r="E27" i="53" l="1"/>
  <c r="E31" i="84"/>
  <c r="I26" i="107"/>
  <c r="I31" i="84"/>
  <c r="AN21" i="105"/>
  <c r="H21" i="146"/>
  <c r="F21" i="146"/>
  <c r="O19" i="79"/>
  <c r="L19" i="79"/>
  <c r="X16" i="98"/>
  <c r="AA19" i="79"/>
  <c r="X18" i="98"/>
  <c r="V14" i="98"/>
  <c r="G25" i="97"/>
  <c r="O22" i="97"/>
  <c r="M18" i="97"/>
  <c r="G15" i="97"/>
  <c r="O15" i="97" s="1"/>
  <c r="K15" i="97"/>
  <c r="Q14" i="97"/>
  <c r="K14" i="97"/>
  <c r="G14" i="97"/>
  <c r="M14" i="97"/>
  <c r="I14" i="97"/>
  <c r="G19" i="96"/>
  <c r="G13" i="96"/>
  <c r="G21" i="96"/>
  <c r="O21" i="96" s="1"/>
  <c r="Q21" i="96"/>
  <c r="I13" i="96"/>
  <c r="I21" i="96"/>
  <c r="M18" i="95"/>
  <c r="G25" i="95"/>
  <c r="M15" i="95"/>
  <c r="G12" i="95"/>
  <c r="K12" i="95"/>
  <c r="I12" i="95"/>
  <c r="O12" i="95" s="1"/>
  <c r="Q12" i="95"/>
  <c r="M12" i="95"/>
  <c r="K24" i="94"/>
  <c r="U30" i="34"/>
  <c r="I10" i="94"/>
  <c r="M13" i="94"/>
  <c r="K27" i="94"/>
  <c r="I27" i="94"/>
  <c r="M27" i="94"/>
  <c r="Q27" i="94"/>
  <c r="G27" i="94"/>
  <c r="Z18" i="152"/>
  <c r="W17" i="92"/>
  <c r="W19" i="92"/>
  <c r="W18" i="92"/>
  <c r="W20" i="92"/>
  <c r="K24" i="145"/>
  <c r="K12" i="143"/>
  <c r="N14" i="43"/>
  <c r="O18" i="108"/>
  <c r="I22" i="141"/>
  <c r="G22" i="141"/>
  <c r="O22" i="141"/>
  <c r="G27" i="108"/>
  <c r="M27" i="108"/>
  <c r="I13" i="141"/>
  <c r="I19" i="141"/>
  <c r="K19" i="141"/>
  <c r="G19" i="141"/>
  <c r="I18" i="141"/>
  <c r="G25" i="108"/>
  <c r="I25" i="108"/>
  <c r="M25" i="108"/>
  <c r="K18" i="141"/>
  <c r="AH18" i="105"/>
  <c r="AH26" i="105"/>
  <c r="AH18" i="104"/>
  <c r="AT30" i="104"/>
  <c r="AH28" i="103"/>
  <c r="L29" i="107"/>
  <c r="I29" i="107"/>
  <c r="K32" i="107"/>
  <c r="L32" i="107" s="1"/>
  <c r="R31" i="137"/>
  <c r="Y31" i="137"/>
  <c r="K31" i="137"/>
  <c r="H26" i="144"/>
  <c r="K26" i="144"/>
  <c r="H13" i="145"/>
  <c r="F13" i="145"/>
  <c r="K13" i="145"/>
  <c r="L30" i="107"/>
  <c r="I30" i="107"/>
  <c r="L24" i="107"/>
  <c r="I24" i="107"/>
  <c r="K26" i="147"/>
  <c r="H26" i="147"/>
  <c r="H20" i="143"/>
  <c r="F14" i="147"/>
  <c r="K14" i="147"/>
  <c r="H14" i="147"/>
  <c r="AH21" i="103"/>
  <c r="I12" i="141"/>
  <c r="K12" i="141"/>
  <c r="G12" i="141"/>
  <c r="F21" i="142"/>
  <c r="K21" i="142"/>
  <c r="H21" i="142"/>
  <c r="I21" i="98"/>
  <c r="X14" i="98"/>
  <c r="X13" i="98"/>
  <c r="X12" i="98"/>
  <c r="AH24" i="104"/>
  <c r="F21" i="68"/>
  <c r="AA21" i="68"/>
  <c r="O21" i="68"/>
  <c r="L21" i="68"/>
  <c r="I21" i="68"/>
  <c r="X21" i="68"/>
  <c r="U21" i="68"/>
  <c r="M21" i="108"/>
  <c r="I21" i="108"/>
  <c r="K21" i="108"/>
  <c r="G21" i="108"/>
  <c r="H15" i="143"/>
  <c r="F15" i="143"/>
  <c r="K15" i="143"/>
  <c r="F26" i="144"/>
  <c r="H19" i="146"/>
  <c r="K15" i="146"/>
  <c r="H15" i="146"/>
  <c r="F15" i="146"/>
  <c r="AC31" i="147"/>
  <c r="N30" i="97"/>
  <c r="G30" i="97" s="1"/>
  <c r="W19" i="152"/>
  <c r="W18" i="152"/>
  <c r="W17" i="152"/>
  <c r="V13" i="92"/>
  <c r="V12" i="92"/>
  <c r="V15" i="92"/>
  <c r="E23" i="92"/>
  <c r="V14" i="92"/>
  <c r="Y30" i="34"/>
  <c r="S30" i="34"/>
  <c r="G30" i="34"/>
  <c r="O30" i="34"/>
  <c r="I30" i="34"/>
  <c r="M30" i="34"/>
  <c r="AB18" i="92"/>
  <c r="AB19" i="92"/>
  <c r="AB17" i="92"/>
  <c r="G20" i="96"/>
  <c r="I20" i="96"/>
  <c r="Q20" i="96"/>
  <c r="K20" i="96"/>
  <c r="K13" i="94"/>
  <c r="AA18" i="98"/>
  <c r="AA16" i="98"/>
  <c r="AA17" i="98"/>
  <c r="AH30" i="105"/>
  <c r="M19" i="96"/>
  <c r="F24" i="143"/>
  <c r="H24" i="143"/>
  <c r="K24" i="143"/>
  <c r="AC12" i="92"/>
  <c r="S23" i="92"/>
  <c r="AC14" i="92"/>
  <c r="AC15" i="92"/>
  <c r="AC13" i="92"/>
  <c r="Q17" i="96"/>
  <c r="K17" i="96"/>
  <c r="M17" i="96"/>
  <c r="I17" i="96"/>
  <c r="G17" i="96"/>
  <c r="K20" i="95"/>
  <c r="I19" i="94"/>
  <c r="Q19" i="94"/>
  <c r="M19" i="94"/>
  <c r="G19" i="94"/>
  <c r="M12" i="97"/>
  <c r="K23" i="108"/>
  <c r="E12" i="57"/>
  <c r="F29" i="148"/>
  <c r="H29" i="148"/>
  <c r="K29" i="148"/>
  <c r="K25" i="144"/>
  <c r="H25" i="144"/>
  <c r="F25" i="144"/>
  <c r="E28" i="57"/>
  <c r="AH17" i="104"/>
  <c r="Q11" i="94"/>
  <c r="K11" i="94"/>
  <c r="M11" i="94"/>
  <c r="I11" i="94"/>
  <c r="G11" i="94"/>
  <c r="Q25" i="94"/>
  <c r="M25" i="94"/>
  <c r="G25" i="94"/>
  <c r="I25" i="94"/>
  <c r="K25" i="94"/>
  <c r="K20" i="145"/>
  <c r="F20" i="145"/>
  <c r="H20" i="145"/>
  <c r="M13" i="96"/>
  <c r="K13" i="96"/>
  <c r="O13" i="96" s="1"/>
  <c r="AH27" i="105"/>
  <c r="G30" i="47"/>
  <c r="W21" i="34"/>
  <c r="W27" i="34"/>
  <c r="F27" i="144"/>
  <c r="F28" i="145"/>
  <c r="K28" i="145"/>
  <c r="H28" i="145"/>
  <c r="Q16" i="94"/>
  <c r="G16" i="94"/>
  <c r="F19" i="143"/>
  <c r="K19" i="143"/>
  <c r="N27" i="102"/>
  <c r="K19" i="94"/>
  <c r="AC23" i="68"/>
  <c r="AT11" i="105"/>
  <c r="AT13" i="105"/>
  <c r="AT22" i="105"/>
  <c r="AT28" i="105"/>
  <c r="AT23" i="105"/>
  <c r="AT24" i="105"/>
  <c r="AT17" i="105"/>
  <c r="AT15" i="105"/>
  <c r="AT18" i="105"/>
  <c r="AT20" i="105"/>
  <c r="AT26" i="105"/>
  <c r="AT27" i="105"/>
  <c r="AT14" i="105"/>
  <c r="AT16" i="105"/>
  <c r="AT12" i="105"/>
  <c r="AH21" i="104"/>
  <c r="AH16" i="105"/>
  <c r="K19" i="142"/>
  <c r="F19" i="142"/>
  <c r="I26" i="106"/>
  <c r="N13" i="102"/>
  <c r="F31" i="137"/>
  <c r="I26" i="108"/>
  <c r="G26" i="108"/>
  <c r="M26" i="108"/>
  <c r="K26" i="108"/>
  <c r="H16" i="144"/>
  <c r="F16" i="144"/>
  <c r="H16" i="148"/>
  <c r="F16" i="148"/>
  <c r="K16" i="148"/>
  <c r="Q18" i="96"/>
  <c r="I18" i="96"/>
  <c r="K18" i="96"/>
  <c r="M18" i="96"/>
  <c r="G18" i="96"/>
  <c r="M31" i="36"/>
  <c r="M13" i="36"/>
  <c r="M23" i="36"/>
  <c r="M15" i="36"/>
  <c r="M17" i="36"/>
  <c r="M14" i="36"/>
  <c r="M21" i="36"/>
  <c r="M16" i="36"/>
  <c r="M11" i="36"/>
  <c r="M22" i="36"/>
  <c r="M12" i="36"/>
  <c r="M28" i="36"/>
  <c r="M19" i="36"/>
  <c r="M26" i="36"/>
  <c r="M14" i="108"/>
  <c r="I14" i="108"/>
  <c r="K14" i="108"/>
  <c r="AC12" i="152"/>
  <c r="S23" i="152"/>
  <c r="AC13" i="152"/>
  <c r="AC14" i="152"/>
  <c r="Q11" i="105"/>
  <c r="P30" i="105"/>
  <c r="Q30" i="105" s="1"/>
  <c r="AB12" i="105" s="1"/>
  <c r="F26" i="148"/>
  <c r="K26" i="148"/>
  <c r="H26" i="148"/>
  <c r="F29" i="146"/>
  <c r="I25" i="106"/>
  <c r="H27" i="148"/>
  <c r="F27" i="148"/>
  <c r="K27" i="148"/>
  <c r="H23" i="144"/>
  <c r="F23" i="144"/>
  <c r="K23" i="144"/>
  <c r="AA31" i="144"/>
  <c r="AC31" i="144"/>
  <c r="F13" i="147"/>
  <c r="K13" i="147"/>
  <c r="H13" i="147"/>
  <c r="AH25" i="103"/>
  <c r="M31" i="146"/>
  <c r="D31" i="146"/>
  <c r="K31" i="146" s="1"/>
  <c r="O31" i="146"/>
  <c r="C31" i="106"/>
  <c r="E31" i="106" s="1"/>
  <c r="N26" i="102"/>
  <c r="K26" i="141"/>
  <c r="G26" i="141"/>
  <c r="O26" i="141" s="1"/>
  <c r="I26" i="141"/>
  <c r="L25" i="107"/>
  <c r="I25" i="107"/>
  <c r="AH27" i="103"/>
  <c r="F28" i="142"/>
  <c r="H28" i="142"/>
  <c r="K28" i="142"/>
  <c r="K15" i="145"/>
  <c r="F15" i="145"/>
  <c r="H15" i="145"/>
  <c r="F23" i="147"/>
  <c r="H23" i="147"/>
  <c r="K23" i="147"/>
  <c r="K28" i="147"/>
  <c r="H28" i="147"/>
  <c r="F19" i="146"/>
  <c r="K19" i="146"/>
  <c r="M24" i="95"/>
  <c r="G24" i="95"/>
  <c r="Q24" i="95"/>
  <c r="K24" i="95"/>
  <c r="I24" i="95"/>
  <c r="AH13" i="103"/>
  <c r="V31" i="145"/>
  <c r="T31" i="145"/>
  <c r="G23" i="152"/>
  <c r="W13" i="152"/>
  <c r="W14" i="152"/>
  <c r="X18" i="92"/>
  <c r="H19" i="142"/>
  <c r="I23" i="152"/>
  <c r="X14" i="152"/>
  <c r="X12" i="152"/>
  <c r="AH20" i="104"/>
  <c r="AH25" i="104"/>
  <c r="R21" i="68"/>
  <c r="F31" i="146"/>
  <c r="O11" i="141"/>
  <c r="M23" i="152"/>
  <c r="Z14" i="152"/>
  <c r="Z13" i="152"/>
  <c r="Z12" i="152"/>
  <c r="I24" i="141"/>
  <c r="G24" i="141"/>
  <c r="AT11" i="104"/>
  <c r="AT12" i="104"/>
  <c r="AT17" i="104"/>
  <c r="AT24" i="104"/>
  <c r="AT15" i="104"/>
  <c r="AT27" i="104"/>
  <c r="AT28" i="104"/>
  <c r="AT22" i="104"/>
  <c r="AT26" i="104"/>
  <c r="AT13" i="104"/>
  <c r="AT21" i="104"/>
  <c r="AT25" i="104"/>
  <c r="AT23" i="104"/>
  <c r="AT16" i="104"/>
  <c r="AT20" i="104"/>
  <c r="AT19" i="104"/>
  <c r="AT14" i="104"/>
  <c r="Q10" i="95"/>
  <c r="I10" i="95"/>
  <c r="M10" i="95"/>
  <c r="K10" i="95"/>
  <c r="G10" i="95"/>
  <c r="K26" i="143"/>
  <c r="H26" i="143"/>
  <c r="F26" i="143"/>
  <c r="Q16" i="95"/>
  <c r="I16" i="95"/>
  <c r="G16" i="95"/>
  <c r="K16" i="95"/>
  <c r="M16" i="95"/>
  <c r="E16" i="57"/>
  <c r="K22" i="145"/>
  <c r="H24" i="147"/>
  <c r="K24" i="147"/>
  <c r="F25" i="148"/>
  <c r="AN30" i="103"/>
  <c r="E27" i="57"/>
  <c r="Q18" i="97"/>
  <c r="I18" i="97"/>
  <c r="O18" i="97" s="1"/>
  <c r="AH14" i="105"/>
  <c r="AH21" i="105"/>
  <c r="AH11" i="105"/>
  <c r="K25" i="95"/>
  <c r="AH23" i="103"/>
  <c r="H24" i="146"/>
  <c r="K24" i="146"/>
  <c r="F24" i="146"/>
  <c r="AD12" i="79"/>
  <c r="U23" i="68"/>
  <c r="Q24" i="97"/>
  <c r="I24" i="97"/>
  <c r="K24" i="97"/>
  <c r="M24" i="97"/>
  <c r="G24" i="97"/>
  <c r="I17" i="95"/>
  <c r="G17" i="95"/>
  <c r="M17" i="95"/>
  <c r="K17" i="95"/>
  <c r="Q17" i="95"/>
  <c r="V18" i="92"/>
  <c r="V20" i="92"/>
  <c r="H12" i="142"/>
  <c r="F12" i="142"/>
  <c r="K12" i="142"/>
  <c r="AH12" i="105"/>
  <c r="K12" i="146"/>
  <c r="H12" i="146"/>
  <c r="F12" i="146"/>
  <c r="AA31" i="145"/>
  <c r="AC31" i="145"/>
  <c r="AH12" i="103"/>
  <c r="K14" i="96"/>
  <c r="M14" i="96"/>
  <c r="I14" i="96"/>
  <c r="Q14" i="96"/>
  <c r="V13" i="98"/>
  <c r="Q20" i="94"/>
  <c r="K20" i="94"/>
  <c r="G20" i="94"/>
  <c r="I20" i="94"/>
  <c r="AT25" i="105"/>
  <c r="AT30" i="105"/>
  <c r="M23" i="108"/>
  <c r="M30" i="47"/>
  <c r="W26" i="34"/>
  <c r="D31" i="142"/>
  <c r="N23" i="102"/>
  <c r="AD12" i="125"/>
  <c r="AH16" i="103"/>
  <c r="AH23" i="105"/>
  <c r="Q27" i="96"/>
  <c r="I27" i="96"/>
  <c r="O27" i="96" s="1"/>
  <c r="K27" i="96"/>
  <c r="Q23" i="94"/>
  <c r="K23" i="94"/>
  <c r="G23" i="94"/>
  <c r="M23" i="94"/>
  <c r="I23" i="94"/>
  <c r="I23" i="68"/>
  <c r="L20" i="107"/>
  <c r="I20" i="107"/>
  <c r="H29" i="145"/>
  <c r="F29" i="145"/>
  <c r="K29" i="145"/>
  <c r="F20" i="144"/>
  <c r="K20" i="144"/>
  <c r="H20" i="144"/>
  <c r="AB15" i="92"/>
  <c r="AB12" i="92"/>
  <c r="Q23" i="92"/>
  <c r="AB14" i="92"/>
  <c r="L23" i="107"/>
  <c r="I23" i="107"/>
  <c r="E29" i="50"/>
  <c r="R29" i="50"/>
  <c r="E23" i="50"/>
  <c r="H29" i="50"/>
  <c r="E26" i="50"/>
  <c r="E11" i="50"/>
  <c r="E12" i="50"/>
  <c r="E19" i="50"/>
  <c r="E17" i="50"/>
  <c r="E15" i="50"/>
  <c r="E20" i="50"/>
  <c r="E13" i="50"/>
  <c r="M29" i="50"/>
  <c r="E28" i="50"/>
  <c r="E14" i="50"/>
  <c r="E27" i="50"/>
  <c r="E25" i="50"/>
  <c r="E16" i="50"/>
  <c r="E21" i="50"/>
  <c r="E22" i="50"/>
  <c r="E18" i="50"/>
  <c r="E24" i="50"/>
  <c r="F15" i="148"/>
  <c r="K15" i="148"/>
  <c r="H23" i="143"/>
  <c r="K23" i="143"/>
  <c r="F23" i="143"/>
  <c r="I16" i="141"/>
  <c r="K16" i="141"/>
  <c r="F16" i="146"/>
  <c r="K16" i="146"/>
  <c r="H16" i="146"/>
  <c r="F20" i="143"/>
  <c r="F23" i="145"/>
  <c r="K23" i="145"/>
  <c r="H23" i="145"/>
  <c r="L22" i="107"/>
  <c r="I22" i="107"/>
  <c r="K12" i="145"/>
  <c r="F12" i="145"/>
  <c r="H12" i="145"/>
  <c r="Y19" i="92"/>
  <c r="Y18" i="92"/>
  <c r="K23" i="92"/>
  <c r="Y20" i="92"/>
  <c r="Y17" i="92"/>
  <c r="H24" i="148"/>
  <c r="F24" i="148"/>
  <c r="Q25" i="96"/>
  <c r="K25" i="96"/>
  <c r="G25" i="96"/>
  <c r="I25" i="96"/>
  <c r="M25" i="96"/>
  <c r="X23" i="68"/>
  <c r="V19" i="152"/>
  <c r="V18" i="152"/>
  <c r="V17" i="152"/>
  <c r="AT19" i="105"/>
  <c r="H22" i="148"/>
  <c r="K22" i="148"/>
  <c r="F22" i="148"/>
  <c r="F21" i="148"/>
  <c r="K21" i="148"/>
  <c r="H21" i="148"/>
  <c r="T31" i="146"/>
  <c r="R31" i="146"/>
  <c r="V31" i="146"/>
  <c r="J27" i="109"/>
  <c r="L27" i="109"/>
  <c r="D27" i="109"/>
  <c r="F27" i="109"/>
  <c r="H27" i="109"/>
  <c r="N27" i="109"/>
  <c r="L16" i="107"/>
  <c r="I16" i="107"/>
  <c r="AH25" i="105"/>
  <c r="H18" i="148"/>
  <c r="F18" i="148"/>
  <c r="K18" i="148"/>
  <c r="Q23" i="97"/>
  <c r="I23" i="97"/>
  <c r="K23" i="97"/>
  <c r="G23" i="97"/>
  <c r="N30" i="141"/>
  <c r="G30" i="141" s="1"/>
  <c r="O16" i="108"/>
  <c r="K22" i="144"/>
  <c r="F22" i="144"/>
  <c r="H22" i="144"/>
  <c r="L17" i="107"/>
  <c r="I17" i="107"/>
  <c r="I23" i="92"/>
  <c r="X13" i="92"/>
  <c r="X14" i="92"/>
  <c r="X12" i="92"/>
  <c r="X15" i="92"/>
  <c r="N30" i="108"/>
  <c r="K21" i="143"/>
  <c r="F21" i="143"/>
  <c r="H21" i="143"/>
  <c r="AT24" i="103"/>
  <c r="AT30" i="103"/>
  <c r="H25" i="148"/>
  <c r="N30" i="95"/>
  <c r="F18" i="142"/>
  <c r="H18" i="142"/>
  <c r="K18" i="142"/>
  <c r="E29" i="51"/>
  <c r="E21" i="51"/>
  <c r="E16" i="51"/>
  <c r="E18" i="51"/>
  <c r="E17" i="51"/>
  <c r="E11" i="51"/>
  <c r="E22" i="51"/>
  <c r="E15" i="51"/>
  <c r="E13" i="51"/>
  <c r="E19" i="51"/>
  <c r="E14" i="51"/>
  <c r="E27" i="51"/>
  <c r="R29" i="51"/>
  <c r="E24" i="51"/>
  <c r="E20" i="51"/>
  <c r="E12" i="51"/>
  <c r="E23" i="51"/>
  <c r="E28" i="51"/>
  <c r="E25" i="51"/>
  <c r="H29" i="51"/>
  <c r="E26" i="51"/>
  <c r="AH19" i="103"/>
  <c r="O31" i="142"/>
  <c r="AH11" i="104"/>
  <c r="K13" i="148"/>
  <c r="P30" i="103"/>
  <c r="Q30" i="103" s="1"/>
  <c r="AB30" i="103" s="1"/>
  <c r="Q11" i="103"/>
  <c r="I23" i="108"/>
  <c r="K21" i="141"/>
  <c r="G21" i="141"/>
  <c r="I21" i="141"/>
  <c r="AH23" i="104"/>
  <c r="O31" i="147"/>
  <c r="M31" i="147"/>
  <c r="D31" i="147"/>
  <c r="AH14" i="103"/>
  <c r="W17" i="98"/>
  <c r="W18" i="98"/>
  <c r="G21" i="98"/>
  <c r="W16" i="98"/>
  <c r="Q11" i="95"/>
  <c r="M11" i="95"/>
  <c r="G11" i="95"/>
  <c r="T31" i="147"/>
  <c r="V31" i="147"/>
  <c r="R31" i="147"/>
  <c r="AH17" i="105"/>
  <c r="X19" i="92"/>
  <c r="H13" i="143"/>
  <c r="K13" i="143"/>
  <c r="F13" i="143"/>
  <c r="AH19" i="105"/>
  <c r="G23" i="95"/>
  <c r="M23" i="95"/>
  <c r="Q23" i="95"/>
  <c r="AA18" i="92"/>
  <c r="AA20" i="92"/>
  <c r="AA19" i="92"/>
  <c r="E29" i="53"/>
  <c r="E21" i="53"/>
  <c r="R29" i="53"/>
  <c r="E14" i="53"/>
  <c r="E20" i="53"/>
  <c r="E25" i="53"/>
  <c r="E26" i="53"/>
  <c r="E15" i="53"/>
  <c r="E19" i="53"/>
  <c r="H29" i="53"/>
  <c r="E12" i="53"/>
  <c r="E13" i="53"/>
  <c r="E23" i="53"/>
  <c r="E11" i="53"/>
  <c r="Z19" i="92"/>
  <c r="Z17" i="92"/>
  <c r="Z18" i="92"/>
  <c r="Z20" i="92"/>
  <c r="F19" i="147"/>
  <c r="K19" i="147"/>
  <c r="H19" i="147"/>
  <c r="K19" i="144"/>
  <c r="H19" i="144"/>
  <c r="F19" i="144"/>
  <c r="E13" i="56"/>
  <c r="Q25" i="97"/>
  <c r="K25" i="97"/>
  <c r="O25" i="97" s="1"/>
  <c r="D31" i="36"/>
  <c r="AB12" i="98"/>
  <c r="Q21" i="98"/>
  <c r="AB13" i="98"/>
  <c r="AB14" i="98"/>
  <c r="AC31" i="142"/>
  <c r="AA31" i="142"/>
  <c r="O31" i="143"/>
  <c r="D31" i="143"/>
  <c r="M31" i="143"/>
  <c r="W16" i="34"/>
  <c r="Q14" i="94"/>
  <c r="K14" i="94"/>
  <c r="M14" i="94"/>
  <c r="G14" i="94"/>
  <c r="I14" i="94"/>
  <c r="H12" i="148"/>
  <c r="K12" i="148"/>
  <c r="M15" i="108"/>
  <c r="O15" i="108" s="1"/>
  <c r="M22" i="96"/>
  <c r="G22" i="96"/>
  <c r="K22" i="96"/>
  <c r="Q22" i="96"/>
  <c r="AH20" i="105"/>
  <c r="G27" i="97"/>
  <c r="O27" i="97" s="1"/>
  <c r="Q27" i="97"/>
  <c r="I21" i="106"/>
  <c r="Q27" i="95"/>
  <c r="K27" i="95"/>
  <c r="G27" i="95"/>
  <c r="O27" i="95" s="1"/>
  <c r="M27" i="95"/>
  <c r="U15" i="125"/>
  <c r="F15" i="125"/>
  <c r="R15" i="125"/>
  <c r="AA15" i="125"/>
  <c r="I15" i="125"/>
  <c r="X15" i="125"/>
  <c r="O15" i="125"/>
  <c r="N16" i="102"/>
  <c r="M16" i="94"/>
  <c r="K29" i="143"/>
  <c r="F29" i="143"/>
  <c r="H29" i="143"/>
  <c r="Q26" i="95"/>
  <c r="K26" i="95"/>
  <c r="G26" i="95"/>
  <c r="I26" i="95"/>
  <c r="L18" i="107"/>
  <c r="I18" i="107"/>
  <c r="V12" i="152"/>
  <c r="V14" i="152"/>
  <c r="E23" i="152"/>
  <c r="V13" i="152"/>
  <c r="I17" i="108"/>
  <c r="G17" i="108"/>
  <c r="K17" i="108"/>
  <c r="K30" i="47"/>
  <c r="AN13" i="103"/>
  <c r="AN18" i="103"/>
  <c r="AN26" i="103"/>
  <c r="AN25" i="103"/>
  <c r="AN28" i="103"/>
  <c r="AN11" i="103"/>
  <c r="AN21" i="103"/>
  <c r="AN23" i="103"/>
  <c r="AN20" i="103"/>
  <c r="AN19" i="103"/>
  <c r="AN14" i="103"/>
  <c r="AN22" i="103"/>
  <c r="AN16" i="103"/>
  <c r="AN17" i="103"/>
  <c r="AN27" i="103"/>
  <c r="AN15" i="103"/>
  <c r="AN12" i="103"/>
  <c r="AB18" i="152"/>
  <c r="AB19" i="152"/>
  <c r="AB17" i="152"/>
  <c r="F29" i="142"/>
  <c r="K29" i="142"/>
  <c r="I30" i="108"/>
  <c r="O14" i="95"/>
  <c r="Q26" i="96"/>
  <c r="G26" i="96"/>
  <c r="I26" i="96"/>
  <c r="K26" i="96"/>
  <c r="M26" i="96"/>
  <c r="M24" i="108"/>
  <c r="I24" i="108"/>
  <c r="G24" i="108"/>
  <c r="K24" i="108"/>
  <c r="H21" i="147"/>
  <c r="F21" i="147"/>
  <c r="K21" i="147"/>
  <c r="AB12" i="152"/>
  <c r="Q23" i="152"/>
  <c r="AB14" i="152"/>
  <c r="AB13" i="152"/>
  <c r="M31" i="145"/>
  <c r="D31" i="145"/>
  <c r="O31" i="145"/>
  <c r="M17" i="108"/>
  <c r="F26" i="147"/>
  <c r="AH17" i="103"/>
  <c r="AN11" i="105"/>
  <c r="AN16" i="105"/>
  <c r="AN25" i="105"/>
  <c r="AN23" i="105"/>
  <c r="AN22" i="105"/>
  <c r="AN13" i="105"/>
  <c r="AN27" i="105"/>
  <c r="AN17" i="105"/>
  <c r="AN19" i="105"/>
  <c r="AN26" i="105"/>
  <c r="AN20" i="105"/>
  <c r="AN15" i="105"/>
  <c r="AN14" i="105"/>
  <c r="AN18" i="105"/>
  <c r="AN12" i="105"/>
  <c r="AN28" i="105"/>
  <c r="AN24" i="105"/>
  <c r="L27" i="107"/>
  <c r="I27" i="107"/>
  <c r="H28" i="143"/>
  <c r="K28" i="143"/>
  <c r="F28" i="143"/>
  <c r="AH24" i="105"/>
  <c r="K15" i="94"/>
  <c r="G15" i="94"/>
  <c r="I15" i="94"/>
  <c r="Q15" i="94"/>
  <c r="M15" i="94"/>
  <c r="F18" i="146"/>
  <c r="K18" i="146"/>
  <c r="AH20" i="103"/>
  <c r="K25" i="141"/>
  <c r="I25" i="141"/>
  <c r="O25" i="141" s="1"/>
  <c r="K13" i="141"/>
  <c r="AN18" i="104"/>
  <c r="AN22" i="104"/>
  <c r="AN24" i="104"/>
  <c r="AN28" i="104"/>
  <c r="AN26" i="104"/>
  <c r="AN16" i="104"/>
  <c r="AN19" i="104"/>
  <c r="AN13" i="104"/>
  <c r="AN25" i="104"/>
  <c r="AN14" i="104"/>
  <c r="AN20" i="104"/>
  <c r="AN15" i="104"/>
  <c r="AN21" i="104"/>
  <c r="AN12" i="104"/>
  <c r="AN27" i="104"/>
  <c r="AN17" i="104"/>
  <c r="AN11" i="104"/>
  <c r="AN23" i="104"/>
  <c r="AH15" i="104"/>
  <c r="G14" i="141"/>
  <c r="K14" i="141"/>
  <c r="I14" i="141"/>
  <c r="O30" i="49"/>
  <c r="M30" i="49"/>
  <c r="U30" i="49"/>
  <c r="Y30" i="49"/>
  <c r="K30" i="49"/>
  <c r="Q30" i="49"/>
  <c r="P27" i="110"/>
  <c r="D27" i="110"/>
  <c r="N27" i="110"/>
  <c r="J27" i="110"/>
  <c r="F27" i="110"/>
  <c r="H27" i="110"/>
  <c r="L27" i="110"/>
  <c r="I10" i="108"/>
  <c r="N29" i="108"/>
  <c r="O29" i="108" s="1"/>
  <c r="G10" i="108"/>
  <c r="K10" i="108"/>
  <c r="H15" i="144"/>
  <c r="K15" i="144"/>
  <c r="F15" i="144"/>
  <c r="AT28" i="103"/>
  <c r="AT18" i="103"/>
  <c r="AT16" i="103"/>
  <c r="AT17" i="103"/>
  <c r="AT22" i="103"/>
  <c r="AT12" i="103"/>
  <c r="AT14" i="103"/>
  <c r="AT26" i="103"/>
  <c r="AT19" i="103"/>
  <c r="AT27" i="103"/>
  <c r="AT15" i="103"/>
  <c r="AT20" i="103"/>
  <c r="AT21" i="103"/>
  <c r="AT23" i="103"/>
  <c r="AT13" i="103"/>
  <c r="AT11" i="103"/>
  <c r="Q12" i="94"/>
  <c r="G12" i="94"/>
  <c r="K12" i="94"/>
  <c r="I12" i="94"/>
  <c r="M12" i="94"/>
  <c r="M30" i="97"/>
  <c r="Q19" i="96"/>
  <c r="K19" i="96"/>
  <c r="O19" i="96" s="1"/>
  <c r="H29" i="144"/>
  <c r="K29" i="144"/>
  <c r="F29" i="144"/>
  <c r="H12" i="144"/>
  <c r="M27" i="96"/>
  <c r="M31" i="144"/>
  <c r="D31" i="144"/>
  <c r="K19" i="148"/>
  <c r="P30" i="104"/>
  <c r="Q30" i="104" s="1"/>
  <c r="AB28" i="104" s="1"/>
  <c r="Q11" i="104"/>
  <c r="AH11" i="103"/>
  <c r="AH18" i="103"/>
  <c r="K17" i="141"/>
  <c r="G17" i="141"/>
  <c r="O17" i="141" s="1"/>
  <c r="I17" i="141"/>
  <c r="AH24" i="103"/>
  <c r="H18" i="145"/>
  <c r="K18" i="145"/>
  <c r="F18" i="145"/>
  <c r="K16" i="143"/>
  <c r="H16" i="143"/>
  <c r="F16" i="143"/>
  <c r="I15" i="141"/>
  <c r="G15" i="141"/>
  <c r="AH15" i="105"/>
  <c r="K12" i="147"/>
  <c r="F12" i="147"/>
  <c r="H12" i="147"/>
  <c r="AH13" i="104"/>
  <c r="M24" i="36"/>
  <c r="W12" i="34"/>
  <c r="W19" i="34"/>
  <c r="F14" i="148"/>
  <c r="K14" i="148"/>
  <c r="H14" i="148"/>
  <c r="K18" i="147"/>
  <c r="F18" i="147"/>
  <c r="H18" i="147"/>
  <c r="H17" i="142"/>
  <c r="F17" i="142"/>
  <c r="I25" i="95"/>
  <c r="O25" i="95" s="1"/>
  <c r="AH27" i="104"/>
  <c r="Q21" i="95"/>
  <c r="K21" i="95"/>
  <c r="I21" i="95"/>
  <c r="G21" i="95"/>
  <c r="M21" i="95"/>
  <c r="F16" i="147"/>
  <c r="K16" i="147"/>
  <c r="H16" i="147"/>
  <c r="I13" i="94"/>
  <c r="AD12" i="68"/>
  <c r="G30" i="49"/>
  <c r="K27" i="147"/>
  <c r="F27" i="147"/>
  <c r="H27" i="147"/>
  <c r="O31" i="148"/>
  <c r="D31" i="148"/>
  <c r="R31" i="148" s="1"/>
  <c r="AH26" i="104"/>
  <c r="O31" i="144"/>
  <c r="M19" i="108"/>
  <c r="K19" i="108"/>
  <c r="G19" i="108"/>
  <c r="E31" i="43"/>
  <c r="Q13" i="97"/>
  <c r="G13" i="97"/>
  <c r="O13" i="97" s="1"/>
  <c r="I13" i="97"/>
  <c r="M13" i="97"/>
  <c r="Z16" i="98"/>
  <c r="I30" i="97"/>
  <c r="F19" i="79"/>
  <c r="X19" i="79"/>
  <c r="N24" i="102"/>
  <c r="G10" i="94"/>
  <c r="O10" i="94" s="1"/>
  <c r="F12" i="144"/>
  <c r="I14" i="107"/>
  <c r="L14" i="107"/>
  <c r="K28" i="144"/>
  <c r="F28" i="144"/>
  <c r="H28" i="144"/>
  <c r="K27" i="144"/>
  <c r="I30" i="47"/>
  <c r="O30" i="47"/>
  <c r="Y30" i="47"/>
  <c r="Q30" i="47"/>
  <c r="Z13" i="98"/>
  <c r="Z14" i="98"/>
  <c r="Z12" i="98"/>
  <c r="M21" i="98"/>
  <c r="Y19" i="152"/>
  <c r="Y18" i="152"/>
  <c r="K23" i="152"/>
  <c r="K24" i="142"/>
  <c r="F24" i="142"/>
  <c r="H24" i="142"/>
  <c r="F19" i="145"/>
  <c r="K19" i="145"/>
  <c r="H19" i="145"/>
  <c r="Q24" i="94"/>
  <c r="I24" i="94"/>
  <c r="M24" i="94"/>
  <c r="L28" i="107"/>
  <c r="I28" i="107"/>
  <c r="Q21" i="97"/>
  <c r="G21" i="97"/>
  <c r="I21" i="97"/>
  <c r="M21" i="97"/>
  <c r="K21" i="97"/>
  <c r="Q22" i="94"/>
  <c r="K22" i="94"/>
  <c r="M22" i="94"/>
  <c r="G22" i="94"/>
  <c r="I22" i="94"/>
  <c r="G10" i="141"/>
  <c r="N29" i="141"/>
  <c r="O29" i="141" s="1"/>
  <c r="I10" i="141"/>
  <c r="K10" i="141"/>
  <c r="H31" i="137"/>
  <c r="P27" i="112"/>
  <c r="H27" i="112"/>
  <c r="J27" i="112"/>
  <c r="N27" i="112"/>
  <c r="F27" i="112"/>
  <c r="D27" i="112"/>
  <c r="L27" i="112"/>
  <c r="F27" i="143"/>
  <c r="H27" i="143"/>
  <c r="K27" i="143"/>
  <c r="AH19" i="104"/>
  <c r="AH22" i="105"/>
  <c r="R23" i="68"/>
  <c r="I16" i="96"/>
  <c r="M16" i="96"/>
  <c r="G16" i="96"/>
  <c r="Q16" i="96"/>
  <c r="K16" i="96"/>
  <c r="K21" i="145"/>
  <c r="H21" i="145"/>
  <c r="F21" i="145"/>
  <c r="Q19" i="97"/>
  <c r="I19" i="97"/>
  <c r="G19" i="97"/>
  <c r="M19" i="97"/>
  <c r="AA15" i="92"/>
  <c r="AA13" i="92"/>
  <c r="AA14" i="92"/>
  <c r="AA12" i="92"/>
  <c r="O23" i="92"/>
  <c r="Q12" i="97"/>
  <c r="G12" i="97"/>
  <c r="H16" i="142"/>
  <c r="F16" i="142"/>
  <c r="K16" i="142"/>
  <c r="Q15" i="96"/>
  <c r="I15" i="96"/>
  <c r="K15" i="96"/>
  <c r="M15" i="96"/>
  <c r="G15" i="96"/>
  <c r="F25" i="143"/>
  <c r="K25" i="143"/>
  <c r="H25" i="143"/>
  <c r="AH30" i="104"/>
  <c r="M20" i="95"/>
  <c r="I20" i="95"/>
  <c r="Q20" i="95"/>
  <c r="AH30" i="103"/>
  <c r="K19" i="97"/>
  <c r="F23" i="146"/>
  <c r="K23" i="146"/>
  <c r="K20" i="142"/>
  <c r="F20" i="142"/>
  <c r="H20" i="142"/>
  <c r="V31" i="144"/>
  <c r="T31" i="144"/>
  <c r="H22" i="143"/>
  <c r="K22" i="143"/>
  <c r="K23" i="142"/>
  <c r="F23" i="142"/>
  <c r="H23" i="142"/>
  <c r="G12" i="155"/>
  <c r="F31" i="155"/>
  <c r="G31" i="155" s="1"/>
  <c r="H13" i="144"/>
  <c r="F13" i="144"/>
  <c r="K13" i="144"/>
  <c r="Q10" i="96"/>
  <c r="I10" i="96"/>
  <c r="G10" i="96"/>
  <c r="K10" i="96"/>
  <c r="I12" i="108"/>
  <c r="G12" i="108"/>
  <c r="M12" i="108"/>
  <c r="X13" i="152"/>
  <c r="E29" i="55"/>
  <c r="E16" i="55"/>
  <c r="H29" i="55"/>
  <c r="E15" i="55"/>
  <c r="M29" i="55"/>
  <c r="E22" i="55"/>
  <c r="E11" i="55"/>
  <c r="E27" i="55"/>
  <c r="E19" i="55"/>
  <c r="R29" i="55"/>
  <c r="E17" i="55"/>
  <c r="E21" i="55"/>
  <c r="E20" i="55"/>
  <c r="E24" i="55"/>
  <c r="E14" i="55"/>
  <c r="E18" i="55"/>
  <c r="E25" i="55"/>
  <c r="K25" i="147"/>
  <c r="Q13" i="95"/>
  <c r="K13" i="95"/>
  <c r="M13" i="95"/>
  <c r="I13" i="95"/>
  <c r="G13" i="95"/>
  <c r="AD18" i="68"/>
  <c r="AH28" i="105"/>
  <c r="E14" i="56"/>
  <c r="E12" i="56"/>
  <c r="E29" i="56"/>
  <c r="E26" i="56"/>
  <c r="E20" i="56"/>
  <c r="E16" i="56"/>
  <c r="E28" i="56"/>
  <c r="H29" i="56"/>
  <c r="E27" i="56"/>
  <c r="E24" i="56"/>
  <c r="E15" i="56"/>
  <c r="M29" i="56"/>
  <c r="E18" i="56"/>
  <c r="E11" i="56"/>
  <c r="E17" i="56"/>
  <c r="N30" i="94"/>
  <c r="G30" i="94"/>
  <c r="G23" i="96"/>
  <c r="O23" i="96" s="1"/>
  <c r="I23" i="96"/>
  <c r="M20" i="94"/>
  <c r="Q20" i="97"/>
  <c r="G20" i="97"/>
  <c r="K20" i="97"/>
  <c r="M20" i="97"/>
  <c r="I20" i="97"/>
  <c r="AH22" i="104"/>
  <c r="AH22" i="103"/>
  <c r="Q18" i="95"/>
  <c r="G18" i="95"/>
  <c r="O18" i="95" s="1"/>
  <c r="I18" i="95"/>
  <c r="H15" i="147"/>
  <c r="F15" i="147"/>
  <c r="K15" i="147"/>
  <c r="AC13" i="98"/>
  <c r="AC12" i="98"/>
  <c r="AC14" i="98"/>
  <c r="S21" i="98"/>
  <c r="F23" i="68"/>
  <c r="W12" i="92"/>
  <c r="G23" i="92"/>
  <c r="W15" i="92"/>
  <c r="W13" i="92"/>
  <c r="F17" i="144"/>
  <c r="K17" i="144"/>
  <c r="H17" i="144"/>
  <c r="X20" i="92"/>
  <c r="D27" i="111"/>
  <c r="F27" i="111"/>
  <c r="L27" i="111"/>
  <c r="H27" i="111"/>
  <c r="J27" i="111"/>
  <c r="N27" i="111"/>
  <c r="P27" i="111"/>
  <c r="K14" i="144"/>
  <c r="H14" i="144"/>
  <c r="F14" i="144"/>
  <c r="H26" i="142"/>
  <c r="K26" i="142"/>
  <c r="F26" i="142"/>
  <c r="K20" i="148"/>
  <c r="F20" i="148"/>
  <c r="G12" i="96"/>
  <c r="Q12" i="96"/>
  <c r="I12" i="96"/>
  <c r="M12" i="96"/>
  <c r="K12" i="96"/>
  <c r="M20" i="36"/>
  <c r="V31" i="143"/>
  <c r="T31" i="143"/>
  <c r="O21" i="98"/>
  <c r="AA13" i="98"/>
  <c r="AA14" i="98"/>
  <c r="K13" i="146"/>
  <c r="H13" i="146"/>
  <c r="F13" i="146"/>
  <c r="K23" i="148"/>
  <c r="F23" i="148"/>
  <c r="AC18" i="152"/>
  <c r="AC17" i="152"/>
  <c r="U30" i="47"/>
  <c r="I30" i="106"/>
  <c r="K20" i="141"/>
  <c r="G20" i="141"/>
  <c r="H27" i="146"/>
  <c r="K27" i="146"/>
  <c r="Y31" i="146"/>
  <c r="AA31" i="146"/>
  <c r="F26" i="145"/>
  <c r="H26" i="145"/>
  <c r="K26" i="145"/>
  <c r="H29" i="142"/>
  <c r="K20" i="147"/>
  <c r="F20" i="147"/>
  <c r="W10" i="34"/>
  <c r="H28" i="146"/>
  <c r="K28" i="146"/>
  <c r="F28" i="146"/>
  <c r="I30" i="141"/>
  <c r="Q24" i="96"/>
  <c r="K24" i="96"/>
  <c r="I24" i="96"/>
  <c r="M24" i="96"/>
  <c r="G24" i="96"/>
  <c r="K26" i="146"/>
  <c r="F26" i="146"/>
  <c r="H26" i="146"/>
  <c r="E11" i="57"/>
  <c r="M29" i="57"/>
  <c r="R29" i="57"/>
  <c r="E24" i="57"/>
  <c r="E14" i="57"/>
  <c r="E20" i="57"/>
  <c r="E17" i="57"/>
  <c r="E18" i="57"/>
  <c r="E29" i="57"/>
  <c r="E23" i="57"/>
  <c r="E15" i="57"/>
  <c r="E13" i="57"/>
  <c r="E26" i="57"/>
  <c r="E21" i="57"/>
  <c r="E22" i="57"/>
  <c r="E19" i="57"/>
  <c r="K21" i="144"/>
  <c r="F21" i="144"/>
  <c r="Y18" i="98"/>
  <c r="Y16" i="98"/>
  <c r="K21" i="98"/>
  <c r="K22" i="147"/>
  <c r="H22" i="147"/>
  <c r="F22" i="147"/>
  <c r="AD15" i="68"/>
  <c r="G30" i="96"/>
  <c r="N30" i="96"/>
  <c r="AC18" i="92"/>
  <c r="AC20" i="92"/>
  <c r="AC19" i="92"/>
  <c r="AC17" i="92"/>
  <c r="N31" i="43"/>
  <c r="N28" i="43"/>
  <c r="N20" i="43"/>
  <c r="N21" i="43"/>
  <c r="N12" i="43"/>
  <c r="N25" i="43"/>
  <c r="N19" i="43"/>
  <c r="N27" i="43"/>
  <c r="N18" i="43"/>
  <c r="N22" i="43"/>
  <c r="N15" i="43"/>
  <c r="N26" i="43"/>
  <c r="N24" i="43"/>
  <c r="N13" i="43"/>
  <c r="N11" i="43"/>
  <c r="N23" i="43"/>
  <c r="N17" i="43"/>
  <c r="Q26" i="94"/>
  <c r="K26" i="94"/>
  <c r="G26" i="94"/>
  <c r="I26" i="94"/>
  <c r="M26" i="94"/>
  <c r="H29" i="147"/>
  <c r="K29" i="147"/>
  <c r="F29" i="147"/>
  <c r="Q18" i="94"/>
  <c r="G18" i="94"/>
  <c r="I18" i="94"/>
  <c r="M18" i="94"/>
  <c r="K18" i="94"/>
  <c r="AH26" i="103"/>
  <c r="O15" i="79"/>
  <c r="I15" i="79"/>
  <c r="F15" i="79"/>
  <c r="AC21" i="79"/>
  <c r="L15" i="79"/>
  <c r="O15" i="95"/>
  <c r="M25" i="36"/>
  <c r="F25" i="147"/>
  <c r="L19" i="107"/>
  <c r="I19" i="107"/>
  <c r="K14" i="142"/>
  <c r="F14" i="142"/>
  <c r="V31" i="148"/>
  <c r="T31" i="148"/>
  <c r="N29" i="102"/>
  <c r="N18" i="102"/>
  <c r="N12" i="102"/>
  <c r="N25" i="102"/>
  <c r="N10" i="102"/>
  <c r="N19" i="102"/>
  <c r="N22" i="102"/>
  <c r="N20" i="102"/>
  <c r="N15" i="102"/>
  <c r="N21" i="102"/>
  <c r="N11" i="102"/>
  <c r="AH14" i="104"/>
  <c r="O13" i="141"/>
  <c r="AH12" i="104"/>
  <c r="W15" i="34"/>
  <c r="M13" i="108"/>
  <c r="G13" i="108"/>
  <c r="I13" i="108"/>
  <c r="K13" i="108"/>
  <c r="AT18" i="104"/>
  <c r="Z13" i="92"/>
  <c r="Z15" i="92"/>
  <c r="M23" i="92"/>
  <c r="Z14" i="92"/>
  <c r="K18" i="143"/>
  <c r="K16" i="145"/>
  <c r="H16" i="145"/>
  <c r="F16" i="145"/>
  <c r="O29" i="10"/>
  <c r="R29" i="10"/>
  <c r="L29" i="10"/>
  <c r="I29" i="10"/>
  <c r="H17" i="148"/>
  <c r="F17" i="148"/>
  <c r="H18" i="143"/>
  <c r="L21" i="107"/>
  <c r="I21" i="107"/>
  <c r="AH28" i="104"/>
  <c r="M11" i="108"/>
  <c r="G11" i="108"/>
  <c r="O11" i="108" s="1"/>
  <c r="H15" i="148"/>
  <c r="Q10" i="97"/>
  <c r="K10" i="97"/>
  <c r="M10" i="97"/>
  <c r="G10" i="97"/>
  <c r="K17" i="143"/>
  <c r="Q11" i="96"/>
  <c r="G11" i="96"/>
  <c r="I11" i="96"/>
  <c r="K11" i="96"/>
  <c r="E23" i="54"/>
  <c r="E27" i="54"/>
  <c r="E22" i="54"/>
  <c r="M29" i="54"/>
  <c r="E18" i="54"/>
  <c r="R29" i="54"/>
  <c r="H29" i="54"/>
  <c r="E13" i="54"/>
  <c r="E15" i="54"/>
  <c r="E25" i="54"/>
  <c r="E12" i="54"/>
  <c r="E21" i="54"/>
  <c r="E17" i="54"/>
  <c r="E28" i="54"/>
  <c r="E19" i="54"/>
  <c r="E14" i="54"/>
  <c r="E29" i="54"/>
  <c r="E26" i="54"/>
  <c r="E16" i="54"/>
  <c r="E11" i="54"/>
  <c r="F22" i="145"/>
  <c r="I12" i="97"/>
  <c r="G11" i="97"/>
  <c r="Q11" i="97"/>
  <c r="M11" i="97"/>
  <c r="K11" i="97"/>
  <c r="D30" i="45"/>
  <c r="L30" i="45"/>
  <c r="D29" i="45"/>
  <c r="D18" i="45"/>
  <c r="D15" i="45"/>
  <c r="D13" i="45"/>
  <c r="P30" i="45"/>
  <c r="D27" i="45"/>
  <c r="D19" i="45"/>
  <c r="D16" i="45"/>
  <c r="D26" i="45"/>
  <c r="D28" i="45"/>
  <c r="D12" i="45"/>
  <c r="D20" i="45"/>
  <c r="D23" i="45"/>
  <c r="H30" i="45"/>
  <c r="D24" i="45"/>
  <c r="D25" i="45"/>
  <c r="D22" i="45"/>
  <c r="D17" i="45"/>
  <c r="D21" i="45"/>
  <c r="K14" i="145"/>
  <c r="F14" i="145"/>
  <c r="K15" i="142"/>
  <c r="F15" i="142"/>
  <c r="K18" i="144"/>
  <c r="F18" i="144"/>
  <c r="H18" i="144"/>
  <c r="AA31" i="143"/>
  <c r="AC31" i="143"/>
  <c r="AD20" i="68"/>
  <c r="AH15" i="103"/>
  <c r="H14" i="146"/>
  <c r="F14" i="146"/>
  <c r="K14" i="146"/>
  <c r="Y30" i="48"/>
  <c r="G30" i="48"/>
  <c r="M30" i="48"/>
  <c r="Q30" i="48"/>
  <c r="X15" i="79"/>
  <c r="AH16" i="104"/>
  <c r="AH13" i="105"/>
  <c r="AD13" i="79"/>
  <c r="AD16" i="79"/>
  <c r="N14" i="102"/>
  <c r="F27" i="142"/>
  <c r="K27" i="142"/>
  <c r="AA17" i="92"/>
  <c r="F19" i="148"/>
  <c r="H13" i="142"/>
  <c r="F13" i="142"/>
  <c r="K13" i="142"/>
  <c r="H19" i="143"/>
  <c r="I32" i="107"/>
  <c r="F31" i="106"/>
  <c r="G31" i="106" s="1"/>
  <c r="M19" i="90"/>
  <c r="M28" i="90"/>
  <c r="M14" i="90"/>
  <c r="M29" i="90"/>
  <c r="M31" i="90"/>
  <c r="M25" i="90"/>
  <c r="M21" i="90"/>
  <c r="M24" i="90"/>
  <c r="M20" i="90"/>
  <c r="M30" i="90"/>
  <c r="M27" i="90"/>
  <c r="M13" i="90"/>
  <c r="M33" i="90"/>
  <c r="M17" i="90"/>
  <c r="M16" i="90"/>
  <c r="M15" i="90"/>
  <c r="M26" i="90"/>
  <c r="M18" i="90"/>
  <c r="M22" i="90"/>
  <c r="M23" i="90"/>
  <c r="AD15" i="79" l="1"/>
  <c r="W30" i="49"/>
  <c r="O14" i="97"/>
  <c r="O25" i="96"/>
  <c r="O14" i="96"/>
  <c r="O20" i="95"/>
  <c r="W30" i="47"/>
  <c r="O27" i="94"/>
  <c r="O13" i="94"/>
  <c r="O26" i="94"/>
  <c r="AB27" i="104"/>
  <c r="O25" i="108"/>
  <c r="O26" i="108"/>
  <c r="O12" i="141"/>
  <c r="O16" i="141"/>
  <c r="I29" i="108"/>
  <c r="O27" i="108"/>
  <c r="O13" i="108"/>
  <c r="O14" i="108"/>
  <c r="O18" i="141"/>
  <c r="O19" i="141"/>
  <c r="G29" i="108"/>
  <c r="AB19" i="105"/>
  <c r="L21" i="79"/>
  <c r="O21" i="79"/>
  <c r="I21" i="79"/>
  <c r="R21" i="79"/>
  <c r="U21" i="79"/>
  <c r="F21" i="79"/>
  <c r="AA21" i="79"/>
  <c r="X21" i="79"/>
  <c r="O18" i="94"/>
  <c r="P15" i="43"/>
  <c r="P29" i="43"/>
  <c r="P19" i="43"/>
  <c r="P26" i="43"/>
  <c r="P23" i="43"/>
  <c r="P17" i="43"/>
  <c r="P25" i="43"/>
  <c r="P24" i="43"/>
  <c r="P13" i="43"/>
  <c r="P14" i="43"/>
  <c r="P22" i="43"/>
  <c r="P27" i="43"/>
  <c r="P20" i="43"/>
  <c r="P16" i="43"/>
  <c r="P28" i="43"/>
  <c r="P12" i="43"/>
  <c r="P18" i="43"/>
  <c r="P21" i="43"/>
  <c r="P11" i="43"/>
  <c r="O15" i="96"/>
  <c r="O19" i="108"/>
  <c r="AB20" i="104"/>
  <c r="AB30" i="104"/>
  <c r="AP11" i="105"/>
  <c r="AP19" i="105"/>
  <c r="AP27" i="105"/>
  <c r="AP12" i="105"/>
  <c r="AP14" i="105"/>
  <c r="AP17" i="105"/>
  <c r="AP21" i="105"/>
  <c r="AP25" i="105"/>
  <c r="AP18" i="105"/>
  <c r="AP24" i="105"/>
  <c r="AP29" i="105"/>
  <c r="AP26" i="105"/>
  <c r="AP23" i="105"/>
  <c r="AP28" i="105"/>
  <c r="AP13" i="105"/>
  <c r="AP22" i="105"/>
  <c r="AP20" i="105"/>
  <c r="AP16" i="105"/>
  <c r="AP15" i="105"/>
  <c r="O26" i="96"/>
  <c r="H31" i="142"/>
  <c r="R31" i="142"/>
  <c r="Y31" i="142"/>
  <c r="F31" i="142"/>
  <c r="P22" i="70"/>
  <c r="O22" i="70"/>
  <c r="O26" i="70"/>
  <c r="P26" i="70"/>
  <c r="AV25" i="105"/>
  <c r="O21" i="108"/>
  <c r="K29" i="108"/>
  <c r="K31" i="142"/>
  <c r="P19" i="70"/>
  <c r="O19" i="70"/>
  <c r="O31" i="70"/>
  <c r="P31" i="70"/>
  <c r="P18" i="70"/>
  <c r="O18" i="70"/>
  <c r="O17" i="95"/>
  <c r="O10" i="95"/>
  <c r="AV26" i="105"/>
  <c r="AV15" i="105"/>
  <c r="AV12" i="105"/>
  <c r="AV13" i="105"/>
  <c r="AV20" i="105"/>
  <c r="AV18" i="105"/>
  <c r="AV23" i="105"/>
  <c r="AV22" i="105"/>
  <c r="AV19" i="105"/>
  <c r="AV29" i="105"/>
  <c r="AV14" i="105"/>
  <c r="AV27" i="105"/>
  <c r="AV21" i="105"/>
  <c r="AV24" i="105"/>
  <c r="AV16" i="105"/>
  <c r="AV17" i="105"/>
  <c r="AV28" i="105"/>
  <c r="AV11" i="105"/>
  <c r="O16" i="94"/>
  <c r="O19" i="94"/>
  <c r="W30" i="34"/>
  <c r="W30" i="48"/>
  <c r="AB27" i="105"/>
  <c r="O11" i="97"/>
  <c r="O11" i="96"/>
  <c r="Q30" i="94"/>
  <c r="I30" i="94"/>
  <c r="K30" i="94"/>
  <c r="M30" i="94"/>
  <c r="O12" i="97"/>
  <c r="O19" i="97"/>
  <c r="O16" i="96"/>
  <c r="O21" i="97"/>
  <c r="AP24" i="104"/>
  <c r="AP21" i="104"/>
  <c r="AP23" i="104"/>
  <c r="AP15" i="104"/>
  <c r="AP26" i="104"/>
  <c r="AP17" i="104"/>
  <c r="AP13" i="104"/>
  <c r="AP20" i="104"/>
  <c r="AP11" i="104"/>
  <c r="AP16" i="104"/>
  <c r="AP14" i="104"/>
  <c r="AP12" i="104"/>
  <c r="AP19" i="104"/>
  <c r="AP25" i="104"/>
  <c r="AP29" i="104"/>
  <c r="AP22" i="104"/>
  <c r="AP18" i="104"/>
  <c r="AP28" i="104"/>
  <c r="AP27" i="104"/>
  <c r="K29" i="141"/>
  <c r="O24" i="108"/>
  <c r="Q30" i="108"/>
  <c r="G30" i="108"/>
  <c r="K30" i="108"/>
  <c r="M30" i="108"/>
  <c r="Q30" i="141"/>
  <c r="K30" i="141"/>
  <c r="O30" i="141" s="1"/>
  <c r="M30" i="141"/>
  <c r="P20" i="70"/>
  <c r="O20" i="70"/>
  <c r="P16" i="70"/>
  <c r="O16" i="70"/>
  <c r="O27" i="70"/>
  <c r="P27" i="70"/>
  <c r="M29" i="108"/>
  <c r="O16" i="36"/>
  <c r="O25" i="36"/>
  <c r="O15" i="36"/>
  <c r="O12" i="36"/>
  <c r="O19" i="36"/>
  <c r="O23" i="36"/>
  <c r="O20" i="36"/>
  <c r="O11" i="36"/>
  <c r="O29" i="36"/>
  <c r="O13" i="36"/>
  <c r="O28" i="36"/>
  <c r="O26" i="36"/>
  <c r="O27" i="36"/>
  <c r="O22" i="36"/>
  <c r="O17" i="36"/>
  <c r="O21" i="36"/>
  <c r="O24" i="36"/>
  <c r="O14" i="36"/>
  <c r="O18" i="36"/>
  <c r="L23" i="68"/>
  <c r="AA23" i="68"/>
  <c r="O23" i="68"/>
  <c r="K30" i="97"/>
  <c r="O30" i="97" s="1"/>
  <c r="Q30" i="97"/>
  <c r="O12" i="96"/>
  <c r="I31" i="106"/>
  <c r="Q30" i="96"/>
  <c r="M30" i="96"/>
  <c r="K30" i="96"/>
  <c r="I30" i="96"/>
  <c r="O12" i="108"/>
  <c r="I29" i="141"/>
  <c r="O22" i="94"/>
  <c r="O15" i="141"/>
  <c r="H31" i="144"/>
  <c r="Y31" i="144"/>
  <c r="F31" i="144"/>
  <c r="K31" i="144"/>
  <c r="R31" i="144"/>
  <c r="O10" i="108"/>
  <c r="G29" i="141"/>
  <c r="H31" i="143"/>
  <c r="F31" i="143"/>
  <c r="Y31" i="143"/>
  <c r="K31" i="143"/>
  <c r="R31" i="143"/>
  <c r="O11" i="95"/>
  <c r="F31" i="147"/>
  <c r="Y31" i="147"/>
  <c r="H31" i="147"/>
  <c r="K31" i="147"/>
  <c r="AB15" i="103"/>
  <c r="AB27" i="103"/>
  <c r="AB11" i="103"/>
  <c r="AB17" i="103"/>
  <c r="AB25" i="103"/>
  <c r="AB24" i="103"/>
  <c r="AB19" i="103"/>
  <c r="AB12" i="103"/>
  <c r="AB23" i="103"/>
  <c r="AB26" i="103"/>
  <c r="AB16" i="103"/>
  <c r="AB14" i="103"/>
  <c r="AB28" i="103"/>
  <c r="AB18" i="103"/>
  <c r="O23" i="97"/>
  <c r="O14" i="70"/>
  <c r="P14" i="70"/>
  <c r="P17" i="70"/>
  <c r="O17" i="70"/>
  <c r="P21" i="70"/>
  <c r="O21" i="70"/>
  <c r="AJ13" i="105"/>
  <c r="AJ12" i="105"/>
  <c r="AJ27" i="105"/>
  <c r="AJ29" i="105"/>
  <c r="AJ20" i="105"/>
  <c r="AJ24" i="105"/>
  <c r="AJ11" i="105"/>
  <c r="AJ23" i="105"/>
  <c r="AJ18" i="105"/>
  <c r="AJ28" i="105"/>
  <c r="AJ15" i="105"/>
  <c r="AJ17" i="105"/>
  <c r="AJ22" i="105"/>
  <c r="AJ14" i="105"/>
  <c r="AJ16" i="105"/>
  <c r="AJ25" i="105"/>
  <c r="AJ26" i="105"/>
  <c r="AJ21" i="105"/>
  <c r="AJ19" i="105"/>
  <c r="O16" i="95"/>
  <c r="O18" i="96"/>
  <c r="O25" i="94"/>
  <c r="O20" i="97"/>
  <c r="AJ12" i="103"/>
  <c r="AJ29" i="103"/>
  <c r="AJ13" i="103"/>
  <c r="AJ22" i="103"/>
  <c r="AJ20" i="103"/>
  <c r="AJ15" i="103"/>
  <c r="AJ26" i="103"/>
  <c r="AJ28" i="103"/>
  <c r="AJ11" i="103"/>
  <c r="AJ17" i="103"/>
  <c r="AJ23" i="103"/>
  <c r="AJ19" i="103"/>
  <c r="AJ14" i="103"/>
  <c r="AJ24" i="103"/>
  <c r="AJ27" i="103"/>
  <c r="AJ25" i="103"/>
  <c r="AJ21" i="103"/>
  <c r="AJ18" i="103"/>
  <c r="AJ16" i="103"/>
  <c r="O17" i="108"/>
  <c r="O14" i="94"/>
  <c r="P25" i="70"/>
  <c r="O25" i="70"/>
  <c r="O30" i="70"/>
  <c r="P30" i="70"/>
  <c r="O28" i="70"/>
  <c r="P28" i="70"/>
  <c r="O24" i="97"/>
  <c r="AV19" i="104"/>
  <c r="AB30" i="105"/>
  <c r="AB13" i="103"/>
  <c r="AV27" i="103"/>
  <c r="AV12" i="103"/>
  <c r="AV28" i="103"/>
  <c r="AV17" i="103"/>
  <c r="AV26" i="103"/>
  <c r="AV14" i="103"/>
  <c r="AV18" i="103"/>
  <c r="AV25" i="103"/>
  <c r="AV20" i="103"/>
  <c r="AV23" i="103"/>
  <c r="AV19" i="103"/>
  <c r="AV16" i="103"/>
  <c r="AV22" i="103"/>
  <c r="AV15" i="103"/>
  <c r="AV11" i="103"/>
  <c r="AV21" i="103"/>
  <c r="AV24" i="103"/>
  <c r="AV29" i="103"/>
  <c r="AV13" i="103"/>
  <c r="AP24" i="103"/>
  <c r="AP28" i="103"/>
  <c r="AP12" i="103"/>
  <c r="AP17" i="103"/>
  <c r="AP15" i="103"/>
  <c r="AP21" i="103"/>
  <c r="AP13" i="103"/>
  <c r="AP19" i="103"/>
  <c r="AP18" i="103"/>
  <c r="AP14" i="103"/>
  <c r="AP20" i="103"/>
  <c r="AP23" i="103"/>
  <c r="AP29" i="103"/>
  <c r="AP25" i="103"/>
  <c r="AP26" i="103"/>
  <c r="AP22" i="103"/>
  <c r="AP27" i="103"/>
  <c r="AP16" i="103"/>
  <c r="AP11" i="103"/>
  <c r="P15" i="70"/>
  <c r="O15" i="70"/>
  <c r="P29" i="70"/>
  <c r="O29" i="70"/>
  <c r="AV28" i="104"/>
  <c r="AB21" i="105"/>
  <c r="AB20" i="105"/>
  <c r="AB11" i="105"/>
  <c r="AB15" i="105"/>
  <c r="AB13" i="105"/>
  <c r="AB16" i="105"/>
  <c r="AB14" i="105"/>
  <c r="AB17" i="105"/>
  <c r="AB18" i="105"/>
  <c r="AB26" i="105"/>
  <c r="AB25" i="105"/>
  <c r="H31" i="146"/>
  <c r="O20" i="96"/>
  <c r="AD21" i="68"/>
  <c r="AB20" i="103"/>
  <c r="O10" i="96"/>
  <c r="O24" i="94"/>
  <c r="AB24" i="105"/>
  <c r="AD19" i="79"/>
  <c r="AB28" i="105"/>
  <c r="K31" i="148"/>
  <c r="Y31" i="148"/>
  <c r="F31" i="148"/>
  <c r="H31" i="148"/>
  <c r="AB22" i="105"/>
  <c r="O14" i="141"/>
  <c r="O15" i="94"/>
  <c r="Y31" i="145"/>
  <c r="R31" i="145"/>
  <c r="K31" i="145"/>
  <c r="F31" i="145"/>
  <c r="H31" i="145"/>
  <c r="O26" i="95"/>
  <c r="AD15" i="125"/>
  <c r="O22" i="96"/>
  <c r="O23" i="95"/>
  <c r="AJ23" i="104"/>
  <c r="AJ19" i="104"/>
  <c r="AJ12" i="104"/>
  <c r="AJ16" i="104"/>
  <c r="AJ11" i="104"/>
  <c r="AJ21" i="104"/>
  <c r="AJ14" i="104"/>
  <c r="AJ29" i="104"/>
  <c r="AJ27" i="104"/>
  <c r="AJ25" i="104"/>
  <c r="AJ24" i="104"/>
  <c r="AJ18" i="104"/>
  <c r="AJ15" i="104"/>
  <c r="AJ17" i="104"/>
  <c r="AJ28" i="104"/>
  <c r="AJ22" i="104"/>
  <c r="AJ20" i="104"/>
  <c r="AJ26" i="104"/>
  <c r="AJ13" i="104"/>
  <c r="I30" i="95"/>
  <c r="K30" i="95"/>
  <c r="M30" i="95"/>
  <c r="G30" i="95"/>
  <c r="Q30" i="95"/>
  <c r="O23" i="94"/>
  <c r="P13" i="70"/>
  <c r="O13" i="70"/>
  <c r="O24" i="70"/>
  <c r="P24" i="70"/>
  <c r="AV12" i="104"/>
  <c r="AV14" i="104"/>
  <c r="AV27" i="104"/>
  <c r="AV16" i="104"/>
  <c r="AV11" i="104"/>
  <c r="AV25" i="104"/>
  <c r="AV22" i="104"/>
  <c r="AV17" i="104"/>
  <c r="AV23" i="104"/>
  <c r="AV29" i="104"/>
  <c r="AV24" i="104"/>
  <c r="AV15" i="104"/>
  <c r="AV20" i="104"/>
  <c r="AV26" i="104"/>
  <c r="AV13" i="104"/>
  <c r="AV21" i="104"/>
  <c r="AV18" i="104"/>
  <c r="O24" i="95"/>
  <c r="O11" i="94"/>
  <c r="O17" i="96"/>
  <c r="AB21" i="103"/>
  <c r="AB22" i="103"/>
  <c r="O10" i="97"/>
  <c r="P11" i="102"/>
  <c r="P13" i="102"/>
  <c r="P14" i="102"/>
  <c r="P12" i="102"/>
  <c r="P19" i="102"/>
  <c r="P23" i="102"/>
  <c r="P25" i="102"/>
  <c r="P28" i="102"/>
  <c r="P16" i="102"/>
  <c r="P15" i="102"/>
  <c r="P10" i="102"/>
  <c r="P21" i="102"/>
  <c r="P17" i="102"/>
  <c r="P24" i="102"/>
  <c r="P26" i="102"/>
  <c r="P20" i="102"/>
  <c r="P22" i="102"/>
  <c r="P27" i="102"/>
  <c r="P18" i="102"/>
  <c r="O24" i="96"/>
  <c r="O20" i="141"/>
  <c r="O13" i="95"/>
  <c r="O10" i="141"/>
  <c r="O21" i="95"/>
  <c r="AB21" i="104"/>
  <c r="AB14" i="104"/>
  <c r="AB12" i="104"/>
  <c r="AB23" i="104"/>
  <c r="AB19" i="104"/>
  <c r="AB15" i="104"/>
  <c r="AB26" i="104"/>
  <c r="AB17" i="104"/>
  <c r="AB13" i="104"/>
  <c r="AB16" i="104"/>
  <c r="AB22" i="104"/>
  <c r="AB24" i="104"/>
  <c r="AB11" i="104"/>
  <c r="AB18" i="104"/>
  <c r="O12" i="94"/>
  <c r="AB23" i="105"/>
  <c r="O21" i="141"/>
  <c r="O20" i="94"/>
  <c r="O32" i="70"/>
  <c r="P32" i="70"/>
  <c r="O23" i="70"/>
  <c r="P23" i="70"/>
  <c r="O24" i="141"/>
  <c r="O23" i="108"/>
  <c r="AB25" i="104"/>
  <c r="O19" i="90"/>
  <c r="O29" i="90"/>
  <c r="O32" i="90"/>
  <c r="O20" i="90"/>
  <c r="O18" i="90"/>
  <c r="O23" i="90"/>
  <c r="O14" i="90"/>
  <c r="O13" i="90"/>
  <c r="O21" i="90"/>
  <c r="O16" i="90"/>
  <c r="O26" i="90"/>
  <c r="O24" i="90"/>
  <c r="O15" i="90"/>
  <c r="O17" i="90"/>
  <c r="O30" i="90"/>
  <c r="O31" i="90"/>
  <c r="O28" i="90"/>
  <c r="O25" i="90"/>
  <c r="O27" i="90"/>
  <c r="O22" i="90"/>
  <c r="AD23" i="68" l="1"/>
  <c r="Q24" i="36"/>
  <c r="P24" i="36"/>
  <c r="AD24" i="104"/>
  <c r="AD17" i="104"/>
  <c r="AD15" i="104"/>
  <c r="AD23" i="104"/>
  <c r="AD12" i="104"/>
  <c r="AD26" i="104"/>
  <c r="AD16" i="104"/>
  <c r="AD29" i="104"/>
  <c r="AD27" i="104"/>
  <c r="AD13" i="104"/>
  <c r="AD25" i="104"/>
  <c r="AD14" i="104"/>
  <c r="AD22" i="104"/>
  <c r="AD28" i="104"/>
  <c r="AD21" i="104"/>
  <c r="AD19" i="104"/>
  <c r="AD18" i="104"/>
  <c r="AD11" i="104"/>
  <c r="AD20" i="104"/>
  <c r="AW28" i="104"/>
  <c r="AX28" i="104"/>
  <c r="AQ25" i="103"/>
  <c r="AR25" i="103"/>
  <c r="AQ21" i="103"/>
  <c r="AR21" i="103"/>
  <c r="AX24" i="103"/>
  <c r="AW24" i="103"/>
  <c r="AX20" i="103"/>
  <c r="AW20" i="103"/>
  <c r="AX27" i="103"/>
  <c r="AW27" i="103"/>
  <c r="AK25" i="103"/>
  <c r="AL25" i="103"/>
  <c r="AK28" i="103"/>
  <c r="AL28" i="103"/>
  <c r="AK26" i="105"/>
  <c r="AL26" i="105"/>
  <c r="AL18" i="105"/>
  <c r="AK18" i="105"/>
  <c r="AK13" i="105"/>
  <c r="AL13" i="105"/>
  <c r="P22" i="36"/>
  <c r="Q22" i="36"/>
  <c r="Q23" i="36"/>
  <c r="P23" i="36"/>
  <c r="AR28" i="104"/>
  <c r="AQ28" i="104"/>
  <c r="AQ16" i="104"/>
  <c r="AR16" i="104"/>
  <c r="AQ21" i="104"/>
  <c r="AR21" i="104"/>
  <c r="O30" i="94"/>
  <c r="AX11" i="105"/>
  <c r="AW11" i="105"/>
  <c r="AX29" i="105"/>
  <c r="AW29" i="105"/>
  <c r="AW15" i="105"/>
  <c r="AX15" i="105"/>
  <c r="AR28" i="105"/>
  <c r="AQ28" i="105"/>
  <c r="AQ17" i="105"/>
  <c r="AR17" i="105"/>
  <c r="R16" i="43"/>
  <c r="Q16" i="43"/>
  <c r="R17" i="43"/>
  <c r="Q17" i="43"/>
  <c r="AX14" i="104"/>
  <c r="AW14" i="104"/>
  <c r="AQ24" i="103"/>
  <c r="AR24" i="103"/>
  <c r="AX23" i="104"/>
  <c r="AW23" i="104"/>
  <c r="AW19" i="103"/>
  <c r="AX19" i="103"/>
  <c r="AL25" i="104"/>
  <c r="AK25" i="104"/>
  <c r="AL19" i="104"/>
  <c r="AK19" i="104"/>
  <c r="R20" i="102"/>
  <c r="Q20" i="102"/>
  <c r="Q28" i="102"/>
  <c r="R28" i="102"/>
  <c r="AX26" i="104"/>
  <c r="AW26" i="104"/>
  <c r="AX25" i="104"/>
  <c r="AW25" i="104"/>
  <c r="AK20" i="104"/>
  <c r="AL20" i="104"/>
  <c r="AK27" i="104"/>
  <c r="AL27" i="104"/>
  <c r="AK23" i="104"/>
  <c r="AL23" i="104"/>
  <c r="AD29" i="105"/>
  <c r="AR29" i="103"/>
  <c r="AQ29" i="103"/>
  <c r="AR15" i="103"/>
  <c r="AQ15" i="103"/>
  <c r="AW21" i="103"/>
  <c r="AX21" i="103"/>
  <c r="AX25" i="103"/>
  <c r="AW25" i="103"/>
  <c r="AK27" i="103"/>
  <c r="AL27" i="103"/>
  <c r="AK26" i="103"/>
  <c r="AL26" i="103"/>
  <c r="AK25" i="105"/>
  <c r="AL25" i="105"/>
  <c r="AL23" i="105"/>
  <c r="AK23" i="105"/>
  <c r="AD26" i="103"/>
  <c r="AD19" i="103"/>
  <c r="AD23" i="103"/>
  <c r="AD15" i="103"/>
  <c r="AD11" i="103"/>
  <c r="AD28" i="103"/>
  <c r="AD16" i="103"/>
  <c r="AD24" i="103"/>
  <c r="AD25" i="103"/>
  <c r="AD17" i="103"/>
  <c r="AD13" i="103"/>
  <c r="AD18" i="103"/>
  <c r="AD29" i="103"/>
  <c r="AD14" i="103"/>
  <c r="AD21" i="103"/>
  <c r="AD27" i="103"/>
  <c r="AD12" i="103"/>
  <c r="AD22" i="103"/>
  <c r="AD20" i="103"/>
  <c r="O30" i="96"/>
  <c r="P27" i="36"/>
  <c r="Q27" i="36"/>
  <c r="Q19" i="36"/>
  <c r="P19" i="36"/>
  <c r="O30" i="108"/>
  <c r="AR18" i="104"/>
  <c r="AQ18" i="104"/>
  <c r="AR11" i="104"/>
  <c r="AQ11" i="104"/>
  <c r="AR24" i="104"/>
  <c r="AQ24" i="104"/>
  <c r="AW28" i="105"/>
  <c r="AX28" i="105"/>
  <c r="AW19" i="105"/>
  <c r="AX19" i="105"/>
  <c r="AW26" i="105"/>
  <c r="AX26" i="105"/>
  <c r="AX25" i="105"/>
  <c r="AW25" i="105"/>
  <c r="AQ23" i="105"/>
  <c r="AR23" i="105"/>
  <c r="AQ14" i="105"/>
  <c r="AR14" i="105"/>
  <c r="Q20" i="43"/>
  <c r="R20" i="43"/>
  <c r="R23" i="43"/>
  <c r="Q23" i="43"/>
  <c r="AD21" i="79"/>
  <c r="Q21" i="102"/>
  <c r="R21" i="102"/>
  <c r="AW29" i="104"/>
  <c r="AX29" i="104"/>
  <c r="AD16" i="105"/>
  <c r="AD11" i="105"/>
  <c r="AD15" i="105"/>
  <c r="AD14" i="105"/>
  <c r="AD28" i="105"/>
  <c r="AD25" i="105"/>
  <c r="AD24" i="105"/>
  <c r="AD13" i="105"/>
  <c r="AD26" i="105"/>
  <c r="AD22" i="105"/>
  <c r="AD23" i="105"/>
  <c r="AD19" i="105"/>
  <c r="AD21" i="105"/>
  <c r="AD12" i="105"/>
  <c r="AD27" i="105"/>
  <c r="AD17" i="105"/>
  <c r="AD20" i="105"/>
  <c r="AD18" i="105"/>
  <c r="AQ27" i="103"/>
  <c r="AR27" i="103"/>
  <c r="AW17" i="103"/>
  <c r="AX17" i="103"/>
  <c r="AW18" i="104"/>
  <c r="AX18" i="104"/>
  <c r="Q16" i="102"/>
  <c r="R16" i="102"/>
  <c r="R11" i="102"/>
  <c r="Q11" i="102"/>
  <c r="AX22" i="104"/>
  <c r="AW22" i="104"/>
  <c r="R26" i="102"/>
  <c r="Q26" i="102"/>
  <c r="R25" i="102"/>
  <c r="Q25" i="102"/>
  <c r="AW20" i="104"/>
  <c r="AX20" i="104"/>
  <c r="AX11" i="104"/>
  <c r="AW11" i="104"/>
  <c r="AK22" i="104"/>
  <c r="AL22" i="104"/>
  <c r="AL29" i="104"/>
  <c r="AK29" i="104"/>
  <c r="AQ23" i="103"/>
  <c r="AR23" i="103"/>
  <c r="AR17" i="103"/>
  <c r="AQ17" i="103"/>
  <c r="AW11" i="103"/>
  <c r="AX11" i="103"/>
  <c r="AX18" i="103"/>
  <c r="AW18" i="103"/>
  <c r="AL24" i="103"/>
  <c r="AK24" i="103"/>
  <c r="AK15" i="103"/>
  <c r="AL15" i="103"/>
  <c r="AK16" i="105"/>
  <c r="AL16" i="105"/>
  <c r="AK11" i="105"/>
  <c r="AL11" i="105"/>
  <c r="Q26" i="36"/>
  <c r="P26" i="36"/>
  <c r="Q12" i="36"/>
  <c r="P12" i="36"/>
  <c r="AR22" i="104"/>
  <c r="AQ22" i="104"/>
  <c r="AQ20" i="104"/>
  <c r="AR20" i="104"/>
  <c r="AX17" i="105"/>
  <c r="AW17" i="105"/>
  <c r="AW22" i="105"/>
  <c r="AX22" i="105"/>
  <c r="AQ26" i="105"/>
  <c r="AR26" i="105"/>
  <c r="AR12" i="105"/>
  <c r="AQ12" i="105"/>
  <c r="Q27" i="43"/>
  <c r="R27" i="43"/>
  <c r="Q26" i="43"/>
  <c r="R26" i="43"/>
  <c r="AL11" i="104"/>
  <c r="AK11" i="104"/>
  <c r="AK29" i="105"/>
  <c r="AL29" i="105"/>
  <c r="P29" i="36"/>
  <c r="Q29" i="36"/>
  <c r="R14" i="102"/>
  <c r="Q14" i="102"/>
  <c r="AX28" i="103"/>
  <c r="AW28" i="103"/>
  <c r="Q24" i="102"/>
  <c r="R24" i="102"/>
  <c r="Q23" i="102"/>
  <c r="R23" i="102"/>
  <c r="AW15" i="104"/>
  <c r="AX15" i="104"/>
  <c r="AW16" i="104"/>
  <c r="AX16" i="104"/>
  <c r="O30" i="95"/>
  <c r="AK28" i="104"/>
  <c r="AL28" i="104"/>
  <c r="AK14" i="104"/>
  <c r="AL14" i="104"/>
  <c r="AQ11" i="103"/>
  <c r="AR11" i="103"/>
  <c r="AR20" i="103"/>
  <c r="AQ20" i="103"/>
  <c r="AQ12" i="103"/>
  <c r="AR12" i="103"/>
  <c r="AX15" i="103"/>
  <c r="AW15" i="103"/>
  <c r="AX14" i="103"/>
  <c r="AW14" i="103"/>
  <c r="AL14" i="103"/>
  <c r="AK14" i="103"/>
  <c r="AK20" i="103"/>
  <c r="AL20" i="103"/>
  <c r="AL14" i="105"/>
  <c r="AK14" i="105"/>
  <c r="AL24" i="105"/>
  <c r="AK24" i="105"/>
  <c r="P18" i="36"/>
  <c r="Q18" i="36"/>
  <c r="P28" i="36"/>
  <c r="Q28" i="36"/>
  <c r="P15" i="36"/>
  <c r="Q15" i="36"/>
  <c r="AR29" i="104"/>
  <c r="AQ29" i="104"/>
  <c r="AR13" i="104"/>
  <c r="AQ13" i="104"/>
  <c r="AW16" i="105"/>
  <c r="AX16" i="105"/>
  <c r="AX23" i="105"/>
  <c r="AW23" i="105"/>
  <c r="AQ15" i="105"/>
  <c r="AR15" i="105"/>
  <c r="AR29" i="105"/>
  <c r="AQ29" i="105"/>
  <c r="AQ27" i="105"/>
  <c r="AR27" i="105"/>
  <c r="Q11" i="43"/>
  <c r="R11" i="43"/>
  <c r="Q22" i="43"/>
  <c r="R22" i="43"/>
  <c r="R19" i="43"/>
  <c r="Q19" i="43"/>
  <c r="AR18" i="103"/>
  <c r="AQ18" i="103"/>
  <c r="AX16" i="103"/>
  <c r="AW16" i="103"/>
  <c r="AW19" i="104"/>
  <c r="AX19" i="104"/>
  <c r="AL23" i="103"/>
  <c r="AK23" i="103"/>
  <c r="AL17" i="105"/>
  <c r="AK17" i="105"/>
  <c r="P16" i="36"/>
  <c r="Q16" i="36"/>
  <c r="R18" i="102"/>
  <c r="Q18" i="102"/>
  <c r="AR19" i="103"/>
  <c r="AQ19" i="103"/>
  <c r="Q22" i="102"/>
  <c r="R22" i="102"/>
  <c r="AX13" i="104"/>
  <c r="AW13" i="104"/>
  <c r="AL26" i="104"/>
  <c r="AK26" i="104"/>
  <c r="Q17" i="102"/>
  <c r="R17" i="102"/>
  <c r="R19" i="102"/>
  <c r="Q19" i="102"/>
  <c r="AX24" i="104"/>
  <c r="AW24" i="104"/>
  <c r="AW27" i="104"/>
  <c r="AX27" i="104"/>
  <c r="AK17" i="104"/>
  <c r="AL17" i="104"/>
  <c r="AL21" i="104"/>
  <c r="AK21" i="104"/>
  <c r="AQ16" i="103"/>
  <c r="AR16" i="103"/>
  <c r="AR14" i="103"/>
  <c r="AQ14" i="103"/>
  <c r="AQ28" i="103"/>
  <c r="AR28" i="103"/>
  <c r="AW22" i="103"/>
  <c r="AX22" i="103"/>
  <c r="AW26" i="103"/>
  <c r="AX26" i="103"/>
  <c r="AL19" i="103"/>
  <c r="AK19" i="103"/>
  <c r="AK22" i="103"/>
  <c r="AL22" i="103"/>
  <c r="AK22" i="105"/>
  <c r="AL22" i="105"/>
  <c r="AK20" i="105"/>
  <c r="AL20" i="105"/>
  <c r="Q14" i="36"/>
  <c r="P14" i="36"/>
  <c r="P13" i="36"/>
  <c r="Q13" i="36"/>
  <c r="P25" i="36"/>
  <c r="Q25" i="36"/>
  <c r="AR25" i="104"/>
  <c r="AQ25" i="104"/>
  <c r="AR17" i="104"/>
  <c r="AQ17" i="104"/>
  <c r="AX24" i="105"/>
  <c r="AW24" i="105"/>
  <c r="AW18" i="105"/>
  <c r="AX18" i="105"/>
  <c r="AQ16" i="105"/>
  <c r="AR16" i="105"/>
  <c r="AR24" i="105"/>
  <c r="AQ24" i="105"/>
  <c r="AQ19" i="105"/>
  <c r="AR19" i="105"/>
  <c r="R21" i="43"/>
  <c r="Q21" i="43"/>
  <c r="R14" i="43"/>
  <c r="Q14" i="43"/>
  <c r="R29" i="43"/>
  <c r="Q29" i="43"/>
  <c r="AQ19" i="104"/>
  <c r="AR19" i="104"/>
  <c r="AQ26" i="104"/>
  <c r="AR26" i="104"/>
  <c r="AW21" i="105"/>
  <c r="AX21" i="105"/>
  <c r="AW20" i="105"/>
  <c r="AX20" i="105"/>
  <c r="AQ20" i="105"/>
  <c r="AR20" i="105"/>
  <c r="AQ18" i="105"/>
  <c r="AR18" i="105"/>
  <c r="AR11" i="105"/>
  <c r="AQ11" i="105"/>
  <c r="R18" i="43"/>
  <c r="Q18" i="43"/>
  <c r="R13" i="43"/>
  <c r="Q13" i="43"/>
  <c r="Q15" i="43"/>
  <c r="R15" i="43"/>
  <c r="AK15" i="104"/>
  <c r="AL15" i="104"/>
  <c r="AL13" i="103"/>
  <c r="AK13" i="103"/>
  <c r="R10" i="102"/>
  <c r="Q10" i="102"/>
  <c r="AK16" i="104"/>
  <c r="AL16" i="104"/>
  <c r="AX13" i="103"/>
  <c r="AW13" i="103"/>
  <c r="AL17" i="103"/>
  <c r="AK17" i="103"/>
  <c r="AK29" i="103"/>
  <c r="AL29" i="103"/>
  <c r="AL19" i="105"/>
  <c r="AK19" i="105"/>
  <c r="AL15" i="105"/>
  <c r="AK15" i="105"/>
  <c r="AL27" i="105"/>
  <c r="AK27" i="105"/>
  <c r="Q21" i="36"/>
  <c r="P21" i="36"/>
  <c r="Q11" i="36"/>
  <c r="P11" i="36"/>
  <c r="AR12" i="104"/>
  <c r="AQ12" i="104"/>
  <c r="AR15" i="104"/>
  <c r="AQ15" i="104"/>
  <c r="AW27" i="105"/>
  <c r="AX27" i="105"/>
  <c r="AX13" i="105"/>
  <c r="AW13" i="105"/>
  <c r="AQ22" i="105"/>
  <c r="AR22" i="105"/>
  <c r="AR25" i="105"/>
  <c r="AQ25" i="105"/>
  <c r="Q12" i="43"/>
  <c r="R12" i="43"/>
  <c r="R24" i="43"/>
  <c r="Q24" i="43"/>
  <c r="R12" i="102"/>
  <c r="Q12" i="102"/>
  <c r="AL16" i="103"/>
  <c r="AK16" i="103"/>
  <c r="AW12" i="104"/>
  <c r="AX12" i="104"/>
  <c r="AK18" i="104"/>
  <c r="AL18" i="104"/>
  <c r="AR22" i="103"/>
  <c r="AQ22" i="103"/>
  <c r="AL18" i="103"/>
  <c r="AK18" i="103"/>
  <c r="Q27" i="102"/>
  <c r="R27" i="102"/>
  <c r="Q15" i="102"/>
  <c r="R15" i="102"/>
  <c r="Q13" i="102"/>
  <c r="R13" i="102"/>
  <c r="AX21" i="104"/>
  <c r="AW21" i="104"/>
  <c r="AX17" i="104"/>
  <c r="AW17" i="104"/>
  <c r="AK13" i="104"/>
  <c r="AL13" i="104"/>
  <c r="AK24" i="104"/>
  <c r="AL24" i="104"/>
  <c r="AK12" i="104"/>
  <c r="AL12" i="104"/>
  <c r="AR26" i="103"/>
  <c r="AQ26" i="103"/>
  <c r="AQ13" i="103"/>
  <c r="AR13" i="103"/>
  <c r="AX29" i="103"/>
  <c r="AW29" i="103"/>
  <c r="AW23" i="103"/>
  <c r="AX23" i="103"/>
  <c r="AW12" i="103"/>
  <c r="AX12" i="103"/>
  <c r="AL21" i="103"/>
  <c r="AK21" i="103"/>
  <c r="AK11" i="103"/>
  <c r="AL11" i="103"/>
  <c r="AK12" i="103"/>
  <c r="AL12" i="103"/>
  <c r="AK21" i="105"/>
  <c r="AL21" i="105"/>
  <c r="AL28" i="105"/>
  <c r="AK28" i="105"/>
  <c r="AL12" i="105"/>
  <c r="AK12" i="105"/>
  <c r="P17" i="36"/>
  <c r="Q17" i="36"/>
  <c r="P20" i="36"/>
  <c r="Q20" i="36"/>
  <c r="AR27" i="104"/>
  <c r="AQ27" i="104"/>
  <c r="AR14" i="104"/>
  <c r="AQ14" i="104"/>
  <c r="AR23" i="104"/>
  <c r="AQ23" i="104"/>
  <c r="AX14" i="105"/>
  <c r="AW14" i="105"/>
  <c r="AW12" i="105"/>
  <c r="AX12" i="105"/>
  <c r="AQ13" i="105"/>
  <c r="AR13" i="105"/>
  <c r="AR21" i="105"/>
  <c r="AQ21" i="105"/>
  <c r="R28" i="43"/>
  <c r="Q28" i="43"/>
  <c r="R25" i="43"/>
  <c r="Q25" i="43"/>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AE20" i="105" l="1"/>
  <c r="AF20" i="105"/>
  <c r="AF26" i="105"/>
  <c r="AE26" i="105"/>
  <c r="AF16" i="105"/>
  <c r="AE16" i="105"/>
  <c r="AF21" i="103"/>
  <c r="AE21" i="103"/>
  <c r="AE16" i="103"/>
  <c r="AF16" i="103"/>
  <c r="AF28" i="104"/>
  <c r="AE28" i="104"/>
  <c r="AF26" i="104"/>
  <c r="AE26" i="104"/>
  <c r="AE17" i="105"/>
  <c r="AF17" i="105"/>
  <c r="AE13" i="105"/>
  <c r="AF13" i="105"/>
  <c r="AE14" i="103"/>
  <c r="AF14" i="103"/>
  <c r="AF28" i="103"/>
  <c r="AE28" i="103"/>
  <c r="AF22" i="104"/>
  <c r="AE22" i="104"/>
  <c r="AE12" i="104"/>
  <c r="AF12" i="104"/>
  <c r="AE27" i="105"/>
  <c r="AF27" i="105"/>
  <c r="AF24" i="105"/>
  <c r="AE24" i="105"/>
  <c r="AE29" i="103"/>
  <c r="AF29" i="103"/>
  <c r="AE11" i="103"/>
  <c r="AF11" i="103"/>
  <c r="AF14" i="104"/>
  <c r="AE14" i="104"/>
  <c r="AE23" i="104"/>
  <c r="AF23" i="104"/>
  <c r="AE12" i="105"/>
  <c r="AF12" i="105"/>
  <c r="AE25" i="105"/>
  <c r="AF25" i="105"/>
  <c r="AF18" i="103"/>
  <c r="AE18" i="103"/>
  <c r="AE15" i="103"/>
  <c r="AF15" i="103"/>
  <c r="AF20" i="104"/>
  <c r="AE20" i="104"/>
  <c r="AE25" i="104"/>
  <c r="AF25" i="104"/>
  <c r="AF15" i="104"/>
  <c r="AE15" i="104"/>
  <c r="AE21" i="105"/>
  <c r="AF21" i="105"/>
  <c r="AF28" i="105"/>
  <c r="AE28" i="105"/>
  <c r="AF20" i="103"/>
  <c r="AE20" i="103"/>
  <c r="AF13" i="103"/>
  <c r="AE13" i="103"/>
  <c r="AE23" i="103"/>
  <c r="AF23" i="103"/>
  <c r="AF11" i="104"/>
  <c r="AE11" i="104"/>
  <c r="AF13" i="104"/>
  <c r="AE13" i="104"/>
  <c r="AF17" i="104"/>
  <c r="AE17" i="104"/>
  <c r="AF19" i="105"/>
  <c r="AE19" i="105"/>
  <c r="AE14" i="105"/>
  <c r="AF14" i="105"/>
  <c r="AF22" i="103"/>
  <c r="AE22" i="103"/>
  <c r="AF17" i="103"/>
  <c r="AE17" i="103"/>
  <c r="AE19" i="103"/>
  <c r="AF19" i="103"/>
  <c r="AF18" i="104"/>
  <c r="AE18" i="104"/>
  <c r="AE27" i="104"/>
  <c r="AF27" i="104"/>
  <c r="AE24" i="104"/>
  <c r="AF24" i="104"/>
  <c r="AE23" i="105"/>
  <c r="AF23" i="105"/>
  <c r="AE15" i="105"/>
  <c r="AF15" i="105"/>
  <c r="AF12" i="103"/>
  <c r="AE12" i="103"/>
  <c r="AE25" i="103"/>
  <c r="AF25" i="103"/>
  <c r="AF26" i="103"/>
  <c r="AE26" i="103"/>
  <c r="AE19" i="104"/>
  <c r="AF19" i="104"/>
  <c r="AF29" i="104"/>
  <c r="AE29" i="104"/>
  <c r="AE18" i="105"/>
  <c r="AF18" i="105"/>
  <c r="AF22" i="105"/>
  <c r="AE22" i="105"/>
  <c r="AE11" i="105"/>
  <c r="AF11" i="105"/>
  <c r="AE27" i="103"/>
  <c r="AF27" i="103"/>
  <c r="AE24" i="103"/>
  <c r="AF24" i="103"/>
  <c r="AF29" i="105"/>
  <c r="AE29" i="105"/>
  <c r="AE21" i="104"/>
  <c r="AF21" i="104"/>
  <c r="AF16" i="104"/>
  <c r="AE16" i="104"/>
  <c r="K27" i="159" l="1"/>
  <c r="K27" i="160"/>
  <c r="K27" i="163"/>
  <c r="K27" i="162"/>
  <c r="K27" i="161"/>
  <c r="J27" i="163" l="1"/>
  <c r="X27" i="163" s="1"/>
  <c r="Y27" i="163" l="1"/>
  <c r="AA27" i="161" l="1"/>
  <c r="AA27" i="160"/>
</calcChain>
</file>

<file path=xl/sharedStrings.xml><?xml version="1.0" encoding="utf-8"?>
<sst xmlns="http://schemas.openxmlformats.org/spreadsheetml/2006/main" count="5000" uniqueCount="501">
  <si>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</si>
  <si>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</si>
  <si>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</si>
  <si>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</si>
  <si>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</si>
  <si>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</si>
  <si>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</si>
  <si>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</si>
  <si>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</si>
  <si>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</si>
  <si>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</si>
  <si>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</si>
  <si>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</si>
  <si>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</si>
  <si>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</si>
  <si>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</si>
  <si>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</si>
  <si>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</si>
  <si>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</si>
  <si>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</si>
  <si>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</si>
  <si>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</si>
  <si>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</si>
  <si>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</si>
  <si>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</si>
  <si>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</si>
  <si>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</si>
  <si>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</si>
  <si>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</si>
  <si>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</si>
  <si>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</si>
  <si>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</si>
  <si>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</si>
  <si>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</si>
  <si>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</si>
  <si>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</si>
  <si>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</si>
  <si>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</si>
  <si>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</si>
  <si>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</si>
  <si>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</si>
  <si>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</si>
  <si>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</si>
  <si>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</si>
  <si>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</si>
  <si>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</si>
  <si>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</si>
  <si>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</si>
  <si>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</si>
  <si>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</si>
  <si>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</si>
  <si>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</si>
  <si>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</si>
  <si>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</si>
  <si>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</si>
  <si>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</si>
  <si>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</si>
  <si>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</si>
  <si>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</si>
  <si>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</si>
  <si>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</si>
  <si>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</si>
  <si>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</si>
  <si>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</si>
  <si>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</si>
  <si>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</si>
  <si>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</si>
  <si>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</si>
  <si>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</si>
  <si>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</si>
  <si>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</si>
  <si>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</si>
  <si>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</si>
  <si>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</si>
  <si>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</si>
  <si>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</si>
  <si>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</si>
  <si>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</si>
  <si>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</si>
  <si>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</si>
  <si>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</si>
  <si>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</si>
  <si>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</si>
  <si>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</si>
  <si>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</si>
  <si>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</si>
  <si>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</si>
  <si>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</si>
  <si>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</si>
  <si>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</si>
  <si>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</si>
  <si>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</si>
  <si>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</si>
  <si>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</si>
  <si>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</si>
  <si>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</si>
  <si>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</si>
  <si>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</si>
  <si>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</si>
  <si>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</si>
  <si>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</si>
  <si>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</si>
  <si>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</si>
  <si>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</si>
  <si>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</si>
  <si>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</si>
  <si>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</si>
  <si>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</si>
  <si>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</si>
  <si>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</si>
  <si>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</si>
  <si>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</si>
  <si>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</si>
  <si>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</si>
  <si>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</si>
  <si>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</si>
  <si>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</si>
  <si>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</si>
  <si>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</si>
  <si>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</si>
  <si>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</si>
  <si>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</si>
  <si>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</si>
  <si>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</si>
  <si>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</si>
  <si>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</si>
  <si>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</si>
  <si>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</si>
  <si>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</si>
  <si>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</si>
  <si>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</si>
  <si>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</si>
  <si>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</si>
  <si>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</si>
  <si>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</si>
  <si>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</si>
  <si>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</si>
  <si>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</si>
  <si>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</si>
  <si>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</si>
  <si>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</si>
  <si>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</si>
  <si>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</si>
  <si>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</si>
  <si>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</si>
  <si>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</si>
  <si>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</si>
  <si>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</si>
  <si>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</si>
  <si>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</si>
  <si>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</si>
  <si>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</si>
  <si>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</si>
  <si>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</si>
  <si>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</si>
  <si>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</si>
  <si>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</si>
  <si>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</si>
  <si>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</si>
  <si>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</si>
  <si>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</si>
  <si>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</si>
  <si>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</si>
  <si>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</si>
  <si>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</si>
  <si>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</si>
  <si>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</si>
  <si>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</si>
  <si>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</si>
  <si>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</si>
  <si>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</si>
  <si>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</si>
  <si>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</si>
  <si>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</si>
  <si>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</si>
  <si>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</si>
  <si>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</si>
  <si>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</si>
  <si>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</si>
  <si>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</si>
  <si>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</si>
  <si>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</si>
  <si>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</si>
  <si>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</si>
  <si>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</si>
  <si>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</si>
  <si>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</si>
  <si>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</si>
  <si>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</si>
  <si>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</si>
  <si>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</si>
  <si>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</si>
  <si>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</si>
  <si>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</si>
  <si>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</si>
  <si>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</si>
  <si>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</si>
  <si>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</si>
  <si>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</si>
  <si>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</si>
  <si>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</si>
  <si>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</si>
  <si>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</si>
  <si>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</si>
  <si>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</si>
  <si>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</si>
  <si>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</si>
  <si>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</si>
  <si>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</si>
  <si>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</si>
  <si>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</si>
  <si>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</si>
  <si>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</si>
  <si>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</si>
  <si>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</si>
  <si>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</si>
  <si>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</si>
  <si>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</si>
  <si>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</si>
  <si>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</si>
  <si>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</si>
  <si>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</si>
  <si>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</si>
  <si>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</si>
  <si>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</si>
  <si>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</si>
  <si>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</si>
  <si>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</si>
  <si>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</si>
  <si>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</si>
  <si>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</si>
  <si>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</si>
  <si>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</si>
  <si>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</si>
  <si>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</si>
  <si>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</si>
  <si>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</si>
  <si>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</si>
  <si>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</si>
  <si>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</si>
  <si>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</si>
  <si>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</si>
  <si>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</si>
  <si>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</si>
  <si>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</si>
  <si>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</si>
  <si>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</si>
  <si>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</si>
  <si>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</si>
  <si>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</si>
  <si>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</si>
  <si>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</si>
  <si>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</si>
  <si>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</si>
  <si>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</si>
  <si>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</si>
  <si>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</si>
  <si>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</si>
  <si>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</si>
  <si>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</si>
  <si>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</si>
  <si>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</si>
  <si>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</si>
  <si>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</si>
  <si>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</si>
  <si>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</si>
  <si>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</si>
  <si>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</si>
  <si>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</si>
  <si>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</si>
  <si>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</si>
  <si>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</si>
  <si>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</si>
  <si>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</si>
  <si>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</si>
  <si>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</si>
  <si>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</si>
  <si>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</si>
  <si>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</si>
  <si>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</si>
  <si>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</si>
  <si>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</si>
  <si>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</si>
  <si>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</si>
  <si>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</si>
  <si>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</si>
  <si>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</si>
  <si>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</si>
  <si>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</si>
  <si>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</si>
  <si>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</si>
  <si>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</si>
  <si>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</si>
  <si>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</si>
  <si>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</si>
  <si>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</si>
  <si>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</si>
  <si>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</si>
  <si>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</si>
  <si>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</si>
  <si>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</si>
  <si>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</si>
  <si>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</si>
  <si>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</si>
  <si>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</si>
  <si>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</si>
  <si>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</si>
  <si>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</si>
  <si>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</si>
  <si>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</si>
  <si>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</si>
  <si>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</si>
  <si>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</si>
  <si>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</si>
  <si>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</si>
  <si>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</si>
  <si>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</si>
  <si>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</si>
  <si>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</si>
  <si>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</si>
  <si>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</si>
  <si>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</si>
  <si>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</si>
  <si>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</si>
  <si>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</si>
  <si>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</si>
  <si>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</si>
  <si>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</si>
  <si>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</si>
  <si>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</si>
  <si>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</si>
  <si>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</si>
  <si>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</si>
  <si>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</si>
  <si>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</si>
  <si>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</si>
  <si>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</si>
  <si>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</si>
  <si>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</si>
  <si>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</si>
  <si>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</si>
  <si>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</si>
  <si>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</si>
  <si>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</si>
  <si>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</si>
  <si>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</si>
  <si>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</si>
  <si>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</si>
  <si>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</si>
  <si>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</si>
  <si>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</si>
  <si>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</si>
  <si>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</si>
  <si>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</si>
  <si>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</si>
  <si>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</si>
  <si>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</si>
  <si>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</si>
  <si>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</si>
  <si>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</si>
  <si>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</si>
  <si>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</si>
  <si>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</si>
  <si>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</si>
  <si>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</si>
  <si>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</si>
  <si>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</si>
  <si>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</si>
  <si>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</si>
  <si>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</si>
  <si>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</si>
  <si>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</si>
  <si>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</si>
  <si>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</si>
  <si>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</si>
  <si>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</si>
  <si>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</si>
  <si>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</si>
  <si>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</si>
  <si>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</si>
  <si>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</si>
  <si>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</si>
  <si>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</si>
  <si>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</si>
  <si>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</si>
  <si>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</si>
  <si>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</si>
  <si>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</si>
  <si>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</si>
  <si>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</si>
  <si>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</si>
  <si>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</si>
  <si>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</si>
  <si>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</si>
  <si>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</si>
  <si>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</si>
  <si>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</si>
  <si>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</si>
  <si>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</si>
  <si>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</si>
  <si>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</si>
  <si>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</si>
  <si>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</si>
  <si>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</si>
  <si>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</si>
  <si>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</si>
  <si>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</si>
  <si>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</si>
  <si>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</si>
  <si>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</si>
  <si>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</si>
  <si>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</si>
  <si>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</si>
  <si>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</si>
  <si>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</si>
  <si>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</si>
  <si>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</si>
  <si>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</si>
  <si>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</si>
  <si>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</si>
  <si>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</si>
  <si>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</si>
  <si>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</si>
  <si>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</si>
  <si>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</si>
  <si>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</si>
  <si>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</si>
  <si>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</si>
  <si>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</si>
  <si>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</si>
  <si>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</si>
  <si>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</si>
  <si>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</si>
  <si>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</si>
  <si>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</si>
  <si>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</si>
  <si>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</si>
  <si>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</si>
  <si>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</si>
  <si>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</si>
  <si>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</si>
  <si>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</si>
  <si>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</si>
  <si>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</si>
  <si>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</si>
  <si>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</si>
  <si>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</si>
  <si>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</si>
  <si>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</si>
  <si>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</si>
  <si>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</si>
  <si>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</si>
  <si>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</si>
  <si>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</si>
  <si>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</si>
  <si>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</si>
  <si>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</si>
  <si>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</si>
  <si>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</si>
  <si>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</si>
  <si>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</si>
  <si>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</si>
  <si>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</si>
  <si>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</si>
  <si>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</si>
  <si>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</si>
  <si>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</si>
  <si>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</si>
  <si>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</si>
  <si>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</si>
  <si>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</si>
  <si>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</si>
  <si>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</si>
  <si>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</si>
  <si>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</si>
  <si>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</si>
  <si>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</si>
  <si>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</si>
  <si>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</si>
  <si>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</si>
  <si>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</si>
  <si>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</si>
  <si>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</si>
  <si>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</si>
  <si>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</si>
  <si>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</si>
  <si>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</si>
  <si>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</si>
  <si>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</si>
  <si>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</si>
  <si>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</si>
  <si>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</si>
  <si>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</si>
  <si>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</si>
  <si>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</si>
  <si>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</si>
  <si>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</si>
  <si>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</si>
  <si>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y el País Vasco tienen un procedimiento de gestión en el que la mayoría de Resoluciones de Grado y Resoluciones de Prestación se realizan de manera conjunta</t>
  </si>
  <si>
    <t>Situación a 31 de julio de 2025</t>
  </si>
  <si>
    <t>Tiempo de resolución calculado sobre las Resoluciones realizadas entre el 1 de agosto de 2024 y el 31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</si>
</sst>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71">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6" fillId="0" borderId="30" xfId="2" applyFont="1" applyBorder="1" applyAlignment="1">
      <alignment horizontal="left" vertical="center" wrapText="1"/>
    </xf>
    <xf numFmtId="3" fontId="166"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3" fontId="166" fillId="0" borderId="30" xfId="2" applyNumberFormat="1" applyFont="1" applyBorder="1" applyAlignment="1">
      <alignment horizontal="center"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109" fillId="0" borderId="0" xfId="2" applyNumberFormat="1" applyFont="1" applyAlignment="1">
      <alignment horizontal="left" vertical="center" wrapText="1"/>
    </xf>
    <xf numFmtId="0" fontId="207" fillId="0" borderId="0" xfId="2" applyFont="1" applyAlignment="1">
      <alignment horizontal="center" vertical="center" wrapText="1"/>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0" fontId="123" fillId="0" borderId="0" xfId="18" applyFont="1" applyAlignment="1">
      <alignment horizontal="left"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108"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14" fontId="55" fillId="38" borderId="134" xfId="19" applyNumberFormat="1" applyFont="1" applyFill="1" applyBorder="1" applyAlignment="1">
      <alignment horizontal="center" vertical="center" wrapText="1"/>
    </xf>
    <xf numFmtId="2" fontId="95" fillId="0" borderId="0" xfId="2" applyNumberFormat="1" applyFont="1" applyAlignment="1">
      <alignment horizontal="left"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2" xfId="2" applyFont="1" applyFill="1" applyBorder="1" applyAlignment="1">
      <alignment horizontal="center"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10" xfId="2" applyFont="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80" fillId="0" borderId="0" xfId="0" applyFont="1" applyBorder="1" applyAlignment="1">
      <alignment horizontal="center" vertical="center" wrapText="1"/>
    </xf>
    <xf numFmtId="0" fontId="73"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35" fillId="0" borderId="0" xfId="0" applyFont="1" applyAlignment="1">
      <alignment horizontal="center"/>
    </xf>
    <xf numFmtId="0" fontId="21" fillId="0" borderId="0" xfId="0" applyFont="1" applyAlignment="1">
      <alignment horizontal="center" vertical="center"/>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70" fillId="0" borderId="0" xfId="16" applyFont="1" applyBorder="1" applyAlignment="1">
      <alignment horizontal="center"/>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6.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1396570</c:v>
                </c:pt>
                <c:pt idx="1">
                  <c:v>855403</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18.740433416579393</c:v>
                </c:pt>
                <c:pt idx="1">
                  <c:v>25.032078506497026</c:v>
                </c:pt>
                <c:pt idx="2">
                  <c:v>18.614102824629139</c:v>
                </c:pt>
                <c:pt idx="3">
                  <c:v>18.888086010203857</c:v>
                </c:pt>
                <c:pt idx="4">
                  <c:v>30.130692843282731</c:v>
                </c:pt>
                <c:pt idx="5">
                  <c:v>22.505982162279746</c:v>
                </c:pt>
                <c:pt idx="6">
                  <c:v>22.02644007359217</c:v>
                </c:pt>
                <c:pt idx="7">
                  <c:v>24.405432064323932</c:v>
                </c:pt>
                <c:pt idx="8">
                  <c:v>13.605293616649559</c:v>
                </c:pt>
                <c:pt idx="9">
                  <c:v>23.165798488901402</c:v>
                </c:pt>
                <c:pt idx="10">
                  <c:v>22.895734679969944</c:v>
                </c:pt>
                <c:pt idx="11">
                  <c:v>29.345498757276122</c:v>
                </c:pt>
                <c:pt idx="12">
                  <c:v>24.747907856995003</c:v>
                </c:pt>
                <c:pt idx="13">
                  <c:v>24.783917024137267</c:v>
                </c:pt>
                <c:pt idx="14">
                  <c:v>14.164053893737819</c:v>
                </c:pt>
                <c:pt idx="15">
                  <c:v>16.472663432817193</c:v>
                </c:pt>
                <c:pt idx="16">
                  <c:v>15.801232144066075</c:v>
                </c:pt>
                <c:pt idx="17">
                  <c:v>22.34794908062235</c:v>
                </c:pt>
                <c:pt idx="18" formatCode="General">
                  <c:v>20.724002466840048</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34.736264400225572</c:v>
                </c:pt>
                <c:pt idx="1">
                  <c:v>30.750185242079773</c:v>
                </c:pt>
                <c:pt idx="2">
                  <c:v>26.173541963015648</c:v>
                </c:pt>
                <c:pt idx="3">
                  <c:v>25.706715715255424</c:v>
                </c:pt>
                <c:pt idx="4">
                  <c:v>31.514667275425179</c:v>
                </c:pt>
                <c:pt idx="5">
                  <c:v>34.509462693060691</c:v>
                </c:pt>
                <c:pt idx="6">
                  <c:v>26.502032635977972</c:v>
                </c:pt>
                <c:pt idx="7">
                  <c:v>27.068658025048073</c:v>
                </c:pt>
                <c:pt idx="8">
                  <c:v>28.603601144329673</c:v>
                </c:pt>
                <c:pt idx="9">
                  <c:v>32.093012342202826</c:v>
                </c:pt>
                <c:pt idx="10">
                  <c:v>24.05423823585944</c:v>
                </c:pt>
                <c:pt idx="11">
                  <c:v>31.608224572578301</c:v>
                </c:pt>
                <c:pt idx="12">
                  <c:v>29.602714610994472</c:v>
                </c:pt>
                <c:pt idx="13">
                  <c:v>31.380049939176644</c:v>
                </c:pt>
                <c:pt idx="14">
                  <c:v>28.226421489704261</c:v>
                </c:pt>
                <c:pt idx="15">
                  <c:v>22.83025618411309</c:v>
                </c:pt>
                <c:pt idx="16">
                  <c:v>29.950578836910161</c:v>
                </c:pt>
                <c:pt idx="17">
                  <c:v>27.581329561527582</c:v>
                </c:pt>
                <c:pt idx="18" formatCode="General">
                  <c:v>29.86988738912893</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26.709397405945381</c:v>
                </c:pt>
                <c:pt idx="1">
                  <c:v>30.0417472394412</c:v>
                </c:pt>
                <c:pt idx="2">
                  <c:v>34.954503375556008</c:v>
                </c:pt>
                <c:pt idx="3">
                  <c:v>35.566795857145983</c:v>
                </c:pt>
                <c:pt idx="4">
                  <c:v>27.167275425179774</c:v>
                </c:pt>
                <c:pt idx="5">
                  <c:v>22.684359364803132</c:v>
                </c:pt>
                <c:pt idx="6">
                  <c:v>31.894998387800392</c:v>
                </c:pt>
                <c:pt idx="7">
                  <c:v>31.320055396694134</c:v>
                </c:pt>
                <c:pt idx="8">
                  <c:v>34.137985630364042</c:v>
                </c:pt>
                <c:pt idx="9">
                  <c:v>30.559857337275329</c:v>
                </c:pt>
                <c:pt idx="10">
                  <c:v>25.576193887714272</c:v>
                </c:pt>
                <c:pt idx="11">
                  <c:v>32.089174852863643</c:v>
                </c:pt>
                <c:pt idx="12">
                  <c:v>24.7198154774226</c:v>
                </c:pt>
                <c:pt idx="13">
                  <c:v>29.464114219860427</c:v>
                </c:pt>
                <c:pt idx="14">
                  <c:v>32.348953478518773</c:v>
                </c:pt>
                <c:pt idx="15">
                  <c:v>33.0609799728756</c:v>
                </c:pt>
                <c:pt idx="16">
                  <c:v>24.466860740640445</c:v>
                </c:pt>
                <c:pt idx="17">
                  <c:v>24.0983026874116</c:v>
                </c:pt>
                <c:pt idx="18" formatCode="General">
                  <c:v>29.838203205006103</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19.813904777249657</c:v>
                </c:pt>
                <c:pt idx="1">
                  <c:v>14.175989011982001</c:v>
                </c:pt>
                <c:pt idx="2">
                  <c:v>20.257851836799205</c:v>
                </c:pt>
                <c:pt idx="3">
                  <c:v>19.838402417394732</c:v>
                </c:pt>
                <c:pt idx="4">
                  <c:v>11.187364456112316</c:v>
                </c:pt>
                <c:pt idx="5">
                  <c:v>20.300195779856427</c:v>
                </c:pt>
                <c:pt idx="6">
                  <c:v>19.576528902629466</c:v>
                </c:pt>
                <c:pt idx="7">
                  <c:v>17.205854513933861</c:v>
                </c:pt>
                <c:pt idx="8">
                  <c:v>23.653119608656723</c:v>
                </c:pt>
                <c:pt idx="9">
                  <c:v>14.181331831620442</c:v>
                </c:pt>
                <c:pt idx="10">
                  <c:v>27.473833196456344</c:v>
                </c:pt>
                <c:pt idx="11">
                  <c:v>6.9571018172819317</c:v>
                </c:pt>
                <c:pt idx="12">
                  <c:v>20.92956205458793</c:v>
                </c:pt>
                <c:pt idx="13">
                  <c:v>14.37191881682566</c:v>
                </c:pt>
                <c:pt idx="14">
                  <c:v>25.26057113803915</c:v>
                </c:pt>
                <c:pt idx="15">
                  <c:v>27.636100410194114</c:v>
                </c:pt>
                <c:pt idx="16">
                  <c:v>29.78132827838332</c:v>
                </c:pt>
                <c:pt idx="17">
                  <c:v>25.972418670438472</c:v>
                </c:pt>
                <c:pt idx="18" formatCode="General">
                  <c:v>19.567906939024919</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23.371175968252373</c:v>
                </c:pt>
                <c:pt idx="1">
                  <c:v>29.166754406283559</c:v>
                </c:pt>
                <c:pt idx="2">
                  <c:v>23.342866041849533</c:v>
                </c:pt>
                <c:pt idx="3">
                  <c:v>23.562511950613239</c:v>
                </c:pt>
                <c:pt idx="4">
                  <c:v>33.92613298632866</c:v>
                </c:pt>
                <c:pt idx="5">
                  <c:v>28.238440962934657</c:v>
                </c:pt>
                <c:pt idx="6">
                  <c:v>27.388074368145904</c:v>
                </c:pt>
                <c:pt idx="7">
                  <c:v>29.477243736311344</c:v>
                </c:pt>
                <c:pt idx="8">
                  <c:v>17.820366132723112</c:v>
                </c:pt>
                <c:pt idx="9">
                  <c:v>26.993891869131794</c:v>
                </c:pt>
                <c:pt idx="10">
                  <c:v>31.568929793282898</c:v>
                </c:pt>
                <c:pt idx="11">
                  <c:v>31.539751373229258</c:v>
                </c:pt>
                <c:pt idx="12">
                  <c:v>31.298559234084724</c:v>
                </c:pt>
                <c:pt idx="13">
                  <c:v>28.943679084808494</c:v>
                </c:pt>
                <c:pt idx="14">
                  <c:v>18.95124716553288</c:v>
                </c:pt>
                <c:pt idx="15">
                  <c:v>22.763648070643427</c:v>
                </c:pt>
                <c:pt idx="16">
                  <c:v>22.502892402622447</c:v>
                </c:pt>
                <c:pt idx="17">
                  <c:v>30.188679245283019</c:v>
                </c:pt>
                <c:pt idx="18" formatCode="General">
                  <c:v>25.765837588149434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43.319560958456826</c:v>
                </c:pt>
                <c:pt idx="1">
                  <c:v>35.829349954726361</c:v>
                </c:pt>
                <c:pt idx="2">
                  <c:v>32.822719936574451</c:v>
                </c:pt>
                <c:pt idx="3">
                  <c:v>32.068617006746976</c:v>
                </c:pt>
                <c:pt idx="4">
                  <c:v>35.484441017237778</c:v>
                </c:pt>
                <c:pt idx="5">
                  <c:v>43.299306730716744</c:v>
                </c:pt>
                <c:pt idx="6">
                  <c:v>32.953107189182816</c:v>
                </c:pt>
                <c:pt idx="7">
                  <c:v>32.693927651688369</c:v>
                </c:pt>
                <c:pt idx="8">
                  <c:v>37.465317505720826</c:v>
                </c:pt>
                <c:pt idx="9">
                  <c:v>37.39630668613394</c:v>
                </c:pt>
                <c:pt idx="10">
                  <c:v>33.166289211198382</c:v>
                </c:pt>
                <c:pt idx="11">
                  <c:v>33.971668112171145</c:v>
                </c:pt>
                <c:pt idx="12">
                  <c:v>37.438409828248737</c:v>
                </c:pt>
                <c:pt idx="13">
                  <c:v>36.646914780268055</c:v>
                </c:pt>
                <c:pt idx="14">
                  <c:v>37.766439909297056</c:v>
                </c:pt>
                <c:pt idx="15">
                  <c:v>31.549234236305939</c:v>
                </c:pt>
                <c:pt idx="16">
                  <c:v>42.653297338989589</c:v>
                </c:pt>
                <c:pt idx="17">
                  <c:v>37.258180081203726</c:v>
                </c:pt>
                <c:pt idx="18" formatCode="General">
                  <c:v>37.136777438434621</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33.309263073290801</c:v>
                </c:pt>
                <c:pt idx="1">
                  <c:v>35.00389563899008</c:v>
                </c:pt>
                <c:pt idx="2">
                  <c:v>43.834414021576009</c:v>
                </c:pt>
                <c:pt idx="3">
                  <c:v>44.368871042639789</c:v>
                </c:pt>
                <c:pt idx="4">
                  <c:v>30.589425996433562</c:v>
                </c:pt>
                <c:pt idx="5">
                  <c:v>28.462252306348599</c:v>
                </c:pt>
                <c:pt idx="6">
                  <c:v>39.658818442671276</c:v>
                </c:pt>
                <c:pt idx="7">
                  <c:v>37.828828612000287</c:v>
                </c:pt>
                <c:pt idx="8">
                  <c:v>44.714316361556065</c:v>
                </c:pt>
                <c:pt idx="9">
                  <c:v>35.609801444734266</c:v>
                </c:pt>
                <c:pt idx="10">
                  <c:v>35.26478099551872</c:v>
                </c:pt>
                <c:pt idx="11">
                  <c:v>34.488580514599597</c:v>
                </c:pt>
                <c:pt idx="12">
                  <c:v>31.263030937666539</c:v>
                </c:pt>
                <c:pt idx="13">
                  <c:v>34.409406134923451</c:v>
                </c:pt>
                <c:pt idx="14">
                  <c:v>43.282312925170068</c:v>
                </c:pt>
                <c:pt idx="15">
                  <c:v>45.687117693050638</c:v>
                </c:pt>
                <c:pt idx="16">
                  <c:v>34.843810258387968</c:v>
                </c:pt>
                <c:pt idx="17">
                  <c:v>32.553140673513255</c:v>
                </c:pt>
                <c:pt idx="18" formatCode="General">
                  <c:v>37.097384973415949</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Extremadura</c:v>
                </c:pt>
                <c:pt idx="2">
                  <c:v>Andalucía</c:v>
                </c:pt>
                <c:pt idx="3">
                  <c:v>Balears, Illes</c:v>
                </c:pt>
                <c:pt idx="4">
                  <c:v>País Vasco</c:v>
                </c:pt>
                <c:pt idx="5">
                  <c:v>Castilla - La Mancha</c:v>
                </c:pt>
                <c:pt idx="6">
                  <c:v>Rioja, La</c:v>
                </c:pt>
                <c:pt idx="7">
                  <c:v>Cataluña</c:v>
                </c:pt>
                <c:pt idx="8">
                  <c:v>TOTAL</c:v>
                </c:pt>
                <c:pt idx="9">
                  <c:v>Comunitat Valenciana</c:v>
                </c:pt>
                <c:pt idx="10">
                  <c:v>Madrid, Comunidad de</c:v>
                </c:pt>
                <c:pt idx="11">
                  <c:v>Murcia, Región de</c:v>
                </c:pt>
                <c:pt idx="12">
                  <c:v>Aragón</c:v>
                </c:pt>
                <c:pt idx="13">
                  <c:v>Navarra, Comunidad Foral de</c:v>
                </c:pt>
                <c:pt idx="14">
                  <c:v>Canarias</c:v>
                </c:pt>
                <c:pt idx="15">
                  <c:v>Ceuta y Melilla</c:v>
                </c:pt>
                <c:pt idx="16">
                  <c:v>Asturias, Principado de</c:v>
                </c:pt>
                <c:pt idx="17">
                  <c:v>Cantabria</c:v>
                </c:pt>
                <c:pt idx="18">
                  <c:v>Galicia</c:v>
                </c:pt>
              </c:strCache>
            </c:strRef>
          </c:cat>
          <c:val>
            <c:numRef>
              <c:f>'32dictcasaadpot'!$R$11:$R$29</c:f>
              <c:numCache>
                <c:formatCode>#,##0.00</c:formatCode>
                <c:ptCount val="19"/>
                <c:pt idx="0">
                  <c:v>37.862662300356199</c:v>
                </c:pt>
                <c:pt idx="1">
                  <c:v>37.80011757012926</c:v>
                </c:pt>
                <c:pt idx="2">
                  <c:v>37.476990601881511</c:v>
                </c:pt>
                <c:pt idx="3">
                  <c:v>37.067489144109409</c:v>
                </c:pt>
                <c:pt idx="4">
                  <c:v>35.652372533431425</c:v>
                </c:pt>
                <c:pt idx="5">
                  <c:v>35.041651828421003</c:v>
                </c:pt>
                <c:pt idx="6">
                  <c:v>33.716046564711256</c:v>
                </c:pt>
                <c:pt idx="7">
                  <c:v>33.673566937529877</c:v>
                </c:pt>
                <c:pt idx="8">
                  <c:v>32.509911549052681</c:v>
                </c:pt>
                <c:pt idx="9">
                  <c:v>32.488431837413003</c:v>
                </c:pt>
                <c:pt idx="10">
                  <c:v>32.40181042732361</c:v>
                </c:pt>
                <c:pt idx="11">
                  <c:v>31.330110524943333</c:v>
                </c:pt>
                <c:pt idx="12">
                  <c:v>29.771493443954824</c:v>
                </c:pt>
                <c:pt idx="13">
                  <c:v>27.973403814016333</c:v>
                </c:pt>
                <c:pt idx="14">
                  <c:v>26.748796861344232</c:v>
                </c:pt>
                <c:pt idx="15">
                  <c:v>26.401531064743502</c:v>
                </c:pt>
                <c:pt idx="16">
                  <c:v>23.581309167580692</c:v>
                </c:pt>
                <c:pt idx="17">
                  <c:v>22.462521744229228</c:v>
                </c:pt>
                <c:pt idx="18">
                  <c:v>19.265258235425804</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752-408A-AA9D-0077E2AC59F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752-408A-AA9D-0077E2AC59F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Andalucía</c:v>
                </c:pt>
                <c:pt idx="5">
                  <c:v>Cataluña</c:v>
                </c:pt>
                <c:pt idx="6">
                  <c:v>Rioja, La</c:v>
                </c:pt>
                <c:pt idx="7">
                  <c:v>Asturias, Principado de</c:v>
                </c:pt>
                <c:pt idx="8">
                  <c:v>TOTAL</c:v>
                </c:pt>
                <c:pt idx="9">
                  <c:v>Aragón</c:v>
                </c:pt>
                <c:pt idx="10">
                  <c:v>Comunitat Valenciana</c:v>
                </c:pt>
                <c:pt idx="11">
                  <c:v>Murcia, Región de</c:v>
                </c:pt>
                <c:pt idx="12">
                  <c:v>Cantabria</c:v>
                </c:pt>
                <c:pt idx="13">
                  <c:v>Madrid, Comunidad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6.6132955802652695</c:v>
                </c:pt>
                <c:pt idx="1">
                  <c:v>5.4261904784479853</c:v>
                </c:pt>
                <c:pt idx="2">
                  <c:v>5.3951547885606752</c:v>
                </c:pt>
                <c:pt idx="3">
                  <c:v>4.7693131594115847</c:v>
                </c:pt>
                <c:pt idx="4">
                  <c:v>4.6017417794677442</c:v>
                </c:pt>
                <c:pt idx="5">
                  <c:v>4.5721098156056659</c:v>
                </c:pt>
                <c:pt idx="6">
                  <c:v>4.5563630530809665</c:v>
                </c:pt>
                <c:pt idx="7">
                  <c:v>4.3867911913541908</c:v>
                </c:pt>
                <c:pt idx="8">
                  <c:v>4.3622898086876107</c:v>
                </c:pt>
                <c:pt idx="9">
                  <c:v>4.0939159849392306</c:v>
                </c:pt>
                <c:pt idx="10">
                  <c:v>4.0059895267879044</c:v>
                </c:pt>
                <c:pt idx="11">
                  <c:v>3.9831889483656915</c:v>
                </c:pt>
                <c:pt idx="12">
                  <c:v>3.8901516626019079</c:v>
                </c:pt>
                <c:pt idx="13">
                  <c:v>3.8596897707435356</c:v>
                </c:pt>
                <c:pt idx="14">
                  <c:v>3.7075975346006715</c:v>
                </c:pt>
                <c:pt idx="15">
                  <c:v>3.4794120291951005</c:v>
                </c:pt>
                <c:pt idx="16">
                  <c:v>3.4348387354282397</c:v>
                </c:pt>
                <c:pt idx="17">
                  <c:v>3.3435009812962568</c:v>
                </c:pt>
                <c:pt idx="18">
                  <c:v>3.1306700066197535</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ACED-41B8-8CB0-CC9097B17E0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Extremadura</c:v>
                </c:pt>
                <c:pt idx="5">
                  <c:v>Andalucía</c:v>
                </c:pt>
                <c:pt idx="6">
                  <c:v>Cataluña</c:v>
                </c:pt>
                <c:pt idx="7">
                  <c:v>Cantabria</c:v>
                </c:pt>
                <c:pt idx="8">
                  <c:v>TOTAL</c:v>
                </c:pt>
                <c:pt idx="9">
                  <c:v>Castilla - La Mancha</c:v>
                </c:pt>
                <c:pt idx="10">
                  <c:v>Asturias, Principado de</c:v>
                </c:pt>
                <c:pt idx="11">
                  <c:v>Rioja, La</c:v>
                </c:pt>
                <c:pt idx="12">
                  <c:v>Comunitat Valenciana</c:v>
                </c:pt>
                <c:pt idx="13">
                  <c:v>Canarias</c:v>
                </c:pt>
                <c:pt idx="14">
                  <c:v>Galicia</c:v>
                </c:pt>
                <c:pt idx="15">
                  <c:v>Balears, Illes</c:v>
                </c:pt>
                <c:pt idx="16">
                  <c:v>Madrid, Comunidad de</c:v>
                </c:pt>
                <c:pt idx="17">
                  <c:v>Aragón</c:v>
                </c:pt>
                <c:pt idx="18">
                  <c:v>Navarra, Comunidad Foral de</c:v>
                </c:pt>
              </c:strCache>
            </c:strRef>
          </c:cat>
          <c:val>
            <c:numRef>
              <c:f>'34bdictcasaad'!$AL$11:$AL$29</c:f>
              <c:numCache>
                <c:formatCode>0.00</c:formatCode>
                <c:ptCount val="19"/>
                <c:pt idx="0">
                  <c:v>2.0587976350916639</c:v>
                </c:pt>
                <c:pt idx="1">
                  <c:v>1.862112738875356</c:v>
                </c:pt>
                <c:pt idx="2">
                  <c:v>1.8505904660445198</c:v>
                </c:pt>
                <c:pt idx="3">
                  <c:v>1.6752817894972012</c:v>
                </c:pt>
                <c:pt idx="4">
                  <c:v>1.6607469147262583</c:v>
                </c:pt>
                <c:pt idx="5">
                  <c:v>1.6445330148294921</c:v>
                </c:pt>
                <c:pt idx="6">
                  <c:v>1.4475238853540235</c:v>
                </c:pt>
                <c:pt idx="7">
                  <c:v>1.4396453790123183</c:v>
                </c:pt>
                <c:pt idx="8">
                  <c:v>1.4369396014770959</c:v>
                </c:pt>
                <c:pt idx="9">
                  <c:v>1.3952128103589239</c:v>
                </c:pt>
                <c:pt idx="10">
                  <c:v>1.3731374485279757</c:v>
                </c:pt>
                <c:pt idx="11">
                  <c:v>1.3525395266309685</c:v>
                </c:pt>
                <c:pt idx="12">
                  <c:v>1.3440210531969172</c:v>
                </c:pt>
                <c:pt idx="13">
                  <c:v>1.33389990208214</c:v>
                </c:pt>
                <c:pt idx="14">
                  <c:v>1.327833340550731</c:v>
                </c:pt>
                <c:pt idx="15">
                  <c:v>1.2863427883360157</c:v>
                </c:pt>
                <c:pt idx="16">
                  <c:v>1.1172158956739242</c:v>
                </c:pt>
                <c:pt idx="17">
                  <c:v>1.0356011119627515</c:v>
                </c:pt>
                <c:pt idx="18">
                  <c:v>1.0272469632616021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Murcia, Región de</c:v>
                </c:pt>
                <c:pt idx="4">
                  <c:v>Castilla - La Mancha</c:v>
                </c:pt>
                <c:pt idx="5">
                  <c:v>Balears, Illes</c:v>
                </c:pt>
                <c:pt idx="6">
                  <c:v>Castilla y León</c:v>
                </c:pt>
                <c:pt idx="7">
                  <c:v>País Vasco</c:v>
                </c:pt>
                <c:pt idx="8">
                  <c:v>TOTAL</c:v>
                </c:pt>
                <c:pt idx="9">
                  <c:v>Ceuta y Melilla</c:v>
                </c:pt>
                <c:pt idx="10">
                  <c:v>Comunitat Valenciana</c:v>
                </c:pt>
                <c:pt idx="11">
                  <c:v>Madrid, Comunidad de</c:v>
                </c:pt>
                <c:pt idx="12">
                  <c:v>Rioja, La</c:v>
                </c:pt>
                <c:pt idx="13">
                  <c:v>Canarias</c:v>
                </c:pt>
                <c:pt idx="14">
                  <c:v>Aragón</c:v>
                </c:pt>
                <c:pt idx="15">
                  <c:v>Asturias, Principado de</c:v>
                </c:pt>
                <c:pt idx="16">
                  <c:v>Cantabria</c:v>
                </c:pt>
                <c:pt idx="17">
                  <c:v>Navarra, Comunidad Foral de</c:v>
                </c:pt>
                <c:pt idx="18">
                  <c:v>Galicia</c:v>
                </c:pt>
              </c:strCache>
            </c:strRef>
          </c:cat>
          <c:val>
            <c:numRef>
              <c:f>'34bdictcasaad'!$AR$11:$AR$29</c:f>
              <c:numCache>
                <c:formatCode>0.00</c:formatCode>
                <c:ptCount val="19"/>
                <c:pt idx="0">
                  <c:v>7.8551531086283681</c:v>
                </c:pt>
                <c:pt idx="1">
                  <c:v>7.4923737010490807</c:v>
                </c:pt>
                <c:pt idx="2">
                  <c:v>7.4576286593430563</c:v>
                </c:pt>
                <c:pt idx="3">
                  <c:v>7.4462908702412811</c:v>
                </c:pt>
                <c:pt idx="4">
                  <c:v>7.0711079143827975</c:v>
                </c:pt>
                <c:pt idx="5">
                  <c:v>7.0079236150250308</c:v>
                </c:pt>
                <c:pt idx="6">
                  <c:v>6.7414478767223933</c:v>
                </c:pt>
                <c:pt idx="7">
                  <c:v>6.5467676762183418</c:v>
                </c:pt>
                <c:pt idx="8">
                  <c:v>6.4334944985148903</c:v>
                </c:pt>
                <c:pt idx="9">
                  <c:v>6.1648788718814025</c:v>
                </c:pt>
                <c:pt idx="10">
                  <c:v>5.9650434305757463</c:v>
                </c:pt>
                <c:pt idx="11">
                  <c:v>5.8188937386060857</c:v>
                </c:pt>
                <c:pt idx="12">
                  <c:v>5.6061653584936355</c:v>
                </c:pt>
                <c:pt idx="13">
                  <c:v>5.4358297235938862</c:v>
                </c:pt>
                <c:pt idx="14">
                  <c:v>5.1993143547240379</c:v>
                </c:pt>
                <c:pt idx="15">
                  <c:v>4.9764701710661621</c:v>
                </c:pt>
                <c:pt idx="16">
                  <c:v>4.8464849069168761</c:v>
                </c:pt>
                <c:pt idx="17">
                  <c:v>4.5923014727706306</c:v>
                </c:pt>
                <c:pt idx="18">
                  <c:v>3.3950959029459264</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Castilla - La Mancha</c:v>
                </c:pt>
                <c:pt idx="3">
                  <c:v>Extremadura</c:v>
                </c:pt>
                <c:pt idx="4">
                  <c:v>Cataluña</c:v>
                </c:pt>
                <c:pt idx="5">
                  <c:v>Balears, Illes</c:v>
                </c:pt>
                <c:pt idx="6">
                  <c:v>País Vasco</c:v>
                </c:pt>
                <c:pt idx="7">
                  <c:v>Madrid, Comunidad de</c:v>
                </c:pt>
                <c:pt idx="8">
                  <c:v>Rioja, La</c:v>
                </c:pt>
                <c:pt idx="9">
                  <c:v>TOTAL</c:v>
                </c:pt>
                <c:pt idx="10">
                  <c:v>Murcia, Región de</c:v>
                </c:pt>
                <c:pt idx="11">
                  <c:v>Comunitat Valenciana</c:v>
                </c:pt>
                <c:pt idx="12">
                  <c:v>Aragón</c:v>
                </c:pt>
                <c:pt idx="13">
                  <c:v>Ceuta y Melilla</c:v>
                </c:pt>
                <c:pt idx="14">
                  <c:v>Navarra, Comunidad Foral de</c:v>
                </c:pt>
                <c:pt idx="15">
                  <c:v>Canarias</c:v>
                </c:pt>
                <c:pt idx="16">
                  <c:v>Asturias, Principado de</c:v>
                </c:pt>
                <c:pt idx="17">
                  <c:v>Cantabria</c:v>
                </c:pt>
                <c:pt idx="18">
                  <c:v>Galicia</c:v>
                </c:pt>
              </c:strCache>
            </c:strRef>
          </c:cat>
          <c:val>
            <c:numRef>
              <c:f>'34bdictcasaad'!$AX$11:$AX$29</c:f>
              <c:numCache>
                <c:formatCode>0.00</c:formatCode>
                <c:ptCount val="19"/>
                <c:pt idx="0">
                  <c:v>43.979268513489046</c:v>
                </c:pt>
                <c:pt idx="1">
                  <c:v>43.354791152541289</c:v>
                </c:pt>
                <c:pt idx="2">
                  <c:v>42.717578362779655</c:v>
                </c:pt>
                <c:pt idx="3">
                  <c:v>42.250465387242365</c:v>
                </c:pt>
                <c:pt idx="4">
                  <c:v>41.033040182379573</c:v>
                </c:pt>
                <c:pt idx="5">
                  <c:v>40.193109018484868</c:v>
                </c:pt>
                <c:pt idx="6">
                  <c:v>39.745448291112801</c:v>
                </c:pt>
                <c:pt idx="7">
                  <c:v>39.184562158523931</c:v>
                </c:pt>
                <c:pt idx="8">
                  <c:v>38.18722799538147</c:v>
                </c:pt>
                <c:pt idx="9">
                  <c:v>37.826163879619067</c:v>
                </c:pt>
                <c:pt idx="10">
                  <c:v>36.59651448614909</c:v>
                </c:pt>
                <c:pt idx="11">
                  <c:v>36.533699406018265</c:v>
                </c:pt>
                <c:pt idx="12">
                  <c:v>34.737512977868235</c:v>
                </c:pt>
                <c:pt idx="13">
                  <c:v>32.43738546120953</c:v>
                </c:pt>
                <c:pt idx="14">
                  <c:v>31.696907505014227</c:v>
                </c:pt>
                <c:pt idx="15">
                  <c:v>28.952084605234653</c:v>
                </c:pt>
                <c:pt idx="16">
                  <c:v>28.768684779543104</c:v>
                </c:pt>
                <c:pt idx="17">
                  <c:v>28.190356312935709</c:v>
                </c:pt>
                <c:pt idx="18">
                  <c:v>20.859760394644116</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'35ResolGraAltaBaj'!$AB$11:$AB$63</c:f>
              <c:numCache>
                <c:formatCode>0</c:formatCode>
                <c:ptCount val="53"/>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'35ResolGraAltaBaj'!$AC$11:$AC$63</c:f>
              <c:numCache>
                <c:formatCode>0</c:formatCode>
                <c:ptCount val="53"/>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5775</c:v>
                </c:pt>
                <c:pt idx="1">
                  <c:v>143353</c:v>
                </c:pt>
                <c:pt idx="2">
                  <c:v>72434</c:v>
                </c:pt>
                <c:pt idx="3">
                  <c:v>84153</c:v>
                </c:pt>
                <c:pt idx="4">
                  <c:v>95186</c:v>
                </c:pt>
                <c:pt idx="5">
                  <c:v>155070</c:v>
                </c:pt>
                <c:pt idx="6">
                  <c:v>448925</c:v>
                </c:pt>
                <c:pt idx="7">
                  <c:v>1116036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427150</c:v>
                </c:pt>
                <c:pt idx="1">
                  <c:v>60062</c:v>
                </c:pt>
                <c:pt idx="2">
                  <c:v>51908</c:v>
                </c:pt>
                <c:pt idx="3">
                  <c:v>48867</c:v>
                </c:pt>
                <c:pt idx="4">
                  <c:v>77426</c:v>
                </c:pt>
                <c:pt idx="5">
                  <c:v>23465</c:v>
                </c:pt>
                <c:pt idx="6">
                  <c:v>161127</c:v>
                </c:pt>
                <c:pt idx="7">
                  <c:v>104099</c:v>
                </c:pt>
                <c:pt idx="8">
                  <c:v>407365</c:v>
                </c:pt>
                <c:pt idx="9">
                  <c:v>229150</c:v>
                </c:pt>
                <c:pt idx="10">
                  <c:v>60633</c:v>
                </c:pt>
                <c:pt idx="11">
                  <c:v>93011</c:v>
                </c:pt>
                <c:pt idx="12">
                  <c:v>270988</c:v>
                </c:pt>
                <c:pt idx="13">
                  <c:v>72039</c:v>
                </c:pt>
                <c:pt idx="14">
                  <c:v>23698</c:v>
                </c:pt>
                <c:pt idx="15">
                  <c:v>120340</c:v>
                </c:pt>
                <c:pt idx="16">
                  <c:v>14782</c:v>
                </c:pt>
                <c:pt idx="17">
                  <c:v>5863</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1321577</c:v>
                </c:pt>
                <c:pt idx="1">
                  <c:v>799355</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607</c:v>
                </c:pt>
                <c:pt idx="1">
                  <c:v>10803</c:v>
                </c:pt>
                <c:pt idx="2">
                  <c:v>6305</c:v>
                </c:pt>
                <c:pt idx="3">
                  <c:v>8848</c:v>
                </c:pt>
                <c:pt idx="4">
                  <c:v>8635</c:v>
                </c:pt>
                <c:pt idx="5">
                  <c:v>11928</c:v>
                </c:pt>
                <c:pt idx="6">
                  <c:v>40457</c:v>
                </c:pt>
                <c:pt idx="7">
                  <c:v>190743</c:v>
                </c:pt>
              </c:numCache>
            </c:numRef>
          </c:val>
          <c:extLst>
            <c:ext xmlns:c15="http://schemas.microsoft.com/office/drawing/2012/chart" uri="{02D57815-91ED-43cb-92C2-25804820EDAC}">
              <c15:datalabelsRange>
                <c15:f>'36aperfresol_graf'!$V$12:$AC$12</c15:f>
                <c15:dlblRangeCache>
                  <c:ptCount val="8"/>
                  <c:pt idx="0">
                    <c:v>24%</c:v>
                  </c:pt>
                  <c:pt idx="1">
                    <c:v>23%</c:v>
                  </c:pt>
                  <c:pt idx="2">
                    <c:v>23%</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881</c:v>
                </c:pt>
                <c:pt idx="1">
                  <c:v>13275</c:v>
                </c:pt>
                <c:pt idx="2">
                  <c:v>8224</c:v>
                </c:pt>
                <c:pt idx="3">
                  <c:v>11708</c:v>
                </c:pt>
                <c:pt idx="4">
                  <c:v>13382</c:v>
                </c:pt>
                <c:pt idx="5">
                  <c:v>22153</c:v>
                </c:pt>
                <c:pt idx="6">
                  <c:v>71046</c:v>
                </c:pt>
                <c:pt idx="7">
                  <c:v>252186</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433</c:v>
                </c:pt>
                <c:pt idx="1">
                  <c:v>10495</c:v>
                </c:pt>
                <c:pt idx="2">
                  <c:v>7795</c:v>
                </c:pt>
                <c:pt idx="3">
                  <c:v>10273</c:v>
                </c:pt>
                <c:pt idx="4">
                  <c:v>14325</c:v>
                </c:pt>
                <c:pt idx="5">
                  <c:v>25713</c:v>
                </c:pt>
                <c:pt idx="6">
                  <c:v>93605</c:v>
                </c:pt>
                <c:pt idx="7">
                  <c:v>233172</c:v>
                </c:pt>
              </c:numCache>
            </c:numRef>
          </c:val>
          <c:extLst>
            <c:ext xmlns:c15="http://schemas.microsoft.com/office/drawing/2012/chart" uri="{02D57815-91ED-43cb-92C2-25804820EDAC}">
              <c15:datalabelsRange>
                <c15:f>'36aperfresol_graf'!$V$14:$AC$14</c15:f>
                <c15:dlblRangeCache>
                  <c:ptCount val="8"/>
                  <c:pt idx="0">
                    <c:v>17%</c:v>
                  </c:pt>
                  <c:pt idx="1">
                    <c:v>23%</c:v>
                  </c:pt>
                  <c:pt idx="2">
                    <c:v>28%</c:v>
                  </c:pt>
                  <c:pt idx="3">
                    <c:v>28%</c:v>
                  </c:pt>
                  <c:pt idx="4">
                    <c:v>32%</c:v>
                  </c:pt>
                  <c:pt idx="5">
                    <c:v>33%</c:v>
                  </c:pt>
                  <c:pt idx="6">
                    <c:v>33%</c:v>
                  </c:pt>
                  <c:pt idx="7">
                    <c:v>29%</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640</c:v>
                </c:pt>
                <c:pt idx="1">
                  <c:v>11512</c:v>
                </c:pt>
                <c:pt idx="2">
                  <c:v>5238</c:v>
                </c:pt>
                <c:pt idx="3">
                  <c:v>5637</c:v>
                </c:pt>
                <c:pt idx="4">
                  <c:v>8727</c:v>
                </c:pt>
                <c:pt idx="5">
                  <c:v>17710</c:v>
                </c:pt>
                <c:pt idx="6">
                  <c:v>74462</c:v>
                </c:pt>
                <c:pt idx="7">
                  <c:v>130659</c:v>
                </c:pt>
              </c:numCache>
            </c:numRef>
          </c:val>
          <c:extLst>
            <c:ext xmlns:c15="http://schemas.microsoft.com/office/drawing/2012/chart" uri="{02D57815-91ED-43cb-92C2-25804820EDAC}">
              <c15:datalabelsRange>
                <c15:f>'36aperfresol_graf'!$V$15:$AC$15</c15:f>
                <c15:dlblRangeCache>
                  <c:ptCount val="8"/>
                  <c:pt idx="0">
                    <c:v>25%</c:v>
                  </c:pt>
                  <c:pt idx="1">
                    <c:v>25%</c:v>
                  </c:pt>
                  <c:pt idx="2">
                    <c:v>19%</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824</c:v>
                </c:pt>
                <c:pt idx="1">
                  <c:v>23360</c:v>
                </c:pt>
                <c:pt idx="2">
                  <c:v>10010</c:v>
                </c:pt>
                <c:pt idx="3">
                  <c:v>10971</c:v>
                </c:pt>
                <c:pt idx="4">
                  <c:v>9808</c:v>
                </c:pt>
                <c:pt idx="5">
                  <c:v>13235</c:v>
                </c:pt>
                <c:pt idx="6">
                  <c:v>30779</c:v>
                </c:pt>
                <c:pt idx="7">
                  <c:v>62229</c:v>
                </c:pt>
              </c:numCache>
            </c:numRef>
          </c:val>
          <c:extLst>
            <c:ext xmlns:c15="http://schemas.microsoft.com/office/drawing/2012/chart" uri="{02D57815-91ED-43cb-92C2-25804820EDAC}">
              <c15:datalabelsRange>
                <c15:f>'36aperfresol_graf'!$V$17:$AC$17</c15:f>
                <c15:dlblRangeCache>
                  <c:ptCount val="8"/>
                  <c:pt idx="0">
                    <c:v>26%</c:v>
                  </c:pt>
                  <c:pt idx="1">
                    <c:v>24%</c:v>
                  </c:pt>
                  <c:pt idx="2">
                    <c:v>22%</c:v>
                  </c:pt>
                  <c:pt idx="3">
                    <c:v>23%</c:v>
                  </c:pt>
                  <c:pt idx="4">
                    <c:v>20%</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1153</c:v>
                </c:pt>
                <c:pt idx="1">
                  <c:v>33198</c:v>
                </c:pt>
                <c:pt idx="2">
                  <c:v>13170</c:v>
                </c:pt>
                <c:pt idx="3">
                  <c:v>15470</c:v>
                </c:pt>
                <c:pt idx="4">
                  <c:v>15943</c:v>
                </c:pt>
                <c:pt idx="5">
                  <c:v>24010</c:v>
                </c:pt>
                <c:pt idx="6">
                  <c:v>49405</c:v>
                </c:pt>
                <c:pt idx="7">
                  <c:v>88316</c:v>
                </c:pt>
              </c:numCache>
            </c:numRef>
          </c:val>
          <c:extLst>
            <c:ext xmlns:c15="http://schemas.microsoft.com/office/drawing/2012/chart" uri="{02D57815-91ED-43cb-92C2-25804820EDAC}">
              <c15:datalabelsRange>
                <c15:f>'36aperfresol_graf'!$V$18:$AC$18</c15:f>
                <c15:dlblRangeCache>
                  <c:ptCount val="8"/>
                  <c:pt idx="0">
                    <c:v>36%</c:v>
                  </c:pt>
                  <c:pt idx="1">
                    <c:v>34%</c:v>
                  </c:pt>
                  <c:pt idx="2">
                    <c:v>29%</c:v>
                  </c:pt>
                  <c:pt idx="3">
                    <c:v>32%</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450</c:v>
                </c:pt>
                <c:pt idx="1">
                  <c:v>24240</c:v>
                </c:pt>
                <c:pt idx="2">
                  <c:v>13408</c:v>
                </c:pt>
                <c:pt idx="3">
                  <c:v>14434</c:v>
                </c:pt>
                <c:pt idx="4">
                  <c:v>16253</c:v>
                </c:pt>
                <c:pt idx="5">
                  <c:v>25120</c:v>
                </c:pt>
                <c:pt idx="6">
                  <c:v>50691</c:v>
                </c:pt>
                <c:pt idx="7">
                  <c:v>92441</c:v>
                </c:pt>
              </c:numCache>
            </c:numRef>
          </c:val>
          <c:extLst>
            <c:ext xmlns:c15="http://schemas.microsoft.com/office/drawing/2012/chart" uri="{02D57815-91ED-43cb-92C2-25804820EDAC}">
              <c15:datalabelsRange>
                <c15:f>'36aperfresol_graf'!$V$19:$AC$19</c15:f>
                <c15:dlblRangeCache>
                  <c:ptCount val="8"/>
                  <c:pt idx="0">
                    <c:v>14%</c:v>
                  </c:pt>
                  <c:pt idx="1">
                    <c:v>25%</c:v>
                  </c:pt>
                  <c:pt idx="2">
                    <c:v>30%</c:v>
                  </c:pt>
                  <c:pt idx="3">
                    <c:v>30%</c:v>
                  </c:pt>
                  <c:pt idx="4">
                    <c:v>32%</c:v>
                  </c:pt>
                  <c:pt idx="5">
                    <c:v>32%</c:v>
                  </c:pt>
                  <c:pt idx="6">
                    <c:v>30%</c:v>
                  </c:pt>
                  <c:pt idx="7">
                    <c:v>30%</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787</c:v>
                </c:pt>
                <c:pt idx="1">
                  <c:v>16470</c:v>
                </c:pt>
                <c:pt idx="2">
                  <c:v>8284</c:v>
                </c:pt>
                <c:pt idx="3">
                  <c:v>6812</c:v>
                </c:pt>
                <c:pt idx="4">
                  <c:v>8113</c:v>
                </c:pt>
                <c:pt idx="5">
                  <c:v>15201</c:v>
                </c:pt>
                <c:pt idx="6">
                  <c:v>38480</c:v>
                </c:pt>
                <c:pt idx="7">
                  <c:v>66290</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20%</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607</c:v>
                </c:pt>
                <c:pt idx="1">
                  <c:v>10803</c:v>
                </c:pt>
                <c:pt idx="2">
                  <c:v>6305</c:v>
                </c:pt>
                <c:pt idx="3">
                  <c:v>8848</c:v>
                </c:pt>
                <c:pt idx="4">
                  <c:v>8635</c:v>
                </c:pt>
                <c:pt idx="5">
                  <c:v>11928</c:v>
                </c:pt>
                <c:pt idx="6">
                  <c:v>40457</c:v>
                </c:pt>
                <c:pt idx="7">
                  <c:v>190743</c:v>
                </c:pt>
              </c:numCache>
            </c:numRef>
          </c:val>
          <c:extLst>
            <c:ext xmlns:c15="http://schemas.microsoft.com/office/drawing/2012/chart" uri="{02D57815-91ED-43cb-92C2-25804820EDAC}">
              <c15:datalabelsRange>
                <c15:f>'36bperfresol_graf'!$V$12:$AC$12</c15:f>
                <c15:dlblRangeCache>
                  <c:ptCount val="8"/>
                  <c:pt idx="0">
                    <c:v>32%</c:v>
                  </c:pt>
                  <c:pt idx="1">
                    <c:v>31%</c:v>
                  </c:pt>
                  <c:pt idx="2">
                    <c:v>28%</c:v>
                  </c:pt>
                  <c:pt idx="3">
                    <c:v>29%</c:v>
                  </c:pt>
                  <c:pt idx="4">
                    <c:v>24%</c:v>
                  </c:pt>
                  <c:pt idx="5">
                    <c:v>20%</c:v>
                  </c:pt>
                  <c:pt idx="6">
                    <c:v>20%</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881</c:v>
                </c:pt>
                <c:pt idx="1">
                  <c:v>13275</c:v>
                </c:pt>
                <c:pt idx="2">
                  <c:v>8224</c:v>
                </c:pt>
                <c:pt idx="3">
                  <c:v>11708</c:v>
                </c:pt>
                <c:pt idx="4">
                  <c:v>13382</c:v>
                </c:pt>
                <c:pt idx="5">
                  <c:v>22153</c:v>
                </c:pt>
                <c:pt idx="6">
                  <c:v>71046</c:v>
                </c:pt>
                <c:pt idx="7">
                  <c:v>252186</c:v>
                </c:pt>
              </c:numCache>
            </c:numRef>
          </c:val>
          <c:extLst>
            <c:ext xmlns:c15="http://schemas.microsoft.com/office/drawing/2012/chart" uri="{02D57815-91ED-43cb-92C2-25804820EDAC}">
              <c15:datalabelsRange>
                <c15:f>'36bperfresol_graf'!$V$13:$AC$13</c15:f>
                <c15:dlblRangeCache>
                  <c:ptCount val="8"/>
                  <c:pt idx="0">
                    <c:v>46%</c:v>
                  </c:pt>
                  <c:pt idx="1">
                    <c:v>38%</c:v>
                  </c:pt>
                  <c:pt idx="2">
                    <c:v>37%</c:v>
                  </c:pt>
                  <c:pt idx="3">
                    <c:v>38%</c:v>
                  </c:pt>
                  <c:pt idx="4">
                    <c:v>37%</c:v>
                  </c:pt>
                  <c:pt idx="5">
                    <c:v>37%</c:v>
                  </c:pt>
                  <c:pt idx="6">
                    <c:v>35%</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433</c:v>
                </c:pt>
                <c:pt idx="1">
                  <c:v>10495</c:v>
                </c:pt>
                <c:pt idx="2">
                  <c:v>7795</c:v>
                </c:pt>
                <c:pt idx="3">
                  <c:v>10273</c:v>
                </c:pt>
                <c:pt idx="4">
                  <c:v>14325</c:v>
                </c:pt>
                <c:pt idx="5">
                  <c:v>25713</c:v>
                </c:pt>
                <c:pt idx="6">
                  <c:v>93605</c:v>
                </c:pt>
                <c:pt idx="7">
                  <c:v>233172</c:v>
                </c:pt>
              </c:numCache>
            </c:numRef>
          </c:val>
          <c:extLst>
            <c:ext xmlns:c15="http://schemas.microsoft.com/office/drawing/2012/chart" uri="{02D57815-91ED-43cb-92C2-25804820EDAC}">
              <c15:datalabelsRange>
                <c15:f>'36bperfresol_graf'!$V$14:$AC$14</c15:f>
                <c15:dlblRangeCache>
                  <c:ptCount val="8"/>
                  <c:pt idx="0">
                    <c:v>23%</c:v>
                  </c:pt>
                  <c:pt idx="1">
                    <c:v>30%</c:v>
                  </c:pt>
                  <c:pt idx="2">
                    <c:v>35%</c:v>
                  </c:pt>
                  <c:pt idx="3">
                    <c:v>33%</c:v>
                  </c:pt>
                  <c:pt idx="4">
                    <c:v>39%</c:v>
                  </c:pt>
                  <c:pt idx="5">
                    <c:v>43%</c:v>
                  </c:pt>
                  <c:pt idx="6">
                    <c:v>46%</c:v>
                  </c:pt>
                  <c:pt idx="7">
                    <c:v>34%</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824</c:v>
                </c:pt>
                <c:pt idx="1">
                  <c:v>23360</c:v>
                </c:pt>
                <c:pt idx="2">
                  <c:v>10010</c:v>
                </c:pt>
                <c:pt idx="3">
                  <c:v>10971</c:v>
                </c:pt>
                <c:pt idx="4">
                  <c:v>9808</c:v>
                </c:pt>
                <c:pt idx="5">
                  <c:v>13235</c:v>
                </c:pt>
                <c:pt idx="6">
                  <c:v>30779</c:v>
                </c:pt>
                <c:pt idx="7">
                  <c:v>62229</c:v>
                </c:pt>
              </c:numCache>
            </c:numRef>
          </c:val>
          <c:extLst>
            <c:ext xmlns:c15="http://schemas.microsoft.com/office/drawing/2012/chart" uri="{02D57815-91ED-43cb-92C2-25804820EDAC}">
              <c15:datalabelsRange>
                <c15:f>'36bperfresol_graf'!$V$17:$AC$17</c15:f>
                <c15:dlblRangeCache>
                  <c:ptCount val="8"/>
                  <c:pt idx="0">
                    <c:v>34%</c:v>
                  </c:pt>
                  <c:pt idx="1">
                    <c:v>29%</c:v>
                  </c:pt>
                  <c:pt idx="2">
                    <c:v>27%</c:v>
                  </c:pt>
                  <c:pt idx="3">
                    <c:v>27%</c:v>
                  </c:pt>
                  <c:pt idx="4">
                    <c:v>23%</c:v>
                  </c:pt>
                  <c:pt idx="5">
                    <c:v>21%</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1153</c:v>
                </c:pt>
                <c:pt idx="1">
                  <c:v>33198</c:v>
                </c:pt>
                <c:pt idx="2">
                  <c:v>13170</c:v>
                </c:pt>
                <c:pt idx="3">
                  <c:v>15470</c:v>
                </c:pt>
                <c:pt idx="4">
                  <c:v>15943</c:v>
                </c:pt>
                <c:pt idx="5">
                  <c:v>24010</c:v>
                </c:pt>
                <c:pt idx="6">
                  <c:v>49405</c:v>
                </c:pt>
                <c:pt idx="7">
                  <c:v>88316</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38%</c:v>
                  </c:pt>
                  <c:pt idx="5">
                    <c:v>38%</c:v>
                  </c:pt>
                  <c:pt idx="6">
                    <c:v>38%</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450</c:v>
                </c:pt>
                <c:pt idx="1">
                  <c:v>24240</c:v>
                </c:pt>
                <c:pt idx="2">
                  <c:v>13408</c:v>
                </c:pt>
                <c:pt idx="3">
                  <c:v>14434</c:v>
                </c:pt>
                <c:pt idx="4">
                  <c:v>16253</c:v>
                </c:pt>
                <c:pt idx="5">
                  <c:v>25120</c:v>
                </c:pt>
                <c:pt idx="6">
                  <c:v>50691</c:v>
                </c:pt>
                <c:pt idx="7">
                  <c:v>92441</c:v>
                </c:pt>
              </c:numCache>
            </c:numRef>
          </c:val>
          <c:extLst>
            <c:ext xmlns:c15="http://schemas.microsoft.com/office/drawing/2012/chart" uri="{02D57815-91ED-43cb-92C2-25804820EDAC}">
              <c15:datalabelsRange>
                <c15:f>'36bperfresol_graf'!$V$19:$AC$19</c15:f>
                <c15:dlblRangeCache>
                  <c:ptCount val="8"/>
                  <c:pt idx="0">
                    <c:v>19%</c:v>
                  </c:pt>
                  <c:pt idx="1">
                    <c:v>30%</c:v>
                  </c:pt>
                  <c:pt idx="2">
                    <c:v>37%</c:v>
                  </c:pt>
                  <c:pt idx="3">
                    <c:v>35%</c:v>
                  </c:pt>
                  <c:pt idx="4">
                    <c:v>39%</c:v>
                  </c:pt>
                  <c:pt idx="5">
                    <c:v>40%</c:v>
                  </c:pt>
                  <c:pt idx="6">
                    <c:v>39%</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79.355980540545275</c:v>
                </c:pt>
                <c:pt idx="1">
                  <c:v>43.88297447847669</c:v>
                </c:pt>
                <c:pt idx="2">
                  <c:v>61.53737772231392</c:v>
                </c:pt>
                <c:pt idx="3">
                  <c:v>52.231908222628995</c:v>
                </c:pt>
                <c:pt idx="4">
                  <c:v>27.54062950010286</c:v>
                </c:pt>
                <c:pt idx="5">
                  <c:v>65.558055026821251</c:v>
                </c:pt>
                <c:pt idx="6">
                  <c:v>49.484714402888052</c:v>
                </c:pt>
                <c:pt idx="7">
                  <c:v>70.314432712475124</c:v>
                </c:pt>
                <c:pt idx="8">
                  <c:v>42.312138340967195</c:v>
                </c:pt>
                <c:pt idx="9">
                  <c:v>42.82065791459182</c:v>
                </c:pt>
                <c:pt idx="10">
                  <c:v>37.903840121880179</c:v>
                </c:pt>
                <c:pt idx="11">
                  <c:v>62.348380642741027</c:v>
                </c:pt>
                <c:pt idx="12">
                  <c:v>69.083698839525269</c:v>
                </c:pt>
                <c:pt idx="13">
                  <c:v>51.265451198806744</c:v>
                </c:pt>
                <c:pt idx="14">
                  <c:v>45.402997164844066</c:v>
                </c:pt>
                <c:pt idx="15">
                  <c:v>54.176588246499669</c:v>
                </c:pt>
                <c:pt idx="16">
                  <c:v>83.955040393396558</c:v>
                </c:pt>
                <c:pt idx="17">
                  <c:v>62.073004099160649</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0.89806128282578268</c:v>
                </c:pt>
                <c:pt idx="1">
                  <c:v>16.411025808820007</c:v>
                </c:pt>
                <c:pt idx="2">
                  <c:v>11.24753431826416</c:v>
                </c:pt>
                <c:pt idx="3">
                  <c:v>1.5350598981459667</c:v>
                </c:pt>
                <c:pt idx="4">
                  <c:v>32.052732633888773</c:v>
                </c:pt>
                <c:pt idx="5">
                  <c:v>1.4085481917286728</c:v>
                </c:pt>
                <c:pt idx="6">
                  <c:v>27.363422813174797</c:v>
                </c:pt>
                <c:pt idx="7">
                  <c:v>10.94688345911837</c:v>
                </c:pt>
                <c:pt idx="8">
                  <c:v>7.7567171830551747</c:v>
                </c:pt>
                <c:pt idx="9">
                  <c:v>10.144861928474423</c:v>
                </c:pt>
                <c:pt idx="10">
                  <c:v>45.857418111753368</c:v>
                </c:pt>
                <c:pt idx="11">
                  <c:v>14.675815930974116</c:v>
                </c:pt>
                <c:pt idx="12">
                  <c:v>10.807700393000809</c:v>
                </c:pt>
                <c:pt idx="13">
                  <c:v>2.4959933990257217</c:v>
                </c:pt>
                <c:pt idx="14">
                  <c:v>12.636695018226002</c:v>
                </c:pt>
                <c:pt idx="15">
                  <c:v>1.3544147061624916</c:v>
                </c:pt>
                <c:pt idx="16">
                  <c:v>7.4604847207586937</c:v>
                </c:pt>
                <c:pt idx="17">
                  <c:v>9.7599063048994725E-2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19.743329704581647</c:v>
                </c:pt>
                <c:pt idx="1">
                  <c:v>39.705999712703303</c:v>
                </c:pt>
                <c:pt idx="2">
                  <c:v>27.152691115494545</c:v>
                </c:pt>
                <c:pt idx="3">
                  <c:v>46.233031879225038</c:v>
                </c:pt>
                <c:pt idx="4">
                  <c:v>40.406637866008367</c:v>
                </c:pt>
                <c:pt idx="5">
                  <c:v>33.03339678145008</c:v>
                </c:pt>
                <c:pt idx="6">
                  <c:v>21.541560419816875</c:v>
                </c:pt>
                <c:pt idx="7">
                  <c:v>18.7234462112113</c:v>
                </c:pt>
                <c:pt idx="8">
                  <c:v>49.900988772026231</c:v>
                </c:pt>
                <c:pt idx="9">
                  <c:v>46.674966047985514</c:v>
                </c:pt>
                <c:pt idx="10">
                  <c:v>16.238741766366449</c:v>
                </c:pt>
                <c:pt idx="11">
                  <c:v>22.861698136801301</c:v>
                </c:pt>
                <c:pt idx="12">
                  <c:v>20.078671422107096</c:v>
                </c:pt>
                <c:pt idx="13">
                  <c:v>46.232208311515208</c:v>
                </c:pt>
                <c:pt idx="14">
                  <c:v>41.802349129202106</c:v>
                </c:pt>
                <c:pt idx="15">
                  <c:v>37.234974759500908</c:v>
                </c:pt>
                <c:pt idx="16">
                  <c:v>8.5844748858447488</c:v>
                </c:pt>
                <c:pt idx="17">
                  <c:v>37.829396837790355</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2.6284720472949737E-3</c:v>
                </c:pt>
                <c:pt idx="1">
                  <c:v>0</c:v>
                </c:pt>
                <c:pt idx="2">
                  <c:v>6.2396843927378126E-2</c:v>
                </c:pt>
                <c:pt idx="3">
                  <c:v>0</c:v>
                </c:pt>
                <c:pt idx="4">
                  <c:v>0</c:v>
                </c:pt>
                <c:pt idx="5">
                  <c:v>0</c:v>
                </c:pt>
                <c:pt idx="6">
                  <c:v>1.6103023641202761</c:v>
                </c:pt>
                <c:pt idx="7">
                  <c:v>1.523761719520284E-2</c:v>
                </c:pt>
                <c:pt idx="8">
                  <c:v>3.0155703951402407E-2</c:v>
                </c:pt>
                <c:pt idx="9">
                  <c:v>0.35951410894824204</c:v>
                </c:pt>
                <c:pt idx="10">
                  <c:v>0</c:v>
                </c:pt>
                <c:pt idx="11">
                  <c:v>0.11410528948355633</c:v>
                </c:pt>
                <c:pt idx="12">
                  <c:v>2.9929345366830448E-2</c:v>
                </c:pt>
                <c:pt idx="13">
                  <c:v>6.3470906523222419E-3</c:v>
                </c:pt>
                <c:pt idx="14">
                  <c:v>0.15795868772782504</c:v>
                </c:pt>
                <c:pt idx="15">
                  <c:v>7.2340222878369369</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71.433784010335003</c:v>
                </c:pt>
                <c:pt idx="1">
                  <c:v>46.057655065567424</c:v>
                </c:pt>
                <c:pt idx="2">
                  <c:v>58.454064370608137</c:v>
                </c:pt>
                <c:pt idx="3">
                  <c:v>56.245249556625282</c:v>
                </c:pt>
                <c:pt idx="4">
                  <c:v>31.604069234848851</c:v>
                </c:pt>
                <c:pt idx="5">
                  <c:v>71.067184374632305</c:v>
                </c:pt>
                <c:pt idx="6">
                  <c:v>44.920399774657291</c:v>
                </c:pt>
                <c:pt idx="7">
                  <c:v>62.929014268339714</c:v>
                </c:pt>
                <c:pt idx="8">
                  <c:v>50.053109056400075</c:v>
                </c:pt>
                <c:pt idx="9">
                  <c:v>42.835969070290979</c:v>
                </c:pt>
                <c:pt idx="10">
                  <c:v>40.718303764604066</c:v>
                </c:pt>
                <c:pt idx="11">
                  <c:v>64.647391769925036</c:v>
                </c:pt>
                <c:pt idx="12">
                  <c:v>65.796798503768088</c:v>
                </c:pt>
                <c:pt idx="13">
                  <c:v>49.898132427843805</c:v>
                </c:pt>
                <c:pt idx="14">
                  <c:v>50.296982656212876</c:v>
                </c:pt>
                <c:pt idx="15">
                  <c:v>59.260310637089908</c:v>
                </c:pt>
                <c:pt idx="16">
                  <c:v>73.02593659942363</c:v>
                </c:pt>
                <c:pt idx="17">
                  <c:v>56.02094240837696</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1.9821898760391705</c:v>
                </c:pt>
                <c:pt idx="1">
                  <c:v>23.958390969955182</c:v>
                </c:pt>
                <c:pt idx="2">
                  <c:v>16.240131864318556</c:v>
                </c:pt>
                <c:pt idx="3">
                  <c:v>3.4456549277932607</c:v>
                </c:pt>
                <c:pt idx="4">
                  <c:v>28.147148160647991</c:v>
                </c:pt>
                <c:pt idx="5">
                  <c:v>2.1178962230850686</c:v>
                </c:pt>
                <c:pt idx="6">
                  <c:v>33.751330147933317</c:v>
                </c:pt>
                <c:pt idx="7">
                  <c:v>12.426211029040966</c:v>
                </c:pt>
                <c:pt idx="8">
                  <c:v>11.445436974350939</c:v>
                </c:pt>
                <c:pt idx="9">
                  <c:v>11.268649412027909</c:v>
                </c:pt>
                <c:pt idx="10">
                  <c:v>44.619933650656279</c:v>
                </c:pt>
                <c:pt idx="11">
                  <c:v>16.526439243281832</c:v>
                </c:pt>
                <c:pt idx="12">
                  <c:v>15.234061279498322</c:v>
                </c:pt>
                <c:pt idx="13">
                  <c:v>5.065082059988681</c:v>
                </c:pt>
                <c:pt idx="14">
                  <c:v>18.199097172725114</c:v>
                </c:pt>
                <c:pt idx="15">
                  <c:v>2.7697797964232125</c:v>
                </c:pt>
                <c:pt idx="16">
                  <c:v>13.400576368876081</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26.576136800686371</c:v>
                </c:pt>
                <c:pt idx="1">
                  <c:v>29.983953964477397</c:v>
                </c:pt>
                <c:pt idx="2">
                  <c:v>25.193025071571093</c:v>
                </c:pt>
                <c:pt idx="3">
                  <c:v>40.309095515581454</c:v>
                </c:pt>
                <c:pt idx="4">
                  <c:v>40.248782604503155</c:v>
                </c:pt>
                <c:pt idx="5">
                  <c:v>26.814919402282623</c:v>
                </c:pt>
                <c:pt idx="6">
                  <c:v>19.994992384251049</c:v>
                </c:pt>
                <c:pt idx="7">
                  <c:v>24.606211622319126</c:v>
                </c:pt>
                <c:pt idx="8">
                  <c:v>38.386529453760296</c:v>
                </c:pt>
                <c:pt idx="9">
                  <c:v>45.418571808101568</c:v>
                </c:pt>
                <c:pt idx="10">
                  <c:v>14.661762584739652</c:v>
                </c:pt>
                <c:pt idx="11">
                  <c:v>18.599255519861302</c:v>
                </c:pt>
                <c:pt idx="12">
                  <c:v>18.89762913251554</c:v>
                </c:pt>
                <c:pt idx="13">
                  <c:v>45.025466893039052</c:v>
                </c:pt>
                <c:pt idx="14">
                  <c:v>31.242575433594677</c:v>
                </c:pt>
                <c:pt idx="15">
                  <c:v>29.490246968652418</c:v>
                </c:pt>
                <c:pt idx="16">
                  <c:v>13.573487031700289</c:v>
                </c:pt>
                <c:pt idx="17">
                  <c:v>43.97905759162304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7.8893129394593843E-3</c:v>
                </c:pt>
                <c:pt idx="1">
                  <c:v>0</c:v>
                </c:pt>
                <c:pt idx="2">
                  <c:v>0.1127786935022122</c:v>
                </c:pt>
                <c:pt idx="3">
                  <c:v>0</c:v>
                </c:pt>
                <c:pt idx="4">
                  <c:v>0</c:v>
                </c:pt>
                <c:pt idx="5">
                  <c:v>0</c:v>
                </c:pt>
                <c:pt idx="6">
                  <c:v>1.333277693158345</c:v>
                </c:pt>
                <c:pt idx="7">
                  <c:v>3.8563080300198747E-2</c:v>
                </c:pt>
                <c:pt idx="8">
                  <c:v>0.11492451548869038</c:v>
                </c:pt>
                <c:pt idx="9">
                  <c:v>0.47680970957954055</c:v>
                </c:pt>
                <c:pt idx="10">
                  <c:v>0</c:v>
                </c:pt>
                <c:pt idx="11">
                  <c:v>0.22691346693182399</c:v>
                </c:pt>
                <c:pt idx="12">
                  <c:v>7.15110842180538E-2</c:v>
                </c:pt>
                <c:pt idx="13">
                  <c:v>1.1318619128466326E-2</c:v>
                </c:pt>
                <c:pt idx="14">
                  <c:v>0.26134473746733189</c:v>
                </c:pt>
                <c:pt idx="15">
                  <c:v>8.4796625978344622</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78.386568180099331</c:v>
                </c:pt>
                <c:pt idx="1">
                  <c:v>39.709541691173143</c:v>
                </c:pt>
                <c:pt idx="2">
                  <c:v>60.198735320686538</c:v>
                </c:pt>
                <c:pt idx="3">
                  <c:v>51.524658740642892</c:v>
                </c:pt>
                <c:pt idx="4">
                  <c:v>27.095066185318892</c:v>
                </c:pt>
                <c:pt idx="5">
                  <c:v>70.722345896983185</c:v>
                </c:pt>
                <c:pt idx="6">
                  <c:v>47.689417022140972</c:v>
                </c:pt>
                <c:pt idx="7">
                  <c:v>64.513752455795682</c:v>
                </c:pt>
                <c:pt idx="8">
                  <c:v>46.824107661361587</c:v>
                </c:pt>
                <c:pt idx="9">
                  <c:v>43.921371474536222</c:v>
                </c:pt>
                <c:pt idx="10">
                  <c:v>36.836539097098289</c:v>
                </c:pt>
                <c:pt idx="11">
                  <c:v>63.233265906583306</c:v>
                </c:pt>
                <c:pt idx="12">
                  <c:v>69.089935463618659</c:v>
                </c:pt>
                <c:pt idx="13">
                  <c:v>53.115942028985508</c:v>
                </c:pt>
                <c:pt idx="14">
                  <c:v>47.562744004461798</c:v>
                </c:pt>
                <c:pt idx="15">
                  <c:v>55.124568154369015</c:v>
                </c:pt>
                <c:pt idx="16">
                  <c:v>79.932494630254681</c:v>
                </c:pt>
                <c:pt idx="17">
                  <c:v>60.577427821522306</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0.99528575390122775</c:v>
                </c:pt>
                <c:pt idx="1">
                  <c:v>18.775731801112972</c:v>
                </c:pt>
                <c:pt idx="2">
                  <c:v>12.128876844323999</c:v>
                </c:pt>
                <c:pt idx="3">
                  <c:v>2.1576398062527522</c:v>
                </c:pt>
                <c:pt idx="4">
                  <c:v>30.830324909747294</c:v>
                </c:pt>
                <c:pt idx="5">
                  <c:v>1.7271820066016734</c:v>
                </c:pt>
                <c:pt idx="6">
                  <c:v>26.924639447491366</c:v>
                </c:pt>
                <c:pt idx="7">
                  <c:v>12.483628028814669</c:v>
                </c:pt>
                <c:pt idx="8">
                  <c:v>9.8554920592171147</c:v>
                </c:pt>
                <c:pt idx="9">
                  <c:v>10.309185058569202</c:v>
                </c:pt>
                <c:pt idx="10">
                  <c:v>45.171524885980567</c:v>
                </c:pt>
                <c:pt idx="11">
                  <c:v>13.888378080176535</c:v>
                </c:pt>
                <c:pt idx="12">
                  <c:v>10.179944788617961</c:v>
                </c:pt>
                <c:pt idx="13">
                  <c:v>2.0588235294117645</c:v>
                </c:pt>
                <c:pt idx="14">
                  <c:v>16.586726157278303</c:v>
                </c:pt>
                <c:pt idx="15">
                  <c:v>1.9885964665898941</c:v>
                </c:pt>
                <c:pt idx="16">
                  <c:v>8.6222767720159563</c:v>
                </c:pt>
                <c:pt idx="17">
                  <c:v>0.20997375328083989</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20.616129276224569</c:v>
                </c:pt>
                <c:pt idx="1">
                  <c:v>41.514726507713888</c:v>
                </c:pt>
                <c:pt idx="2">
                  <c:v>27.636254140319181</c:v>
                </c:pt>
                <c:pt idx="3">
                  <c:v>46.317701453104362</c:v>
                </c:pt>
                <c:pt idx="4">
                  <c:v>42.074608904933818</c:v>
                </c:pt>
                <c:pt idx="5">
                  <c:v>27.550472096415138</c:v>
                </c:pt>
                <c:pt idx="6">
                  <c:v>23.815085652379985</c:v>
                </c:pt>
                <c:pt idx="7">
                  <c:v>22.994433529796989</c:v>
                </c:pt>
                <c:pt idx="8">
                  <c:v>43.306934192918519</c:v>
                </c:pt>
                <c:pt idx="9">
                  <c:v>45.335076165099792</c:v>
                </c:pt>
                <c:pt idx="10">
                  <c:v>17.991936016921144</c:v>
                </c:pt>
                <c:pt idx="11">
                  <c:v>22.751930856932695</c:v>
                </c:pt>
                <c:pt idx="12">
                  <c:v>20.713500937116265</c:v>
                </c:pt>
                <c:pt idx="13">
                  <c:v>44.820971867007671</c:v>
                </c:pt>
                <c:pt idx="14">
                  <c:v>35.683212493028442</c:v>
                </c:pt>
                <c:pt idx="15">
                  <c:v>35.306013538184985</c:v>
                </c:pt>
                <c:pt idx="16">
                  <c:v>11.445228597729365</c:v>
                </c:pt>
                <c:pt idx="17">
                  <c:v>39.212598425196852</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2.0167897748758412E-3</c:v>
                </c:pt>
                <c:pt idx="1">
                  <c:v>0</c:v>
                </c:pt>
                <c:pt idx="2">
                  <c:v>3.6133694670280034E-2</c:v>
                </c:pt>
                <c:pt idx="3">
                  <c:v>0</c:v>
                </c:pt>
                <c:pt idx="4">
                  <c:v>0</c:v>
                </c:pt>
                <c:pt idx="5">
                  <c:v>0</c:v>
                </c:pt>
                <c:pt idx="6">
                  <c:v>1.570857877987677</c:v>
                </c:pt>
                <c:pt idx="7">
                  <c:v>8.1859855926653576E-3</c:v>
                </c:pt>
                <c:pt idx="8">
                  <c:v>1.3466086502773172E-2</c:v>
                </c:pt>
                <c:pt idx="9">
                  <c:v>0.43436730179478156</c:v>
                </c:pt>
                <c:pt idx="10">
                  <c:v>0</c:v>
                </c:pt>
                <c:pt idx="11">
                  <c:v>0.12642515630746598</c:v>
                </c:pt>
                <c:pt idx="12">
                  <c:v>1.661881064711802E-2</c:v>
                </c:pt>
                <c:pt idx="13">
                  <c:v>4.2625745950554137E-3</c:v>
                </c:pt>
                <c:pt idx="14">
                  <c:v>0.16731734523145567</c:v>
                </c:pt>
                <c:pt idx="15">
                  <c:v>7.5808218408561077</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85.705448307089881</c:v>
                </c:pt>
                <c:pt idx="1">
                  <c:v>46.238377007607774</c:v>
                </c:pt>
                <c:pt idx="2">
                  <c:v>64.218097447795827</c:v>
                </c:pt>
                <c:pt idx="3">
                  <c:v>50.854259376986647</c:v>
                </c:pt>
                <c:pt idx="4">
                  <c:v>23.079210275927689</c:v>
                </c:pt>
                <c:pt idx="5">
                  <c:v>50.074636992807704</c:v>
                </c:pt>
                <c:pt idx="6">
                  <c:v>53.982386662604888</c:v>
                </c:pt>
                <c:pt idx="7">
                  <c:v>81.515276530686535</c:v>
                </c:pt>
                <c:pt idx="8">
                  <c:v>34.287467779550752</c:v>
                </c:pt>
                <c:pt idx="9">
                  <c:v>41.645768691290854</c:v>
                </c:pt>
                <c:pt idx="10">
                  <c:v>36.440948909776843</c:v>
                </c:pt>
                <c:pt idx="11">
                  <c:v>59.503383009773138</c:v>
                </c:pt>
                <c:pt idx="12">
                  <c:v>72.743232459640296</c:v>
                </c:pt>
                <c:pt idx="13">
                  <c:v>50.386003380384636</c:v>
                </c:pt>
                <c:pt idx="14">
                  <c:v>41.932962834317472</c:v>
                </c:pt>
                <c:pt idx="15">
                  <c:v>50.619298873189052</c:v>
                </c:pt>
                <c:pt idx="16">
                  <c:v>99.058158700259</c:v>
                </c:pt>
                <c:pt idx="17">
                  <c:v>69.230769230769226</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7.3979120031122253E-2</c:v>
                </c:pt>
                <c:pt idx="1">
                  <c:v>8.017084130444454</c:v>
                </c:pt>
                <c:pt idx="2">
                  <c:v>7.8979118329466358</c:v>
                </c:pt>
                <c:pt idx="3">
                  <c:v>0.18674507310870947</c:v>
                </c:pt>
                <c:pt idx="4">
                  <c:v>38.38011417697431</c:v>
                </c:pt>
                <c:pt idx="5">
                  <c:v>2.7140724657348351E-2</c:v>
                </c:pt>
                <c:pt idx="6">
                  <c:v>23.483065163809577</c:v>
                </c:pt>
                <c:pt idx="7">
                  <c:v>8.3699371466013055</c:v>
                </c:pt>
                <c:pt idx="8">
                  <c:v>3.982652100977865</c:v>
                </c:pt>
                <c:pt idx="9">
                  <c:v>9.1171845114124199</c:v>
                </c:pt>
                <c:pt idx="10">
                  <c:v>47.618134151799985</c:v>
                </c:pt>
                <c:pt idx="11">
                  <c:v>13.82832883739442</c:v>
                </c:pt>
                <c:pt idx="12">
                  <c:v>6.7030875943772639</c:v>
                </c:pt>
                <c:pt idx="13">
                  <c:v>0.8907770316568453</c:v>
                </c:pt>
                <c:pt idx="14">
                  <c:v>7.5286557832580758</c:v>
                </c:pt>
                <c:pt idx="15">
                  <c:v>6.9307816133071007E-2</c:v>
                </c:pt>
                <c:pt idx="16">
                  <c:v>0.82411113727336949</c:v>
                </c:pt>
                <c:pt idx="17">
                  <c:v>5.9171597633136092E-2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14.220572572879</c:v>
                </c:pt>
                <c:pt idx="1">
                  <c:v>45.744538861947767</c:v>
                </c:pt>
                <c:pt idx="2">
                  <c:v>27.828306264501162</c:v>
                </c:pt>
                <c:pt idx="3">
                  <c:v>48.958995549904643</c:v>
                </c:pt>
                <c:pt idx="4">
                  <c:v>38.540675547098004</c:v>
                </c:pt>
                <c:pt idx="5">
                  <c:v>49.898222282534945</c:v>
                </c:pt>
                <c:pt idx="6">
                  <c:v>20.708133706278215</c:v>
                </c:pt>
                <c:pt idx="7">
                  <c:v>10.112359550561798</c:v>
                </c:pt>
                <c:pt idx="8">
                  <c:v>61.723333742481898</c:v>
                </c:pt>
                <c:pt idx="9">
                  <c:v>49.045777192162198</c:v>
                </c:pt>
                <c:pt idx="10">
                  <c:v>15.940916938423173</c:v>
                </c:pt>
                <c:pt idx="11">
                  <c:v>26.663865917834872</c:v>
                </c:pt>
                <c:pt idx="12">
                  <c:v>20.552452274261864</c:v>
                </c:pt>
                <c:pt idx="13">
                  <c:v>48.718651500616694</c:v>
                </c:pt>
                <c:pt idx="14">
                  <c:v>50.425494963529005</c:v>
                </c:pt>
                <c:pt idx="15">
                  <c:v>43.040153818637094</c:v>
                </c:pt>
                <c:pt idx="16">
                  <c:v>0.1177301624676242</c:v>
                </c:pt>
                <c:pt idx="17">
                  <c:v>30.710059171597631</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5.5684454756380508E-2</c:v>
                </c:pt>
                <c:pt idx="3">
                  <c:v>0</c:v>
                </c:pt>
                <c:pt idx="4">
                  <c:v>0</c:v>
                </c:pt>
                <c:pt idx="5">
                  <c:v>0</c:v>
                </c:pt>
                <c:pt idx="6">
                  <c:v>1.8264144673073195</c:v>
                </c:pt>
                <c:pt idx="7">
                  <c:v>2.4267721503628023E-3</c:v>
                </c:pt>
                <c:pt idx="8">
                  <c:v>6.5463769894848816E-3</c:v>
                </c:pt>
                <c:pt idx="9">
                  <c:v>0.19126960513452629</c:v>
                </c:pt>
                <c:pt idx="10">
                  <c:v>0</c:v>
                </c:pt>
                <c:pt idx="11">
                  <c:v>4.4222349975677712E-3</c:v>
                </c:pt>
                <c:pt idx="12">
                  <c:v>1.2276717205819165E-3</c:v>
                </c:pt>
                <c:pt idx="13">
                  <c:v>4.568087341829976E-3</c:v>
                </c:pt>
                <c:pt idx="14">
                  <c:v>0.11288641889544981</c:v>
                </c:pt>
                <c:pt idx="15">
                  <c:v>6.2712394920407801</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Aragón</c:v>
                </c:pt>
                <c:pt idx="6">
                  <c:v>Extremadura</c:v>
                </c:pt>
                <c:pt idx="7">
                  <c:v>TOTAL</c:v>
                </c:pt>
                <c:pt idx="8">
                  <c:v>Madrid, Comunidad de</c:v>
                </c:pt>
                <c:pt idx="9">
                  <c:v>Murcia, Región de</c:v>
                </c:pt>
                <c:pt idx="10">
                  <c:v>Cataluña</c:v>
                </c:pt>
                <c:pt idx="11">
                  <c:v>País Vasco</c:v>
                </c:pt>
                <c:pt idx="12">
                  <c:v>Rioja, La</c:v>
                </c:pt>
                <c:pt idx="13">
                  <c:v>Navarra, Comunidad Foral de</c:v>
                </c:pt>
                <c:pt idx="14">
                  <c:v>Canarias</c:v>
                </c:pt>
                <c:pt idx="15">
                  <c:v>Asturias, Principado de</c:v>
                </c:pt>
                <c:pt idx="16">
                  <c:v>Ceuta y Melilla</c:v>
                </c:pt>
                <c:pt idx="17">
                  <c:v>Cantabria</c:v>
                </c:pt>
                <c:pt idx="18">
                  <c:v>Galicia</c:v>
                </c:pt>
              </c:strCache>
            </c:strRef>
          </c:cat>
          <c:val>
            <c:numRef>
              <c:f>'42pbpcasaadpot'!$Q$11:$Q$29</c:f>
              <c:numCache>
                <c:formatCode>#,##0.00</c:formatCode>
                <c:ptCount val="19"/>
                <c:pt idx="0">
                  <c:v>30.413841970201847</c:v>
                </c:pt>
                <c:pt idx="1">
                  <c:v>28.715823201021234</c:v>
                </c:pt>
                <c:pt idx="2">
                  <c:v>27.604373965686992</c:v>
                </c:pt>
                <c:pt idx="3">
                  <c:v>26.964003084290411</c:v>
                </c:pt>
                <c:pt idx="4">
                  <c:v>26.564617812302274</c:v>
                </c:pt>
                <c:pt idx="5">
                  <c:v>25.487062773392733</c:v>
                </c:pt>
                <c:pt idx="6">
                  <c:v>24.635565624607825</c:v>
                </c:pt>
                <c:pt idx="7">
                  <c:v>24.279919159466917</c:v>
                </c:pt>
                <c:pt idx="8">
                  <c:v>23.988641113563713</c:v>
                </c:pt>
                <c:pt idx="9">
                  <c:v>23.804485186448158</c:v>
                </c:pt>
                <c:pt idx="10">
                  <c:v>22.143067250064345</c:v>
                </c:pt>
                <c:pt idx="11">
                  <c:v>21.660120792149698</c:v>
                </c:pt>
                <c:pt idx="12">
                  <c:v>21.225747546222323</c:v>
                </c:pt>
                <c:pt idx="13">
                  <c:v>20.478115036800872</c:v>
                </c:pt>
                <c:pt idx="14">
                  <c:v>19.426157245737969</c:v>
                </c:pt>
                <c:pt idx="15">
                  <c:v>18.630134068812762</c:v>
                </c:pt>
                <c:pt idx="16">
                  <c:v>17.807963403818327</c:v>
                </c:pt>
                <c:pt idx="17">
                  <c:v>17.712018450833611</c:v>
                </c:pt>
                <c:pt idx="18">
                  <c:v>17.689064482161069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Balears, Illes</c:v>
                </c:pt>
                <c:pt idx="3">
                  <c:v>Castilla y León</c:v>
                </c:pt>
                <c:pt idx="4">
                  <c:v>Cataluña</c:v>
                </c:pt>
                <c:pt idx="5">
                  <c:v>Castilla - La Mancha</c:v>
                </c:pt>
                <c:pt idx="6">
                  <c:v>Murcia, Región de</c:v>
                </c:pt>
                <c:pt idx="7">
                  <c:v>País Vasco</c:v>
                </c:pt>
                <c:pt idx="8">
                  <c:v>Comunitat Valenciana</c:v>
                </c:pt>
                <c:pt idx="9">
                  <c:v>TOTAL</c:v>
                </c:pt>
                <c:pt idx="10">
                  <c:v>Rioja, La</c:v>
                </c:pt>
                <c:pt idx="11">
                  <c:v>Madrid, Comunidad de</c:v>
                </c:pt>
                <c:pt idx="12">
                  <c:v>Aragón</c:v>
                </c:pt>
                <c:pt idx="13">
                  <c:v>Canarias</c:v>
                </c:pt>
                <c:pt idx="14">
                  <c:v>Navarra, Comunidad Foral de</c:v>
                </c:pt>
                <c:pt idx="15">
                  <c:v>Asturias, Principado de</c:v>
                </c:pt>
                <c:pt idx="16">
                  <c:v>Ceuta y Melilla</c:v>
                </c:pt>
                <c:pt idx="17">
                  <c:v>Cantabria</c:v>
                </c:pt>
                <c:pt idx="18">
                  <c:v>Galicia</c:v>
                </c:pt>
              </c:strCache>
            </c:strRef>
          </c:cat>
          <c:val>
            <c:numRef>
              <c:f>'22solcasaadpot'!$R$10:$R$28</c:f>
              <c:numCache>
                <c:formatCode>0.00</c:formatCode>
                <c:ptCount val="19"/>
                <c:pt idx="0">
                  <c:v>40.301237955152075</c:v>
                </c:pt>
                <c:pt idx="1">
                  <c:v>40.048481165661599</c:v>
                </c:pt>
                <c:pt idx="2">
                  <c:v>39.663163020981294</c:v>
                </c:pt>
                <c:pt idx="3">
                  <c:v>38.570751465012066</c:v>
                </c:pt>
                <c:pt idx="4">
                  <c:v>37.44576607714086</c:v>
                </c:pt>
                <c:pt idx="5">
                  <c:v>36.344624365446791</c:v>
                </c:pt>
                <c:pt idx="6">
                  <c:v>36.125709586183376</c:v>
                </c:pt>
                <c:pt idx="7">
                  <c:v>35.697758581819478</c:v>
                </c:pt>
                <c:pt idx="8">
                  <c:v>34.936994488447084</c:v>
                </c:pt>
                <c:pt idx="9">
                  <c:v>34.518524422685317</c:v>
                </c:pt>
                <c:pt idx="10">
                  <c:v>33.741154987445789</c:v>
                </c:pt>
                <c:pt idx="11">
                  <c:v>32.455945988998025</c:v>
                </c:pt>
                <c:pt idx="12">
                  <c:v>32.3158953830592</c:v>
                </c:pt>
                <c:pt idx="13">
                  <c:v>29.549314373165714</c:v>
                </c:pt>
                <c:pt idx="14">
                  <c:v>28.087184288812772</c:v>
                </c:pt>
                <c:pt idx="15">
                  <c:v>27.637982259043522</c:v>
                </c:pt>
                <c:pt idx="16">
                  <c:v>27.367782290062081</c:v>
                </c:pt>
                <c:pt idx="17">
                  <c:v>22.931610734319722</c:v>
                </c:pt>
                <c:pt idx="18">
                  <c:v>19.279768172659963</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E4F7-431E-B6AA-DA828646F788}"/>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E4F7-431E-B6AA-DA828646F78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E4F7-431E-B6AA-DA828646F788}"/>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País Vasco</c:v>
                </c:pt>
                <c:pt idx="7">
                  <c:v>Comunitat Valenciana</c:v>
                </c:pt>
                <c:pt idx="8">
                  <c:v>TOTAL</c:v>
                </c:pt>
                <c:pt idx="9">
                  <c:v>Galicia</c:v>
                </c:pt>
                <c:pt idx="10">
                  <c:v>Cantabria</c:v>
                </c:pt>
                <c:pt idx="11">
                  <c:v>Murcia, Región de</c:v>
                </c:pt>
                <c:pt idx="12">
                  <c:v>Cataluña</c:v>
                </c:pt>
                <c:pt idx="13">
                  <c:v>Rioja, La</c:v>
                </c:pt>
                <c:pt idx="14">
                  <c:v>Madrid, Comunidad de</c:v>
                </c:pt>
                <c:pt idx="15">
                  <c:v>Balears, Illes</c:v>
                </c:pt>
                <c:pt idx="16">
                  <c:v>Navarra, Comunidad Foral de</c:v>
                </c:pt>
                <c:pt idx="17">
                  <c:v>Canarias</c:v>
                </c:pt>
                <c:pt idx="18">
                  <c:v>Ceuta y Melilla</c:v>
                </c:pt>
              </c:strCache>
            </c:strRef>
          </c:cat>
          <c:val>
            <c:numRef>
              <c:f>'44bpbpcasaad'!$AF$11:$AF$29</c:f>
              <c:numCache>
                <c:formatCode>0.00</c:formatCode>
                <c:ptCount val="19"/>
                <c:pt idx="0">
                  <c:v>5.3122446880479934</c:v>
                </c:pt>
                <c:pt idx="1">
                  <c:v>3.7570690062358838</c:v>
                </c:pt>
                <c:pt idx="2">
                  <c:v>3.5364247578177666</c:v>
                </c:pt>
                <c:pt idx="3">
                  <c:v>3.5259715690542781</c:v>
                </c:pt>
                <c:pt idx="4">
                  <c:v>3.504758466133616</c:v>
                </c:pt>
                <c:pt idx="5">
                  <c:v>3.465732434362554</c:v>
                </c:pt>
                <c:pt idx="6">
                  <c:v>3.2777539363751771</c:v>
                </c:pt>
                <c:pt idx="7">
                  <c:v>3.2755530113539697</c:v>
                </c:pt>
                <c:pt idx="8">
                  <c:v>3.2579616141154322</c:v>
                </c:pt>
                <c:pt idx="9">
                  <c:v>3.1538162185175507</c:v>
                </c:pt>
                <c:pt idx="10">
                  <c:v>3.0674400144875782</c:v>
                </c:pt>
                <c:pt idx="11">
                  <c:v>3.0264100805104519</c:v>
                </c:pt>
                <c:pt idx="12">
                  <c:v>3.0065283939017733</c:v>
                </c:pt>
                <c:pt idx="13">
                  <c:v>2.868432741899662</c:v>
                </c:pt>
                <c:pt idx="14">
                  <c:v>2.8575166479581036</c:v>
                </c:pt>
                <c:pt idx="15">
                  <c:v>2.6970176202012066</c:v>
                </c:pt>
                <c:pt idx="16">
                  <c:v>2.5471265587845497</c:v>
                </c:pt>
                <c:pt idx="17">
                  <c:v>2.2736307785491392</c:v>
                </c:pt>
                <c:pt idx="18">
                  <c:v>2.2552079638693812</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E3F-4F05-8287-9B9889E8574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TOTAL</c:v>
                </c:pt>
                <c:pt idx="8">
                  <c:v>Canarias</c:v>
                </c:pt>
                <c:pt idx="9">
                  <c:v>Comunitat Valenciana</c:v>
                </c:pt>
                <c:pt idx="10">
                  <c:v>Castilla - La Mancha</c:v>
                </c:pt>
                <c:pt idx="11">
                  <c:v>País Vasco</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1.5169085440468431</c:v>
                </c:pt>
                <c:pt idx="1">
                  <c:v>1.4398038724358149</c:v>
                </c:pt>
                <c:pt idx="2">
                  <c:v>1.309354549572147</c:v>
                </c:pt>
                <c:pt idx="3">
                  <c:v>1.3060403793714479</c:v>
                </c:pt>
                <c:pt idx="4">
                  <c:v>1.1758651561828091</c:v>
                </c:pt>
                <c:pt idx="5">
                  <c:v>1.1355419626542638</c:v>
                </c:pt>
                <c:pt idx="6">
                  <c:v>1.1202127922937062</c:v>
                </c:pt>
                <c:pt idx="7">
                  <c:v>1.0929167665921615</c:v>
                </c:pt>
                <c:pt idx="8">
                  <c:v>1.0704671692609646</c:v>
                </c:pt>
                <c:pt idx="9">
                  <c:v>1.0674057522226039</c:v>
                </c:pt>
                <c:pt idx="10">
                  <c:v>1.0632673685257465</c:v>
                </c:pt>
                <c:pt idx="11">
                  <c:v>1.0627328189759913</c:v>
                </c:pt>
                <c:pt idx="12">
                  <c:v>1.0409195197469538</c:v>
                </c:pt>
                <c:pt idx="13">
                  <c:v>0.97480382699267987</c:v>
                </c:pt>
                <c:pt idx="14">
                  <c:v>0.91983740598488606</c:v>
                </c:pt>
                <c:pt idx="15">
                  <c:v>0.88662569801924251</c:v>
                </c:pt>
                <c:pt idx="16">
                  <c:v>0.88192450398300781</c:v>
                </c:pt>
                <c:pt idx="17">
                  <c:v>0.65830091418285142</c:v>
                </c:pt>
                <c:pt idx="18">
                  <c:v>0.61745508697443052</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TOTAL</c:v>
                </c:pt>
                <c:pt idx="7">
                  <c:v>Cataluña</c:v>
                </c:pt>
                <c:pt idx="8">
                  <c:v>Aragón</c:v>
                </c:pt>
                <c:pt idx="9">
                  <c:v>Extremadura</c:v>
                </c:pt>
                <c:pt idx="10">
                  <c:v>Madrid, Comunidad de</c:v>
                </c:pt>
                <c:pt idx="11">
                  <c:v>Cantabria</c:v>
                </c:pt>
                <c:pt idx="12">
                  <c:v>Asturias, Principado de</c:v>
                </c:pt>
                <c:pt idx="13">
                  <c:v>País Vasco</c:v>
                </c:pt>
                <c:pt idx="14">
                  <c:v>Ceuta y Melilla</c:v>
                </c:pt>
                <c:pt idx="15">
                  <c:v>Canarias</c:v>
                </c:pt>
                <c:pt idx="16">
                  <c:v>Rioja, La</c:v>
                </c:pt>
                <c:pt idx="17">
                  <c:v>Galicia</c:v>
                </c:pt>
                <c:pt idx="18">
                  <c:v>Navarra, Comunidad Foral de</c:v>
                </c:pt>
              </c:strCache>
            </c:strRef>
          </c:cat>
          <c:val>
            <c:numRef>
              <c:f>'44bpbpcasaad'!$AR$11:$AR$29</c:f>
              <c:numCache>
                <c:formatCode>0.00</c:formatCode>
                <c:ptCount val="19"/>
                <c:pt idx="0">
                  <c:v>5.4113994799330492</c:v>
                </c:pt>
                <c:pt idx="1">
                  <c:v>5.1969227998160887</c:v>
                </c:pt>
                <c:pt idx="2">
                  <c:v>5.0408704864420528</c:v>
                </c:pt>
                <c:pt idx="3">
                  <c:v>4.9319314130975176</c:v>
                </c:pt>
                <c:pt idx="4">
                  <c:v>4.750190630905414</c:v>
                </c:pt>
                <c:pt idx="5">
                  <c:v>4.6178937076105679</c:v>
                </c:pt>
                <c:pt idx="6">
                  <c:v>4.391615053968696</c:v>
                </c:pt>
                <c:pt idx="7">
                  <c:v>4.3642594503201995</c:v>
                </c:pt>
                <c:pt idx="8">
                  <c:v>4.269700127584561</c:v>
                </c:pt>
                <c:pt idx="9">
                  <c:v>4.2205054438133978</c:v>
                </c:pt>
                <c:pt idx="10">
                  <c:v>3.9183012550834384</c:v>
                </c:pt>
                <c:pt idx="11">
                  <c:v>3.8346469997713921</c:v>
                </c:pt>
                <c:pt idx="12">
                  <c:v>3.7369116909563393</c:v>
                </c:pt>
                <c:pt idx="13">
                  <c:v>3.6353105608640557</c:v>
                </c:pt>
                <c:pt idx="14">
                  <c:v>3.5555019886706036</c:v>
                </c:pt>
                <c:pt idx="15">
                  <c:v>3.5219380090406291</c:v>
                </c:pt>
                <c:pt idx="16">
                  <c:v>3.3673593883443815</c:v>
                </c:pt>
                <c:pt idx="17">
                  <c:v>3.1136858862535282</c:v>
                </c:pt>
                <c:pt idx="18">
                  <c:v>2.9424708567451665</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Aragón</c:v>
                </c:pt>
                <c:pt idx="6">
                  <c:v>Murcia, Región de</c:v>
                </c:pt>
                <c:pt idx="7">
                  <c:v>TOTAL</c:v>
                </c:pt>
                <c:pt idx="8">
                  <c:v>Madrid, Comunidad de</c:v>
                </c:pt>
                <c:pt idx="9">
                  <c:v>Extremadura</c:v>
                </c:pt>
                <c:pt idx="10">
                  <c:v>Cataluña</c:v>
                </c:pt>
                <c:pt idx="11">
                  <c:v>Rioja, La</c:v>
                </c:pt>
                <c:pt idx="12">
                  <c:v>País Vasco</c:v>
                </c:pt>
                <c:pt idx="13">
                  <c:v>Navarra, Comunidad Foral de</c:v>
                </c:pt>
                <c:pt idx="14">
                  <c:v>Cantabria</c:v>
                </c:pt>
                <c:pt idx="15">
                  <c:v>Asturias, Principado de</c:v>
                </c:pt>
                <c:pt idx="16">
                  <c:v>Ceuta y Melilla</c:v>
                </c:pt>
                <c:pt idx="17">
                  <c:v>Canarias</c:v>
                </c:pt>
                <c:pt idx="18">
                  <c:v>Galicia</c:v>
                </c:pt>
              </c:strCache>
            </c:strRef>
          </c:cat>
          <c:val>
            <c:numRef>
              <c:f>'44bpbpcasaad'!$AX$11:$AX$29</c:f>
              <c:numCache>
                <c:formatCode>0.00</c:formatCode>
                <c:ptCount val="19"/>
                <c:pt idx="0">
                  <c:v>35.576679340937893</c:v>
                </c:pt>
                <c:pt idx="1">
                  <c:v>35.228869667160154</c:v>
                </c:pt>
                <c:pt idx="2">
                  <c:v>34.063677528352251</c:v>
                </c:pt>
                <c:pt idx="3">
                  <c:v>31.125061952750702</c:v>
                </c:pt>
                <c:pt idx="4">
                  <c:v>30.984440802922379</c:v>
                </c:pt>
                <c:pt idx="5">
                  <c:v>30.171359258231309</c:v>
                </c:pt>
                <c:pt idx="6">
                  <c:v>29.1021073273124</c:v>
                </c:pt>
                <c:pt idx="7">
                  <c:v>28.968721211862391</c:v>
                </c:pt>
                <c:pt idx="8">
                  <c:v>28.568879053414953</c:v>
                </c:pt>
                <c:pt idx="9">
                  <c:v>28.383934430620471</c:v>
                </c:pt>
                <c:pt idx="10">
                  <c:v>27.940516068869346</c:v>
                </c:pt>
                <c:pt idx="11">
                  <c:v>27.018385291766588</c:v>
                </c:pt>
                <c:pt idx="12">
                  <c:v>25.561438855991547</c:v>
                </c:pt>
                <c:pt idx="13">
                  <c:v>25.33467046037595</c:v>
                </c:pt>
                <c:pt idx="14">
                  <c:v>23.220855925639039</c:v>
                </c:pt>
                <c:pt idx="15">
                  <c:v>22.877691078311553</c:v>
                </c:pt>
                <c:pt idx="16">
                  <c:v>22.378334351455916</c:v>
                </c:pt>
                <c:pt idx="17">
                  <c:v>20.427555783130156</c:v>
                </c:pt>
                <c:pt idx="18">
                  <c:v>19.517058408987275</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'45ResolPIAAltaBaj'!$AD$11:$AD$63</c:f>
              <c:numCache>
                <c:formatCode>0</c:formatCode>
                <c:ptCount val="53"/>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'45ResolPIAAltaBaj'!$AE$11:$AE$63</c:f>
              <c:numCache>
                <c:formatCode>0</c:formatCode>
                <c:ptCount val="53"/>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3769</c:v>
                </c:pt>
                <c:pt idx="1">
                  <c:v>110240</c:v>
                </c:pt>
                <c:pt idx="2">
                  <c:v>56504</c:v>
                </c:pt>
                <c:pt idx="3">
                  <c:v>67513</c:v>
                </c:pt>
                <c:pt idx="4">
                  <c:v>72591</c:v>
                </c:pt>
                <c:pt idx="5">
                  <c:v>112247</c:v>
                </c:pt>
                <c:pt idx="6">
                  <c:v>306444</c:v>
                </c:pt>
                <c:pt idx="7">
                  <c:v>854703</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994561</c:v>
                </c:pt>
                <c:pt idx="1">
                  <c:v>589450</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529</c:v>
                </c:pt>
                <c:pt idx="1">
                  <c:v>10553</c:v>
                </c:pt>
                <c:pt idx="2">
                  <c:v>6226</c:v>
                </c:pt>
                <c:pt idx="3">
                  <c:v>8677</c:v>
                </c:pt>
                <c:pt idx="4">
                  <c:v>8400</c:v>
                </c:pt>
                <c:pt idx="5">
                  <c:v>11488</c:v>
                </c:pt>
                <c:pt idx="6">
                  <c:v>38484</c:v>
                </c:pt>
                <c:pt idx="7">
                  <c:v>182923</c:v>
                </c:pt>
              </c:numCache>
            </c:numRef>
          </c:val>
          <c:extLst>
            <c:ext xmlns:c15="http://schemas.microsoft.com/office/drawing/2012/chart" uri="{02D57815-91ED-43cb-92C2-25804820EDAC}">
              <c15:datalabelsRange>
                <c15:f>'46aperfpb_graf'!$V$12:$AC$12</c15:f>
                <c15:dlblRangeCache>
                  <c:ptCount val="8"/>
                  <c:pt idx="0">
                    <c:v>32%</c:v>
                  </c:pt>
                  <c:pt idx="1">
                    <c:v>32%</c:v>
                  </c:pt>
                  <c:pt idx="2">
                    <c:v>29%</c:v>
                  </c:pt>
                  <c:pt idx="3">
                    <c:v>30%</c:v>
                  </c:pt>
                  <c:pt idx="4">
                    <c:v>25%</c:v>
                  </c:pt>
                  <c:pt idx="5">
                    <c:v>21%</c:v>
                  </c:pt>
                  <c:pt idx="6">
                    <c:v>21%</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773</c:v>
                </c:pt>
                <c:pt idx="1">
                  <c:v>12726</c:v>
                </c:pt>
                <c:pt idx="2">
                  <c:v>7990</c:v>
                </c:pt>
                <c:pt idx="3">
                  <c:v>11243</c:v>
                </c:pt>
                <c:pt idx="4">
                  <c:v>12754</c:v>
                </c:pt>
                <c:pt idx="5">
                  <c:v>20979</c:v>
                </c:pt>
                <c:pt idx="6">
                  <c:v>66570</c:v>
                </c:pt>
                <c:pt idx="7">
                  <c:v>238901</c:v>
                </c:pt>
              </c:numCache>
            </c:numRef>
          </c:val>
          <c:extLst>
            <c:ext xmlns:c15="http://schemas.microsoft.com/office/drawing/2012/chart" uri="{02D57815-91ED-43cb-92C2-25804820EDAC}">
              <c15:datalabelsRange>
                <c15:f>'46aperfpb_graf'!$V$13:$AC$13</c15:f>
                <c15:dlblRangeCache>
                  <c:ptCount val="8"/>
                  <c:pt idx="0">
                    <c:v>46%</c:v>
                  </c:pt>
                  <c:pt idx="1">
                    <c:v>39%</c:v>
                  </c:pt>
                  <c:pt idx="2">
                    <c:v>37%</c:v>
                  </c:pt>
                  <c:pt idx="3">
                    <c:v>39%</c:v>
                  </c:pt>
                  <c:pt idx="4">
                    <c:v>38%</c:v>
                  </c:pt>
                  <c:pt idx="5">
                    <c:v>38%</c:v>
                  </c:pt>
                  <c:pt idx="6">
                    <c:v>35%</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370</c:v>
                </c:pt>
                <c:pt idx="1">
                  <c:v>9755</c:v>
                </c:pt>
                <c:pt idx="2">
                  <c:v>7230</c:v>
                </c:pt>
                <c:pt idx="3">
                  <c:v>9211</c:v>
                </c:pt>
                <c:pt idx="4">
                  <c:v>12657</c:v>
                </c:pt>
                <c:pt idx="5">
                  <c:v>22774</c:v>
                </c:pt>
                <c:pt idx="6">
                  <c:v>82623</c:v>
                </c:pt>
                <c:pt idx="7">
                  <c:v>210725</c:v>
                </c:pt>
              </c:numCache>
            </c:numRef>
          </c:val>
          <c:extLst>
            <c:ext xmlns:c15="http://schemas.microsoft.com/office/drawing/2012/chart" uri="{02D57815-91ED-43cb-92C2-25804820EDAC}">
              <c15:datalabelsRange>
                <c15:f>'46aperfpb_graf'!$V$14:$AC$14</c15:f>
                <c15:dlblRangeCache>
                  <c:ptCount val="8"/>
                  <c:pt idx="0">
                    <c:v>22%</c:v>
                  </c:pt>
                  <c:pt idx="1">
                    <c:v>30%</c:v>
                  </c:pt>
                  <c:pt idx="2">
                    <c:v>34%</c:v>
                  </c:pt>
                  <c:pt idx="3">
                    <c:v>32%</c:v>
                  </c:pt>
                  <c:pt idx="4">
                    <c:v>37%</c:v>
                  </c:pt>
                  <c:pt idx="5">
                    <c:v>41%</c:v>
                  </c:pt>
                  <c:pt idx="6">
                    <c:v>44%</c:v>
                  </c:pt>
                  <c:pt idx="7">
                    <c:v>33%</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700</c:v>
                </c:pt>
                <c:pt idx="1">
                  <c:v>22740</c:v>
                </c:pt>
                <c:pt idx="2">
                  <c:v>9856</c:v>
                </c:pt>
                <c:pt idx="3">
                  <c:v>10740</c:v>
                </c:pt>
                <c:pt idx="4">
                  <c:v>9503</c:v>
                </c:pt>
                <c:pt idx="5">
                  <c:v>12689</c:v>
                </c:pt>
                <c:pt idx="6">
                  <c:v>29136</c:v>
                </c:pt>
                <c:pt idx="7">
                  <c:v>58795</c:v>
                </c:pt>
              </c:numCache>
            </c:numRef>
          </c:val>
          <c:extLst>
            <c:ext xmlns:c15="http://schemas.microsoft.com/office/drawing/2012/chart" uri="{02D57815-91ED-43cb-92C2-25804820EDAC}">
              <c15:datalabelsRange>
                <c15:f>'46aperfpb_graf'!$V$16:$AC$16</c15:f>
                <c15:dlblRangeCache>
                  <c:ptCount val="8"/>
                  <c:pt idx="0">
                    <c:v>33%</c:v>
                  </c:pt>
                  <c:pt idx="1">
                    <c:v>29%</c:v>
                  </c:pt>
                  <c:pt idx="2">
                    <c:v>28%</c:v>
                  </c:pt>
                  <c:pt idx="3">
                    <c:v>28%</c:v>
                  </c:pt>
                  <c:pt idx="4">
                    <c:v>25%</c:v>
                  </c:pt>
                  <c:pt idx="5">
                    <c:v>22%</c:v>
                  </c:pt>
                  <c:pt idx="6">
                    <c:v>25%</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996</c:v>
                </c:pt>
                <c:pt idx="1">
                  <c:v>31819</c:v>
                </c:pt>
                <c:pt idx="2">
                  <c:v>12801</c:v>
                </c:pt>
                <c:pt idx="3">
                  <c:v>14739</c:v>
                </c:pt>
                <c:pt idx="4">
                  <c:v>15082</c:v>
                </c:pt>
                <c:pt idx="5">
                  <c:v>22452</c:v>
                </c:pt>
                <c:pt idx="6">
                  <c:v>45818</c:v>
                </c:pt>
                <c:pt idx="7">
                  <c:v>81911</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38%</c:v>
                  </c:pt>
                  <c:pt idx="4">
                    <c:v>39%</c:v>
                  </c:pt>
                  <c:pt idx="5">
                    <c:v>39%</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401</c:v>
                </c:pt>
                <c:pt idx="1">
                  <c:v>22647</c:v>
                </c:pt>
                <c:pt idx="2">
                  <c:v>12401</c:v>
                </c:pt>
                <c:pt idx="3">
                  <c:v>12903</c:v>
                </c:pt>
                <c:pt idx="4">
                  <c:v>14195</c:v>
                </c:pt>
                <c:pt idx="5">
                  <c:v>21865</c:v>
                </c:pt>
                <c:pt idx="6">
                  <c:v>43813</c:v>
                </c:pt>
                <c:pt idx="7">
                  <c:v>81448</c:v>
                </c:pt>
              </c:numCache>
            </c:numRef>
          </c:val>
          <c:extLst>
            <c:ext xmlns:c15="http://schemas.microsoft.com/office/drawing/2012/chart" uri="{02D57815-91ED-43cb-92C2-25804820EDAC}">
              <c15:datalabelsRange>
                <c15:f>'46aperfpb_graf'!$V$18:$AC$18</c15:f>
                <c15:dlblRangeCache>
                  <c:ptCount val="8"/>
                  <c:pt idx="0">
                    <c:v>19%</c:v>
                  </c:pt>
                  <c:pt idx="1">
                    <c:v>29%</c:v>
                  </c:pt>
                  <c:pt idx="2">
                    <c:v>35%</c:v>
                  </c:pt>
                  <c:pt idx="3">
                    <c:v>34%</c:v>
                  </c:pt>
                  <c:pt idx="4">
                    <c:v>37%</c:v>
                  </c:pt>
                  <c:pt idx="5">
                    <c:v>38%</c:v>
                  </c:pt>
                  <c:pt idx="6">
                    <c:v>37%</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0.36114980005217828</c:v>
                </c:pt>
                <c:pt idx="1">
                  <c:v>0.2300166059530202</c:v>
                </c:pt>
                <c:pt idx="2">
                  <c:v>0.20010242408263498</c:v>
                </c:pt>
                <c:pt idx="3">
                  <c:v>4.2468724074766817E-2</c:v>
                </c:pt>
                <c:pt idx="4">
                  <c:v>3.2335365710570524E-2</c:v>
                </c:pt>
                <c:pt idx="5">
                  <c:v>1.7091846242402741E-2</c:v>
                </c:pt>
                <c:pt idx="6">
                  <c:v>1.7601205898633288E-2</c:v>
                </c:pt>
                <c:pt idx="7">
                  <c:v>1.2306074079391088E-2</c:v>
                </c:pt>
                <c:pt idx="8">
                  <c:v>8.6927953906402053E-2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550-4E90-ABD2-CDE015F73DA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550-4E90-ABD2-CDE015F73DA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550-4E90-ABD2-CDE015F73DA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Cataluña</c:v>
                </c:pt>
                <c:pt idx="5">
                  <c:v>Andalucía</c:v>
                </c:pt>
                <c:pt idx="6">
                  <c:v>Castilla - La Mancha</c:v>
                </c:pt>
                <c:pt idx="7">
                  <c:v>TOTAL</c:v>
                </c:pt>
                <c:pt idx="8">
                  <c:v>Murcia, Región de</c:v>
                </c:pt>
                <c:pt idx="9">
                  <c:v>Rioja, La</c:v>
                </c:pt>
                <c:pt idx="10">
                  <c:v>Aragón</c:v>
                </c:pt>
                <c:pt idx="11">
                  <c:v>Comunitat Valenciana</c:v>
                </c:pt>
                <c:pt idx="12">
                  <c:v>Cantabria</c:v>
                </c:pt>
                <c:pt idx="13">
                  <c:v>Balears, Illes</c:v>
                </c:pt>
                <c:pt idx="14">
                  <c:v>Madrid, Comunidad de</c:v>
                </c:pt>
                <c:pt idx="15">
                  <c:v>Navarra, Comunidad Foral de</c:v>
                </c:pt>
                <c:pt idx="16">
                  <c:v>Ceuta y Melilla</c:v>
                </c:pt>
                <c:pt idx="17">
                  <c:v>Canarias</c:v>
                </c:pt>
                <c:pt idx="18">
                  <c:v>Galicia</c:v>
                </c:pt>
              </c:strCache>
            </c:strRef>
          </c:cat>
          <c:val>
            <c:numRef>
              <c:f>'24asolcasaad_pobl'!$AF$11:$AF$29</c:f>
              <c:numCache>
                <c:formatCode>0.00</c:formatCode>
                <c:ptCount val="19"/>
                <c:pt idx="0">
                  <c:v>6.7369742298516275</c:v>
                </c:pt>
                <c:pt idx="1">
                  <c:v>5.748942097183888</c:v>
                </c:pt>
                <c:pt idx="2">
                  <c:v>5.4020229080964803</c:v>
                </c:pt>
                <c:pt idx="3">
                  <c:v>5.1414472478677178</c:v>
                </c:pt>
                <c:pt idx="4">
                  <c:v>5.0842892572618039</c:v>
                </c:pt>
                <c:pt idx="5">
                  <c:v>4.9485267489216112</c:v>
                </c:pt>
                <c:pt idx="6">
                  <c:v>4.9466530889793114</c:v>
                </c:pt>
                <c:pt idx="7">
                  <c:v>4.6318122727836943</c:v>
                </c:pt>
                <c:pt idx="8">
                  <c:v>4.592882845433703</c:v>
                </c:pt>
                <c:pt idx="9">
                  <c:v>4.5597561878439405</c:v>
                </c:pt>
                <c:pt idx="10">
                  <c:v>4.443799936519258</c:v>
                </c:pt>
                <c:pt idx="11">
                  <c:v>4.3079098036672221</c:v>
                </c:pt>
                <c:pt idx="12">
                  <c:v>3.9713904182272688</c:v>
                </c:pt>
                <c:pt idx="13">
                  <c:v>3.967224347442051</c:v>
                </c:pt>
                <c:pt idx="14">
                  <c:v>3.8661383756477852</c:v>
                </c:pt>
                <c:pt idx="15">
                  <c:v>3.4935643703019017</c:v>
                </c:pt>
                <c:pt idx="16">
                  <c:v>3.4658674422453948</c:v>
                </c:pt>
                <c:pt idx="17">
                  <c:v>3.4584416152913628</c:v>
                </c:pt>
                <c:pt idx="18">
                  <c:v>3.4374257391346767</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0.27589359325090762</c:v>
                </c:pt>
                <c:pt idx="1">
                  <c:v>0.47669400533331863</c:v>
                </c:pt>
                <c:pt idx="2">
                  <c:v>0.17545541044595769</c:v>
                </c:pt>
                <c:pt idx="3">
                  <c:v>6.3069047280380375E-2</c:v>
                </c:pt>
                <c:pt idx="4">
                  <c:v>8.8879436894356931E-3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0.27596618024330366</c:v>
                </c:pt>
                <c:pt idx="1">
                  <c:v>0.72403381975669634</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0.18439995624111147</c:v>
                </c:pt>
                <c:pt idx="1">
                  <c:v>0.30485874812059827</c:v>
                </c:pt>
                <c:pt idx="2">
                  <c:v>0.26062968956892746</c:v>
                </c:pt>
                <c:pt idx="3">
                  <c:v>0.29402189997040545</c:v>
                </c:pt>
                <c:pt idx="4">
                  <c:v>0.2574890050618206</c:v>
                </c:pt>
                <c:pt idx="5">
                  <c:v>0.28191379665910499</c:v>
                </c:pt>
                <c:pt idx="6">
                  <c:v>0.25381946242684761</c:v>
                </c:pt>
                <c:pt idx="7">
                  <c:v>0.24121647966035611</c:v>
                </c:pt>
                <c:pt idx="8">
                  <c:v>0.34801319753263521</c:v>
                </c:pt>
                <c:pt idx="9">
                  <c:v>0.27155290257905768</c:v>
                </c:pt>
                <c:pt idx="10">
                  <c:v>0.19148648648648647</c:v>
                </c:pt>
                <c:pt idx="11">
                  <c:v>0.1928287389634023</c:v>
                </c:pt>
                <c:pt idx="12">
                  <c:v>0.25758849671408224</c:v>
                </c:pt>
                <c:pt idx="13">
                  <c:v>0.28575193543073629</c:v>
                </c:pt>
                <c:pt idx="14">
                  <c:v>0.28616733513664772</c:v>
                </c:pt>
                <c:pt idx="15">
                  <c:v>0.3367754337539432</c:v>
                </c:pt>
                <c:pt idx="16">
                  <c:v>0.2812755519215045</c:v>
                </c:pt>
                <c:pt idx="17">
                  <c:v>0.16647531572904709</c:v>
                </c:pt>
                <c:pt idx="18">
                  <c:v>0.10626702997275204</c:v>
                </c:pt>
                <c:pt idx="19">
                  <c:v>0.27596618024330366</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0.8156000437588885</c:v>
                </c:pt>
                <c:pt idx="1">
                  <c:v>0.69514125187940179</c:v>
                </c:pt>
                <c:pt idx="2">
                  <c:v>0.73937031043107249</c:v>
                </c:pt>
                <c:pt idx="3">
                  <c:v>0.7059781000295946</c:v>
                </c:pt>
                <c:pt idx="4">
                  <c:v>0.7425109949381794</c:v>
                </c:pt>
                <c:pt idx="5">
                  <c:v>0.71808620334089501</c:v>
                </c:pt>
                <c:pt idx="6">
                  <c:v>0.74618053757315239</c:v>
                </c:pt>
                <c:pt idx="7">
                  <c:v>0.75878352033964391</c:v>
                </c:pt>
                <c:pt idx="8">
                  <c:v>0.65198680246736485</c:v>
                </c:pt>
                <c:pt idx="9">
                  <c:v>0.72844709742094227</c:v>
                </c:pt>
                <c:pt idx="10">
                  <c:v>0.80851351351351353</c:v>
                </c:pt>
                <c:pt idx="11">
                  <c:v>0.80717126103659764</c:v>
                </c:pt>
                <c:pt idx="12">
                  <c:v>0.74241150328591776</c:v>
                </c:pt>
                <c:pt idx="13">
                  <c:v>0.71424806456926371</c:v>
                </c:pt>
                <c:pt idx="14">
                  <c:v>0.71383266486335228</c:v>
                </c:pt>
                <c:pt idx="15">
                  <c:v>0.66322456624605675</c:v>
                </c:pt>
                <c:pt idx="16">
                  <c:v>0.71872444807849545</c:v>
                </c:pt>
                <c:pt idx="17">
                  <c:v>0.83352468427095294</c:v>
                </c:pt>
                <c:pt idx="18">
                  <c:v>0.89373297002724794</c:v>
                </c:pt>
                <c:pt idx="19">
                  <c:v>0.72403381975669634</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0.27596618024330366</c:v>
                </c:pt>
                <c:pt idx="1">
                  <c:v>0.27596618024330366</c:v>
                </c:pt>
                <c:pt idx="2">
                  <c:v>0.27596618024330366</c:v>
                </c:pt>
                <c:pt idx="3">
                  <c:v>0.27596618024330366</c:v>
                </c:pt>
                <c:pt idx="4">
                  <c:v>0.27596618024330366</c:v>
                </c:pt>
                <c:pt idx="5">
                  <c:v>0.27596618024330366</c:v>
                </c:pt>
                <c:pt idx="6">
                  <c:v>0.27596618024330366</c:v>
                </c:pt>
                <c:pt idx="7">
                  <c:v>0.27596618024330366</c:v>
                </c:pt>
                <c:pt idx="8">
                  <c:v>0.27596618024330366</c:v>
                </c:pt>
                <c:pt idx="9">
                  <c:v>0.27596618024330366</c:v>
                </c:pt>
                <c:pt idx="10">
                  <c:v>0.27596618024330366</c:v>
                </c:pt>
                <c:pt idx="11">
                  <c:v>0.27596618024330366</c:v>
                </c:pt>
                <c:pt idx="12">
                  <c:v>0.27596618024330366</c:v>
                </c:pt>
                <c:pt idx="13">
                  <c:v>0.27596618024330366</c:v>
                </c:pt>
                <c:pt idx="14">
                  <c:v>0.27596618024330366</c:v>
                </c:pt>
                <c:pt idx="15">
                  <c:v>0.27596618024330366</c:v>
                </c:pt>
                <c:pt idx="16">
                  <c:v>0.27596618024330366</c:v>
                </c:pt>
                <c:pt idx="17">
                  <c:v>0.27596618024330366</c:v>
                </c:pt>
                <c:pt idx="18">
                  <c:v>0.27596618024330366</c:v>
                </c:pt>
                <c:pt idx="19">
                  <c:v>0.27596618024330366</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2.7644107709634482E-3</c:v>
                </c:pt>
                <c:pt idx="1">
                  <c:v>0.301999078529743</c:v>
                </c:pt>
                <c:pt idx="2">
                  <c:v>4.9228268659772707E-2</c:v>
                </c:pt>
                <c:pt idx="3">
                  <c:v>0.46470896897716801</c:v>
                </c:pt>
                <c:pt idx="4">
                  <c:v>0.13845090611241936</c:v>
                </c:pt>
                <c:pt idx="5">
                  <c:v>4.0429507525340434E-2</c:v>
                </c:pt>
                <c:pt idx="6">
                  <c:v>5.8231800962424494E-4</c:v>
                </c:pt>
                <c:pt idx="7">
                  <c:v>9.9825944507013421E-4</c:v>
                </c:pt>
                <c:pt idx="8">
                  <c:v>1.7277567318521551E-4</c:v>
                </c:pt>
                <c:pt idx="9">
                  <c:v>6.6550629671342277E-4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4.6391603119835307E-4</c:v>
                </c:pt>
                <c:pt idx="1">
                  <c:v>1.6758966627040506E-2</c:v>
                </c:pt>
                <c:pt idx="2">
                  <c:v>5.3611296355359682E-2</c:v>
                </c:pt>
                <c:pt idx="3">
                  <c:v>0.64371248803966485</c:v>
                </c:pt>
                <c:pt idx="4">
                  <c:v>0.14378497491953957</c:v>
                </c:pt>
                <c:pt idx="5">
                  <c:v>0.12328568529096233</c:v>
                </c:pt>
                <c:pt idx="6">
                  <c:v>5.7989503899794134E-5</c:v>
                </c:pt>
                <c:pt idx="7">
                  <c:v>7.1617037316245762E-3</c:v>
                </c:pt>
                <c:pt idx="8">
                  <c:v>1.7396851169938242E-4</c:v>
                </c:pt>
                <c:pt idx="9">
                  <c:v>1.098901098901099E-2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2.3482914607106725E-3</c:v>
                </c:pt>
                <c:pt idx="1">
                  <c:v>0.25040754388631753</c:v>
                </c:pt>
                <c:pt idx="2">
                  <c:v>5.0016511424333124E-2</c:v>
                </c:pt>
                <c:pt idx="3">
                  <c:v>0.49703056448104332</c:v>
                </c:pt>
                <c:pt idx="4">
                  <c:v>0.13940359686964363</c:v>
                </c:pt>
                <c:pt idx="5">
                  <c:v>5.5405001651142434E-2</c:v>
                </c:pt>
                <c:pt idx="6">
                  <c:v>4.874801469778852E-4</c:v>
                </c:pt>
                <c:pt idx="7">
                  <c:v>2.1124139702375024E-3</c:v>
                </c:pt>
                <c:pt idx="8">
                  <c:v>1.7297682634699152E-4</c:v>
                </c:pt>
                <c:pt idx="9">
                  <c:v>2.6156192832469324E-3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1.9847495348243277E-3</c:v>
                </c:pt>
                <c:pt idx="1">
                  <c:v>1.8650808128716844E-2</c:v>
                </c:pt>
                <c:pt idx="2">
                  <c:v>4.8480426137400126E-2</c:v>
                </c:pt>
                <c:pt idx="3">
                  <c:v>2.7866759093728339E-2</c:v>
                </c:pt>
                <c:pt idx="4">
                  <c:v>0.13210989091174433</c:v>
                </c:pt>
                <c:pt idx="5">
                  <c:v>0.53362764055602174</c:v>
                </c:pt>
                <c:pt idx="6">
                  <c:v>0.12762961071180998</c:v>
                </c:pt>
                <c:pt idx="7">
                  <c:v>0.10700864679484841</c:v>
                </c:pt>
                <c:pt idx="8">
                  <c:v>4.2321865080812874E-4</c:v>
                </c:pt>
                <c:pt idx="9">
                  <c:v>2.2182494800977782E-3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5.0645733096986579E-5</c:v>
                </c:pt>
                <c:pt idx="1">
                  <c:v>6.5839453026082556E-4</c:v>
                </c:pt>
                <c:pt idx="2">
                  <c:v>1.3674347936186377E-3</c:v>
                </c:pt>
                <c:pt idx="3">
                  <c:v>3.6920739427703214E-2</c:v>
                </c:pt>
                <c:pt idx="4">
                  <c:v>4.2998227399341608E-2</c:v>
                </c:pt>
                <c:pt idx="5">
                  <c:v>0.62218283109648009</c:v>
                </c:pt>
                <c:pt idx="6">
                  <c:v>9.9113699670802732E-2</c:v>
                </c:pt>
                <c:pt idx="7">
                  <c:v>0.16186376297796912</c:v>
                </c:pt>
                <c:pt idx="8">
                  <c:v>3.0387439858191946E-4</c:v>
                </c:pt>
                <c:pt idx="9">
                  <c:v>3.4540389972144848E-2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1.7411047405243723E-3</c:v>
                </c:pt>
                <c:pt idx="1">
                  <c:v>1.6384242045447299E-2</c:v>
                </c:pt>
                <c:pt idx="2">
                  <c:v>4.254545686460838E-2</c:v>
                </c:pt>
                <c:pt idx="3">
                  <c:v>2.9005656995988442E-2</c:v>
                </c:pt>
                <c:pt idx="4">
                  <c:v>0.1208824148421207</c:v>
                </c:pt>
                <c:pt idx="5">
                  <c:v>0.54475532057373544</c:v>
                </c:pt>
                <c:pt idx="6">
                  <c:v>0.12403298532497432</c:v>
                </c:pt>
                <c:pt idx="7">
                  <c:v>0.11391161820698099</c:v>
                </c:pt>
                <c:pt idx="8">
                  <c:v>4.0817107470168432E-4</c:v>
                </c:pt>
                <c:pt idx="9">
                  <c:v>6.333029330918321E-3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1.4110527617357403E-3</c:v>
                </c:pt>
                <c:pt idx="1">
                  <c:v>6.2115415387748573E-3</c:v>
                </c:pt>
                <c:pt idx="2">
                  <c:v>1.6059816999549045E-2</c:v>
                </c:pt>
                <c:pt idx="3">
                  <c:v>3.6469167769809289E-2</c:v>
                </c:pt>
                <c:pt idx="4">
                  <c:v>0.1625911001847461</c:v>
                </c:pt>
                <c:pt idx="5">
                  <c:v>3.174141367121016E-2</c:v>
                </c:pt>
                <c:pt idx="6">
                  <c:v>6.4486565904892129E-2</c:v>
                </c:pt>
                <c:pt idx="7">
                  <c:v>8.9798234002007482E-2</c:v>
                </c:pt>
                <c:pt idx="8">
                  <c:v>0.304481910885472</c:v>
                </c:pt>
                <c:pt idx="9">
                  <c:v>0.28674919628180323</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8.2966896208412839E-5</c:v>
                </c:pt>
                <c:pt idx="2">
                  <c:v>2.4890068862523852E-4</c:v>
                </c:pt>
                <c:pt idx="3">
                  <c:v>1.9663154401393844E-2</c:v>
                </c:pt>
                <c:pt idx="4">
                  <c:v>6.9692192815066787E-3</c:v>
                </c:pt>
                <c:pt idx="5">
                  <c:v>1.8667551646892891E-2</c:v>
                </c:pt>
                <c:pt idx="6">
                  <c:v>1.8335684062059238E-2</c:v>
                </c:pt>
                <c:pt idx="7">
                  <c:v>0.1977101136646478</c:v>
                </c:pt>
                <c:pt idx="8">
                  <c:v>0.40429768522359577</c:v>
                </c:pt>
                <c:pt idx="9">
                  <c:v>0.33402472413507012</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1.2004059104521942E-3</c:v>
                </c:pt>
                <c:pt idx="1">
                  <c:v>5.2966363883870009E-3</c:v>
                </c:pt>
                <c:pt idx="2">
                  <c:v>1.3699477761552359E-2</c:v>
                </c:pt>
                <c:pt idx="3">
                  <c:v>3.3957874415266195E-2</c:v>
                </c:pt>
                <c:pt idx="4">
                  <c:v>0.13935846348043462</c:v>
                </c:pt>
                <c:pt idx="5">
                  <c:v>2.9787392025344653E-2</c:v>
                </c:pt>
                <c:pt idx="6">
                  <c:v>5.7594733064376409E-2</c:v>
                </c:pt>
                <c:pt idx="7">
                  <c:v>0.1058832264930822</c:v>
                </c:pt>
                <c:pt idx="8">
                  <c:v>0.31933272281761255</c:v>
                </c:pt>
                <c:pt idx="9">
                  <c:v>0.29388906764349182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8.3223216555833677E-3</c:v>
                </c:pt>
                <c:pt idx="1">
                  <c:v>4.8702054438869971E-4</c:v>
                </c:pt>
                <c:pt idx="2">
                  <c:v>3.5022506795010905E-3</c:v>
                </c:pt>
                <c:pt idx="3">
                  <c:v>0.94749488807480065</c:v>
                </c:pt>
                <c:pt idx="4">
                  <c:v>4.3473745653520692E-3</c:v>
                </c:pt>
                <c:pt idx="5">
                  <c:v>2.7287474619425672E-3</c:v>
                </c:pt>
                <c:pt idx="6">
                  <c:v>3.2988479815505158E-2</c:v>
                </c:pt>
                <c:pt idx="7">
                  <c:v>7.1620668292455834E-5</c:v>
                </c:pt>
                <c:pt idx="8">
                  <c:v>5.7296534633964671E-5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1.3783597518952446E-3</c:v>
                </c:pt>
                <c:pt idx="2">
                  <c:v>6.6620721341603493E-3</c:v>
                </c:pt>
                <c:pt idx="3">
                  <c:v>0.12772800367562601</c:v>
                </c:pt>
                <c:pt idx="4">
                  <c:v>0.16884906960716747</c:v>
                </c:pt>
                <c:pt idx="5">
                  <c:v>0.60257293820353774</c:v>
                </c:pt>
                <c:pt idx="6">
                  <c:v>8.2242131863082935E-2</c:v>
                </c:pt>
                <c:pt idx="7">
                  <c:v>4.8242591316333561E-3</c:v>
                </c:pt>
                <c:pt idx="8">
                  <c:v>5.7431656328968527E-3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2.437698366051487E-2</c:v>
                </c:pt>
                <c:pt idx="1">
                  <c:v>6.1126131421182558E-3</c:v>
                </c:pt>
                <c:pt idx="2">
                  <c:v>1.5972140590102268E-2</c:v>
                </c:pt>
                <c:pt idx="3">
                  <c:v>0.26554602092394497</c:v>
                </c:pt>
                <c:pt idx="4">
                  <c:v>0.23636417068296697</c:v>
                </c:pt>
                <c:pt idx="5">
                  <c:v>0.38776889620312682</c:v>
                </c:pt>
                <c:pt idx="6">
                  <c:v>4.9312331021511696E-2</c:v>
                </c:pt>
                <c:pt idx="7">
                  <c:v>3.9232396849653225E-3</c:v>
                </c:pt>
                <c:pt idx="8">
                  <c:v>1.0623604090748796E-2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8.4684305331368288E-3</c:v>
                </c:pt>
                <c:pt idx="1">
                  <c:v>2.3783345419951498E-4</c:v>
                </c:pt>
                <c:pt idx="2">
                  <c:v>2.3003563602903908E-3</c:v>
                </c:pt>
                <c:pt idx="3">
                  <c:v>0.14841587323866781</c:v>
                </c:pt>
                <c:pt idx="4">
                  <c:v>0.25314057126815914</c:v>
                </c:pt>
                <c:pt idx="5">
                  <c:v>0.55355541519482854</c:v>
                </c:pt>
                <c:pt idx="6">
                  <c:v>3.3218705406227338E-2</c:v>
                </c:pt>
                <c:pt idx="7">
                  <c:v>4.4837454480236427E-4</c:v>
                </c:pt>
                <c:pt idx="8">
                  <c:v>2.1443999968808727E-4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0</c:v>
                </c:pt>
                <c:pt idx="1">
                  <c:v>2.5987525987525989E-4</c:v>
                </c:pt>
                <c:pt idx="2">
                  <c:v>1.5592515592515593E-3</c:v>
                </c:pt>
                <c:pt idx="3">
                  <c:v>5.4054054054054057E-2</c:v>
                </c:pt>
                <c:pt idx="4">
                  <c:v>4.8336798336798339E-2</c:v>
                </c:pt>
                <c:pt idx="5">
                  <c:v>0.1340956340956341</c:v>
                </c:pt>
                <c:pt idx="6">
                  <c:v>0.10784823284823285</c:v>
                </c:pt>
                <c:pt idx="7">
                  <c:v>0.42853430353430355</c:v>
                </c:pt>
                <c:pt idx="8">
                  <c:v>0.2253118503118503</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1.4452281216808086E-2</c:v>
                </c:pt>
                <c:pt idx="1">
                  <c:v>1.3008246512238493E-3</c:v>
                </c:pt>
                <c:pt idx="2">
                  <c:v>9.1415750719033816E-3</c:v>
                </c:pt>
                <c:pt idx="3">
                  <c:v>0.1381977014786438</c:v>
                </c:pt>
                <c:pt idx="4">
                  <c:v>0.10626185958254269</c:v>
                </c:pt>
                <c:pt idx="5">
                  <c:v>0.17439404246178081</c:v>
                </c:pt>
                <c:pt idx="6">
                  <c:v>0.2272982230019214</c:v>
                </c:pt>
                <c:pt idx="7">
                  <c:v>0.11557051305001612</c:v>
                </c:pt>
                <c:pt idx="8">
                  <c:v>0.21338297948515986</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9.700505590604494E-3</c:v>
                </c:pt>
                <c:pt idx="1">
                  <c:v>1.6452259971018712E-4</c:v>
                </c:pt>
                <c:pt idx="2">
                  <c:v>9.8080780596457697E-4</c:v>
                </c:pt>
                <c:pt idx="3">
                  <c:v>7.2073554257655048E-3</c:v>
                </c:pt>
                <c:pt idx="4">
                  <c:v>0.18981478551948011</c:v>
                </c:pt>
                <c:pt idx="5">
                  <c:v>0.23178703182246746</c:v>
                </c:pt>
                <c:pt idx="6">
                  <c:v>0.52349192890092577</c:v>
                </c:pt>
                <c:pt idx="7">
                  <c:v>3.6302544405282439E-2</c:v>
                </c:pt>
                <c:pt idx="8">
                  <c:v>5.5051792979947227E-4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1.2987012987012987E-3</c:v>
                </c:pt>
                <c:pt idx="1">
                  <c:v>3.2467532467532468E-4</c:v>
                </c:pt>
                <c:pt idx="2">
                  <c:v>0</c:v>
                </c:pt>
                <c:pt idx="3">
                  <c:v>1.9480519480519481E-3</c:v>
                </c:pt>
                <c:pt idx="4">
                  <c:v>6.0064935064935064E-2</c:v>
                </c:pt>
                <c:pt idx="5">
                  <c:v>4.0259740259740259E-2</c:v>
                </c:pt>
                <c:pt idx="6">
                  <c:v>4.0584415584415584E-2</c:v>
                </c:pt>
                <c:pt idx="7">
                  <c:v>0.15909090909090909</c:v>
                </c:pt>
                <c:pt idx="8">
                  <c:v>0.6964285714285714</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1.0765939006554358E-2</c:v>
                </c:pt>
                <c:pt idx="1">
                  <c:v>3.3855154108661505E-4</c:v>
                </c:pt>
                <c:pt idx="2">
                  <c:v>7.0147879313146632E-3</c:v>
                </c:pt>
                <c:pt idx="3">
                  <c:v>1.4584800390011376E-2</c:v>
                </c:pt>
                <c:pt idx="4">
                  <c:v>0.18070527057039162</c:v>
                </c:pt>
                <c:pt idx="5">
                  <c:v>8.3446183847028871E-2</c:v>
                </c:pt>
                <c:pt idx="6">
                  <c:v>0.14856995829045014</c:v>
                </c:pt>
                <c:pt idx="7">
                  <c:v>0.19232435946048426</c:v>
                </c:pt>
                <c:pt idx="8">
                  <c:v>0.3622501489626781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AE93-4919-96B3-F530CC91684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AE93-4919-96B3-F530CC91684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AE93-4919-96B3-F530CC91684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AE93-4919-96B3-F530CC91684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AE93-4919-96B3-F530CC91684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AE93-4919-96B3-F530CC91684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AE93-4919-96B3-F530CC91684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AE93-4919-96B3-F530CC91684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AE93-4919-96B3-F530CC91684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AE93-4919-96B3-F530CC916843}"/>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AE93-4919-96B3-F530CC916843}"/>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Murcia, Región de</c:v>
                </c:pt>
                <c:pt idx="2">
                  <c:v>Canarias</c:v>
                </c:pt>
                <c:pt idx="3">
                  <c:v>Galicia</c:v>
                </c:pt>
                <c:pt idx="4">
                  <c:v>TOTAL</c:v>
                </c:pt>
                <c:pt idx="5">
                  <c:v>Madrid, Comunidad de*</c:v>
                </c:pt>
                <c:pt idx="6">
                  <c:v>Asturias, Principado de</c:v>
                </c:pt>
                <c:pt idx="7">
                  <c:v>Comunitat Valenciana</c:v>
                </c:pt>
                <c:pt idx="8">
                  <c:v>Cataluña</c:v>
                </c:pt>
                <c:pt idx="9">
                  <c:v>Extremadura</c:v>
                </c:pt>
                <c:pt idx="10">
                  <c:v>Balears, Illes</c:v>
                </c:pt>
                <c:pt idx="11">
                  <c:v>Rioja, La</c:v>
                </c:pt>
                <c:pt idx="12">
                  <c:v>Melilla</c:v>
                </c:pt>
                <c:pt idx="13">
                  <c:v>Cantabria</c:v>
                </c:pt>
                <c:pt idx="14">
                  <c:v>Navarra, Comunidad Foral de</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569.80999999999995</c:v>
                </c:pt>
                <c:pt idx="1">
                  <c:v>564.66</c:v>
                </c:pt>
                <c:pt idx="2">
                  <c:v>513.20000000000005</c:v>
                </c:pt>
                <c:pt idx="3">
                  <c:v>358.48</c:v>
                </c:pt>
                <c:pt idx="4">
                  <c:v>343.04</c:v>
                </c:pt>
                <c:pt idx="5">
                  <c:v>342.5</c:v>
                </c:pt>
                <c:pt idx="6">
                  <c:v>334.04</c:v>
                </c:pt>
                <c:pt idx="7">
                  <c:v>303.94</c:v>
                </c:pt>
                <c:pt idx="8">
                  <c:v>269.62</c:v>
                </c:pt>
                <c:pt idx="9">
                  <c:v>258.3</c:v>
                </c:pt>
                <c:pt idx="10">
                  <c:v>227.18</c:v>
                </c:pt>
                <c:pt idx="11">
                  <c:v>225.29</c:v>
                </c:pt>
                <c:pt idx="12">
                  <c:v>218.53</c:v>
                </c:pt>
                <c:pt idx="13">
                  <c:v>211.94</c:v>
                </c:pt>
                <c:pt idx="14">
                  <c:v>202.9</c:v>
                </c:pt>
                <c:pt idx="15">
                  <c:v>174.24</c:v>
                </c:pt>
                <c:pt idx="16">
                  <c:v>158.16999999999999</c:v>
                </c:pt>
                <c:pt idx="17">
                  <c:v>129.94</c:v>
                </c:pt>
                <c:pt idx="18">
                  <c:v>112.69</c:v>
                </c:pt>
                <c:pt idx="19">
                  <c:v>58.96</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0BCD-430D-BF11-287F2ED1977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Murcia, Región de</c:v>
                </c:pt>
                <c:pt idx="3">
                  <c:v>País Vasco</c:v>
                </c:pt>
                <c:pt idx="4">
                  <c:v>Andalucía</c:v>
                </c:pt>
                <c:pt idx="5">
                  <c:v>Extremadura</c:v>
                </c:pt>
                <c:pt idx="6">
                  <c:v>Cataluña</c:v>
                </c:pt>
                <c:pt idx="7">
                  <c:v>TOTAL</c:v>
                </c:pt>
                <c:pt idx="8">
                  <c:v>Asturias, Principado de</c:v>
                </c:pt>
                <c:pt idx="9">
                  <c:v>Cantabria</c:v>
                </c:pt>
                <c:pt idx="10">
                  <c:v>Castilla - La Mancha</c:v>
                </c:pt>
                <c:pt idx="11">
                  <c:v>Canarias</c:v>
                </c:pt>
                <c:pt idx="12">
                  <c:v>Comunitat Valenciana</c:v>
                </c:pt>
                <c:pt idx="13">
                  <c:v>Balears, Illes</c:v>
                </c:pt>
                <c:pt idx="14">
                  <c:v>Rioja, La</c:v>
                </c:pt>
                <c:pt idx="15">
                  <c:v>Galicia</c:v>
                </c:pt>
                <c:pt idx="16">
                  <c:v>Madrid, Comunidad de</c:v>
                </c:pt>
                <c:pt idx="17">
                  <c:v>Aragón</c:v>
                </c:pt>
                <c:pt idx="18">
                  <c:v>Navarra, Comunidad Foral de</c:v>
                </c:pt>
              </c:strCache>
            </c:strRef>
          </c:cat>
          <c:val>
            <c:numRef>
              <c:f>'24asolcasaad_pobl'!$AL$11:$AL$29</c:f>
              <c:numCache>
                <c:formatCode>0.00</c:formatCode>
                <c:ptCount val="19"/>
                <c:pt idx="0">
                  <c:v>2.1231350611882784</c:v>
                </c:pt>
                <c:pt idx="1">
                  <c:v>1.8733774773847509</c:v>
                </c:pt>
                <c:pt idx="2">
                  <c:v>1.8625803746583791</c:v>
                </c:pt>
                <c:pt idx="3">
                  <c:v>1.8543026066297652</c:v>
                </c:pt>
                <c:pt idx="4">
                  <c:v>1.7412895273720057</c:v>
                </c:pt>
                <c:pt idx="5">
                  <c:v>1.7384283913583021</c:v>
                </c:pt>
                <c:pt idx="6">
                  <c:v>1.5971655720812388</c:v>
                </c:pt>
                <c:pt idx="7">
                  <c:v>1.5114239943230687</c:v>
                </c:pt>
                <c:pt idx="8">
                  <c:v>1.4949923943809191</c:v>
                </c:pt>
                <c:pt idx="9">
                  <c:v>1.4723899048849487</c:v>
                </c:pt>
                <c:pt idx="10">
                  <c:v>1.4347005238782262</c:v>
                </c:pt>
                <c:pt idx="11">
                  <c:v>1.4313287160153843</c:v>
                </c:pt>
                <c:pt idx="12">
                  <c:v>1.4288453484203272</c:v>
                </c:pt>
                <c:pt idx="13">
                  <c:v>1.3945771747220588</c:v>
                </c:pt>
                <c:pt idx="14">
                  <c:v>1.354123760337125</c:v>
                </c:pt>
                <c:pt idx="15">
                  <c:v>1.3286893574938241</c:v>
                </c:pt>
                <c:pt idx="16">
                  <c:v>1.1191618067100271</c:v>
                </c:pt>
                <c:pt idx="17">
                  <c:v>1.0891781924122652</c:v>
                </c:pt>
                <c:pt idx="18">
                  <c:v>1.0352432738011113</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5A347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AD84C6"/>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AD84C6"/>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9A3CC21-F274-4319-916D-8945FDD2B62C}" type="CELLRANGE">
                      <a:rPr lang="en-US" baseline="0"/>
                      <a:pPr>
                        <a:defRPr b="1">
                          <a:solidFill>
                            <a:srgbClr val="000000"/>
                          </a:solidFill>
                        </a:defRPr>
                      </a:pPr>
                      <a:t>[CELLRANGE]</a:t>
                    </a:fld>
                    <a:r>
                      <a:rPr lang="en-US" baseline="0"/>
                      <a:t>
</a:t>
                    </a:r>
                    <a:fld id="{3A50C648-F004-4A3D-A27A-B22E27DD53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A6E829E-DE95-459C-924E-7CF0D48DEF06}" type="CELLRANGE">
                      <a:rPr lang="en-US" baseline="0"/>
                      <a:pPr>
                        <a:defRPr b="1">
                          <a:solidFill>
                            <a:srgbClr val="000000"/>
                          </a:solidFill>
                        </a:defRPr>
                      </a:pPr>
                      <a:t>[CELLRANGE]</a:t>
                    </a:fld>
                    <a:r>
                      <a:rPr lang="en-US" baseline="0"/>
                      <a:t>
</a:t>
                    </a:r>
                    <a:fld id="{10DBCA83-62C0-46A9-B1E7-C15B1BFEE7E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7054570-3BCA-45D5-A156-F2A60934DA90}" type="CELLRANGE">
                      <a:rPr lang="en-US" baseline="0"/>
                      <a:pPr>
                        <a:defRPr b="1">
                          <a:solidFill>
                            <a:srgbClr val="000000"/>
                          </a:solidFill>
                        </a:defRPr>
                      </a:pPr>
                      <a:t>[CELLRANGE]</a:t>
                    </a:fld>
                    <a:r>
                      <a:rPr lang="en-US" baseline="0"/>
                      <a:t>
</a:t>
                    </a:r>
                    <a:fld id="{14F79F01-08C5-4D11-AA58-FAC82A2849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8F70D9-C07F-46E1-BCD8-D79D4DBC108E}" type="CELLRANGE">
                      <a:rPr lang="en-US" baseline="0"/>
                      <a:pPr>
                        <a:defRPr b="1">
                          <a:solidFill>
                            <a:srgbClr val="000000"/>
                          </a:solidFill>
                        </a:defRPr>
                      </a:pPr>
                      <a:t>[CELLRANGE]</a:t>
                    </a:fld>
                    <a:r>
                      <a:rPr lang="en-US" baseline="0"/>
                      <a:t>
</a:t>
                    </a:r>
                    <a:fld id="{014B69D9-6250-40B4-AA2C-30162F0D3A5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02845EC-462B-4499-9157-BB394A24747E}" type="CELLRANGE">
                      <a:rPr lang="en-US" baseline="0"/>
                      <a:pPr>
                        <a:defRPr b="1">
                          <a:solidFill>
                            <a:srgbClr val="000000"/>
                          </a:solidFill>
                        </a:defRPr>
                      </a:pPr>
                      <a:t>[CELLRANGE]</a:t>
                    </a:fld>
                    <a:r>
                      <a:rPr lang="en-US" baseline="0"/>
                      <a:t>
</a:t>
                    </a:r>
                    <a:fld id="{B4E15CEA-8285-4290-A639-689A86DC32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90707E7-ED98-48E0-BD29-029AC8FA1401}" type="CELLRANGE">
                      <a:rPr lang="en-US" baseline="0"/>
                      <a:pPr>
                        <a:defRPr b="1">
                          <a:solidFill>
                            <a:srgbClr val="000000"/>
                          </a:solidFill>
                        </a:defRPr>
                      </a:pPr>
                      <a:t>[CELLRANGE]</a:t>
                    </a:fld>
                    <a:r>
                      <a:rPr lang="en-US" baseline="0"/>
                      <a:t>
</a:t>
                    </a:r>
                    <a:fld id="{90A64E61-AEE5-48E8-AC3D-AB9F6CCE2F7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0200D2-CA16-43B1-9E44-F7E11986135B}" type="CELLRANGE">
                      <a:rPr lang="en-US" baseline="0"/>
                      <a:pPr>
                        <a:defRPr b="1">
                          <a:solidFill>
                            <a:srgbClr val="000000"/>
                          </a:solidFill>
                        </a:defRPr>
                      </a:pPr>
                      <a:t>[CELLRANGE]</a:t>
                    </a:fld>
                    <a:r>
                      <a:rPr lang="en-US" baseline="0"/>
                      <a:t>
</a:t>
                    </a:r>
                    <a:fld id="{1F8F78CE-7B1C-43C8-8999-AB22C46F96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C3938EF-61F5-46DC-A402-8324B8AFA565}" type="CELLRANGE">
                      <a:rPr lang="en-US" baseline="0"/>
                      <a:pPr>
                        <a:defRPr b="1">
                          <a:solidFill>
                            <a:srgbClr val="000000"/>
                          </a:solidFill>
                        </a:defRPr>
                      </a:pPr>
                      <a:t>[CELLRANGE]</a:t>
                    </a:fld>
                    <a:r>
                      <a:rPr lang="en-US" baseline="0"/>
                      <a:t>
</a:t>
                    </a:r>
                    <a:fld id="{B28875C2-B9F9-411B-A1B2-08C051F58A6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064E49C-46E9-4D87-B674-B7B503B7E6C2}" type="CELLRANGE">
                      <a:rPr lang="en-US" baseline="0"/>
                      <a:pPr>
                        <a:defRPr b="1">
                          <a:solidFill>
                            <a:srgbClr val="000000"/>
                          </a:solidFill>
                        </a:defRPr>
                      </a:pPr>
                      <a:t>[CELLRANGE]</a:t>
                    </a:fld>
                    <a:r>
                      <a:rPr lang="en-US" baseline="0"/>
                      <a:t>
</a:t>
                    </a:r>
                    <a:fld id="{28B158A3-67CD-4DA3-B29D-86ABD20119C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F5468A5-E138-48A2-95B4-0B67F92A8809}" type="CELLRANGE">
                      <a:rPr lang="en-US" baseline="0"/>
                      <a:pPr>
                        <a:defRPr b="1">
                          <a:solidFill>
                            <a:srgbClr val="000000"/>
                          </a:solidFill>
                        </a:defRPr>
                      </a:pPr>
                      <a:t>[CELLRANGE]</a:t>
                    </a:fld>
                    <a:r>
                      <a:rPr lang="en-US" baseline="0"/>
                      <a:t>
</a:t>
                    </a:r>
                    <a:fld id="{39107C69-A832-4B2B-B655-E239EEC82F7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2A6A1C51-0B5D-4DE4-BFE0-35D5E17C1782}" type="CELLRANGE">
                      <a:rPr lang="en-US" baseline="0"/>
                      <a:pPr>
                        <a:defRPr b="1">
                          <a:solidFill>
                            <a:srgbClr val="FFFFFF"/>
                          </a:solidFill>
                        </a:defRPr>
                      </a:pPr>
                      <a:t>[CELLRANGE]</a:t>
                    </a:fld>
                    <a:r>
                      <a:rPr lang="en-US" baseline="0"/>
                      <a:t>
</a:t>
                    </a:r>
                    <a:fld id="{740D6F22-159C-4B6E-A176-B9FBB7B192DA}"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DE6F074-9710-4794-B8C1-CC950930EA90}" type="CELLRANGE">
                      <a:rPr lang="en-US" baseline="0"/>
                      <a:pPr>
                        <a:defRPr b="1">
                          <a:solidFill>
                            <a:srgbClr val="000000"/>
                          </a:solidFill>
                        </a:defRPr>
                      </a:pPr>
                      <a:t>[CELLRANGE]</a:t>
                    </a:fld>
                    <a:r>
                      <a:rPr lang="en-US" baseline="0"/>
                      <a:t>
</a:t>
                    </a:r>
                    <a:fld id="{50C8A4C5-1C92-42EB-B97F-1D0FC412291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F2015FC-FA76-45A1-9009-A5CA6D87EFFE}" type="CELLRANGE">
                      <a:rPr lang="en-US" baseline="0"/>
                      <a:pPr>
                        <a:defRPr b="1">
                          <a:solidFill>
                            <a:srgbClr val="000000"/>
                          </a:solidFill>
                        </a:defRPr>
                      </a:pPr>
                      <a:t>[CELLRANGE]</a:t>
                    </a:fld>
                    <a:r>
                      <a:rPr lang="en-US" baseline="0"/>
                      <a:t>
</a:t>
                    </a:r>
                    <a:fld id="{67EDDE5B-FF95-4363-9497-535CABE7F4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EB49467-0682-4F94-8555-4E6A5BA4AE46}" type="CELLRANGE">
                      <a:rPr lang="en-US" baseline="0"/>
                      <a:pPr>
                        <a:defRPr b="1">
                          <a:solidFill>
                            <a:srgbClr val="000000"/>
                          </a:solidFill>
                        </a:defRPr>
                      </a:pPr>
                      <a:t>[CELLRANGE]</a:t>
                    </a:fld>
                    <a:r>
                      <a:rPr lang="en-US" baseline="0"/>
                      <a:t>
</a:t>
                    </a:r>
                    <a:fld id="{9897484A-1970-4DE3-9AD8-6FA5FBE183A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ED34FA2-71A8-4CF3-8265-2E7E68AB4BB2}" type="CELLRANGE">
                      <a:rPr lang="en-US" baseline="0"/>
                      <a:pPr>
                        <a:defRPr b="1">
                          <a:solidFill>
                            <a:srgbClr val="000000"/>
                          </a:solidFill>
                        </a:defRPr>
                      </a:pPr>
                      <a:t>[CELLRANGE]</a:t>
                    </a:fld>
                    <a:r>
                      <a:rPr lang="en-US" baseline="0"/>
                      <a:t>
</a:t>
                    </a:r>
                    <a:fld id="{D9BC790B-7069-4C29-B223-3C7DE548E33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E42E199-94FB-4343-8C0C-8CDCC74EC176}" type="CELLRANGE">
                      <a:rPr lang="en-US" baseline="0"/>
                      <a:pPr>
                        <a:defRPr b="1">
                          <a:solidFill>
                            <a:srgbClr val="000000"/>
                          </a:solidFill>
                        </a:defRPr>
                      </a:pPr>
                      <a:t>[CELLRANGE]</a:t>
                    </a:fld>
                    <a:r>
                      <a:rPr lang="en-US" baseline="0"/>
                      <a:t>
</a:t>
                    </a:r>
                    <a:fld id="{F5EA1354-45C7-4E60-8EE5-98F3233409A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D33CB4D-2BA4-41E4-8789-534C058BFAB2}" type="CELLRANGE">
                      <a:rPr lang="en-US" baseline="0"/>
                      <a:pPr>
                        <a:defRPr b="1">
                          <a:solidFill>
                            <a:srgbClr val="000000"/>
                          </a:solidFill>
                        </a:defRPr>
                      </a:pPr>
                      <a:t>[CELLRANGE]</a:t>
                    </a:fld>
                    <a:r>
                      <a:rPr lang="en-US" baseline="0"/>
                      <a:t>
</a:t>
                    </a:r>
                    <a:fld id="{82F9066A-5A62-45C5-B051-0571F9E7F98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25D273-4B27-4050-A6D2-F4B0F09EA3E7}" type="CELLRANGE">
                      <a:rPr lang="en-US" baseline="0"/>
                      <a:pPr>
                        <a:defRPr b="1">
                          <a:solidFill>
                            <a:srgbClr val="000000"/>
                          </a:solidFill>
                        </a:defRPr>
                      </a:pPr>
                      <a:t>[CELLRANGE]</a:t>
                    </a:fld>
                    <a:r>
                      <a:rPr lang="en-US" baseline="0"/>
                      <a:t>
</a:t>
                    </a:r>
                    <a:fld id="{C6990902-4637-4E31-927D-58C1007552C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A58D84-1C40-4640-930C-FDBFEFA1CF9F}" type="CELLRANGE">
                      <a:rPr lang="en-US" baseline="0"/>
                      <a:pPr>
                        <a:defRPr b="1">
                          <a:solidFill>
                            <a:srgbClr val="000000"/>
                          </a:solidFill>
                        </a:defRPr>
                      </a:pPr>
                      <a:t>[CELLRANGE]</a:t>
                    </a:fld>
                    <a:r>
                      <a:rPr lang="en-US" baseline="0"/>
                      <a:t>
</a:t>
                    </a:r>
                    <a:fld id="{046080EF-0608-44F1-9A8D-A4D1A7935FA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059AF4-C599-4CFA-88D9-CC353FB7FD41}" type="CELLRANGE">
                      <a:rPr lang="en-US" baseline="0"/>
                      <a:pPr>
                        <a:defRPr b="1">
                          <a:solidFill>
                            <a:srgbClr val="000000"/>
                          </a:solidFill>
                        </a:defRPr>
                      </a:pPr>
                      <a:t>[CELLRANGE]</a:t>
                    </a:fld>
                    <a:r>
                      <a:rPr lang="en-US" baseline="0"/>
                      <a:t>
</a:t>
                    </a:r>
                    <a:fld id="{DAF76515-133B-49F0-AB7A-74ABA57ACB1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Asturias, Principado de</c:v>
                </c:pt>
                <c:pt idx="3">
                  <c:v>Cantabria</c:v>
                </c:pt>
                <c:pt idx="4">
                  <c:v>Galicia</c:v>
                </c:pt>
                <c:pt idx="5">
                  <c:v>Navarra, Comunidad Foral de</c:v>
                </c:pt>
                <c:pt idx="6">
                  <c:v>Andalucía</c:v>
                </c:pt>
                <c:pt idx="7">
                  <c:v>Comunitat Valenciana</c:v>
                </c:pt>
                <c:pt idx="8">
                  <c:v>Castilla - La Mancha</c:v>
                </c:pt>
                <c:pt idx="9">
                  <c:v>Madrid, Comunidad de</c:v>
                </c:pt>
                <c:pt idx="10">
                  <c:v>Media Nacional</c:v>
                </c:pt>
                <c:pt idx="11">
                  <c:v>Ceuta</c:v>
                </c:pt>
                <c:pt idx="12">
                  <c:v>Balears, Illes</c:v>
                </c:pt>
                <c:pt idx="13">
                  <c:v>Melilla</c:v>
                </c:pt>
                <c:pt idx="14">
                  <c:v>Extremadura</c:v>
                </c:pt>
                <c:pt idx="15">
                  <c:v>Rioja, La</c:v>
                </c:pt>
                <c:pt idx="16">
                  <c:v>Murcia, Región de</c:v>
                </c:pt>
                <c:pt idx="17">
                  <c:v>Cataluña</c:v>
                </c:pt>
                <c:pt idx="18">
                  <c:v>País Vasco</c:v>
                </c:pt>
                <c:pt idx="19">
                  <c:v>Canarias</c:v>
                </c:pt>
              </c:strCache>
            </c:strRef>
          </c:cat>
          <c:val>
            <c:numRef>
              <c:f>'11ListaEspera'!$O$13:$O$32</c:f>
              <c:numCache>
                <c:formatCode>0.00%</c:formatCode>
                <c:ptCount val="20"/>
                <c:pt idx="0">
                  <c:v>0.99879721709052316</c:v>
                </c:pt>
                <c:pt idx="1">
                  <c:v>0.99749415654151485</c:v>
                </c:pt>
                <c:pt idx="2">
                  <c:v>0.99074100291644251</c:v>
                </c:pt>
                <c:pt idx="3">
                  <c:v>0.98935531415470279</c:v>
                </c:pt>
                <c:pt idx="4">
                  <c:v>0.98684012720439429</c:v>
                </c:pt>
                <c:pt idx="5">
                  <c:v>0.97947845804988665</c:v>
                </c:pt>
                <c:pt idx="6">
                  <c:v>0.95555897423017033</c:v>
                </c:pt>
                <c:pt idx="7">
                  <c:v>0.95278092207074938</c:v>
                </c:pt>
                <c:pt idx="8">
                  <c:v>0.95146694264603238</c:v>
                </c:pt>
                <c:pt idx="9">
                  <c:v>0.93631552867040024</c:v>
                </c:pt>
                <c:pt idx="10">
                  <c:v>0.92854312361144486</c:v>
                </c:pt>
                <c:pt idx="11">
                  <c:v>0.92632781267846942</c:v>
                </c:pt>
                <c:pt idx="12">
                  <c:v>0.90745445109126166</c:v>
                </c:pt>
                <c:pt idx="13">
                  <c:v>0.90024630541871919</c:v>
                </c:pt>
                <c:pt idx="14">
                  <c:v>0.89861706741194047</c:v>
                </c:pt>
                <c:pt idx="15">
                  <c:v>0.89654839953721555</c:v>
                </c:pt>
                <c:pt idx="16">
                  <c:v>0.88732078434304729</c:v>
                </c:pt>
                <c:pt idx="17">
                  <c:v>0.86130577803203656</c:v>
                </c:pt>
                <c:pt idx="18">
                  <c:v>0.83955755875454174</c:v>
                </c:pt>
                <c:pt idx="19">
                  <c:v>0.81772615547737237</c:v>
                </c:pt>
              </c:numCache>
            </c:numRef>
          </c:val>
          <c:extLst>
            <c:ext xmlns:c15="http://schemas.microsoft.com/office/drawing/2012/chart" uri="{02D57815-91ED-43cb-92C2-25804820EDAC}">
              <c15:datalabelsRange>
                <c15:f>'11ListaEspera'!$M$13:$M$32</c15:f>
                <c15:dlblRangeCache>
                  <c:ptCount val="20"/>
                  <c:pt idx="0">
                    <c:v>127.052</c:v>
                  </c:pt>
                  <c:pt idx="1">
                    <c:v>47.370</c:v>
                  </c:pt>
                  <c:pt idx="2">
                    <c:v>34.990</c:v>
                  </c:pt>
                  <c:pt idx="3">
                    <c:v>18.124</c:v>
                  </c:pt>
                  <c:pt idx="4">
                    <c:v>85.337</c:v>
                  </c:pt>
                  <c:pt idx="5">
                    <c:v>17.278</c:v>
                  </c:pt>
                  <c:pt idx="6">
                    <c:v>304.357</c:v>
                  </c:pt>
                  <c:pt idx="7">
                    <c:v>174.236</c:v>
                  </c:pt>
                  <c:pt idx="8">
                    <c:v>79.065</c:v>
                  </c:pt>
                  <c:pt idx="9">
                    <c:v>200.291</c:v>
                  </c:pt>
                  <c:pt idx="10">
                    <c:v>1.584.011</c:v>
                  </c:pt>
                  <c:pt idx="11">
                    <c:v>1.622</c:v>
                  </c:pt>
                  <c:pt idx="12">
                    <c:v>33.221</c:v>
                  </c:pt>
                  <c:pt idx="13">
                    <c:v>2.193</c:v>
                  </c:pt>
                  <c:pt idx="14">
                    <c:v>37.298</c:v>
                  </c:pt>
                  <c:pt idx="15">
                    <c:v>9.299</c:v>
                  </c:pt>
                  <c:pt idx="16">
                    <c:v>47.469</c:v>
                  </c:pt>
                  <c:pt idx="17">
                    <c:v>240.890</c:v>
                  </c:pt>
                  <c:pt idx="18">
                    <c:v>73.018</c:v>
                  </c:pt>
                  <c:pt idx="19">
                    <c:v>50.901</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37347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8784C6"/>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8784C6"/>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319F7C7-B330-43E4-83FB-88A14513232A}" type="CELLRANGE">
                      <a:rPr lang="en-US" baseline="0"/>
                      <a:pPr>
                        <a:defRPr b="1">
                          <a:solidFill>
                            <a:srgbClr val="000000"/>
                          </a:solidFill>
                        </a:defRPr>
                      </a:pPr>
                      <a:t>[CELLRANGE]</a:t>
                    </a:fld>
                    <a:r>
                      <a:rPr lang="en-US" baseline="0"/>
                      <a:t>
</a:t>
                    </a:r>
                    <a:fld id="{0FD60FF1-CF2C-485B-B461-347EC799156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B86F9AB-A8C8-4AA6-8228-8636B951711C}" type="CELLRANGE">
                      <a:rPr lang="en-US" baseline="0"/>
                      <a:pPr>
                        <a:defRPr b="1">
                          <a:solidFill>
                            <a:srgbClr val="000000"/>
                          </a:solidFill>
                        </a:defRPr>
                      </a:pPr>
                      <a:t>[CELLRANGE]</a:t>
                    </a:fld>
                    <a:r>
                      <a:rPr lang="en-US" baseline="0"/>
                      <a:t>
</a:t>
                    </a:r>
                    <a:fld id="{34894CC0-A5E4-4807-A60E-1B6C8ACB4B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8CB1F55-2263-4EBB-A7E2-944A1C179E87}" type="CELLRANGE">
                      <a:rPr lang="en-US" baseline="0"/>
                      <a:pPr>
                        <a:defRPr b="1">
                          <a:solidFill>
                            <a:srgbClr val="000000"/>
                          </a:solidFill>
                        </a:defRPr>
                      </a:pPr>
                      <a:t>[CELLRANGE]</a:t>
                    </a:fld>
                    <a:r>
                      <a:rPr lang="en-US" baseline="0"/>
                      <a:t>
</a:t>
                    </a:r>
                    <a:fld id="{4CA8AD27-4160-4BC2-A5CA-F954915125C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8BBAC0B-76F9-46A0-80B1-01DD9C3DBCA6}" type="CELLRANGE">
                      <a:rPr lang="en-US" baseline="0"/>
                      <a:pPr>
                        <a:defRPr b="1">
                          <a:solidFill>
                            <a:srgbClr val="000000"/>
                          </a:solidFill>
                        </a:defRPr>
                      </a:pPr>
                      <a:t>[CELLRANGE]</a:t>
                    </a:fld>
                    <a:r>
                      <a:rPr lang="en-US" baseline="0"/>
                      <a:t>
</a:t>
                    </a:r>
                    <a:fld id="{C7B7DA36-1446-4DBF-B51A-A204424063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9DE931-30C5-4BDE-94F7-840336A678FD}" type="CELLRANGE">
                      <a:rPr lang="en-US" baseline="0"/>
                      <a:pPr>
                        <a:defRPr b="1">
                          <a:solidFill>
                            <a:srgbClr val="000000"/>
                          </a:solidFill>
                        </a:defRPr>
                      </a:pPr>
                      <a:t>[CELLRANGE]</a:t>
                    </a:fld>
                    <a:r>
                      <a:rPr lang="en-US" baseline="0"/>
                      <a:t>
</a:t>
                    </a:r>
                    <a:fld id="{72B880EF-2B0E-4DC6-B4DE-0B6F26506DF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80CC7D3-3FE8-4842-BB51-2B5431AD981F}" type="CELLRANGE">
                      <a:rPr lang="en-US" baseline="0"/>
                      <a:pPr>
                        <a:defRPr b="1">
                          <a:solidFill>
                            <a:srgbClr val="000000"/>
                          </a:solidFill>
                        </a:defRPr>
                      </a:pPr>
                      <a:t>[CELLRANGE]</a:t>
                    </a:fld>
                    <a:r>
                      <a:rPr lang="en-US" baseline="0"/>
                      <a:t>
</a:t>
                    </a:r>
                    <a:fld id="{B9ED0C07-C639-4E12-9F18-7F08859AB9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74E98B-D5D4-4DD9-8381-0B74E3BC0AE3}" type="CELLRANGE">
                      <a:rPr lang="en-US" baseline="0"/>
                      <a:pPr>
                        <a:defRPr b="1">
                          <a:solidFill>
                            <a:srgbClr val="000000"/>
                          </a:solidFill>
                        </a:defRPr>
                      </a:pPr>
                      <a:t>[CELLRANGE]</a:t>
                    </a:fld>
                    <a:r>
                      <a:rPr lang="en-US" baseline="0"/>
                      <a:t>
</a:t>
                    </a:r>
                    <a:fld id="{5A52B877-D8DE-450E-A795-4DCECF4BA8F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104436A-5FE4-4C08-BEE8-EE02D43565A4}" type="CELLRANGE">
                      <a:rPr lang="en-US" baseline="0"/>
                      <a:pPr>
                        <a:defRPr b="1">
                          <a:solidFill>
                            <a:srgbClr val="000000"/>
                          </a:solidFill>
                        </a:defRPr>
                      </a:pPr>
                      <a:t>[CELLRANGE]</a:t>
                    </a:fld>
                    <a:r>
                      <a:rPr lang="en-US" baseline="0"/>
                      <a:t>
</a:t>
                    </a:r>
                    <a:fld id="{0DFD7C7E-0C07-4FB1-8A54-55DD18BC6B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DB914C4-6A2F-41E1-AF65-26DD80F152BE}" type="CELLRANGE">
                      <a:rPr lang="en-US" baseline="0"/>
                      <a:pPr>
                        <a:defRPr b="1">
                          <a:solidFill>
                            <a:srgbClr val="000000"/>
                          </a:solidFill>
                        </a:defRPr>
                      </a:pPr>
                      <a:t>[CELLRANGE]</a:t>
                    </a:fld>
                    <a:r>
                      <a:rPr lang="en-US" baseline="0"/>
                      <a:t>
</a:t>
                    </a:r>
                    <a:fld id="{84B9CCEC-85C1-4C8D-ADC6-CB7BDFF2149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41E486D-38EA-4F21-9745-6E38D4D35936}" type="CELLRANGE">
                      <a:rPr lang="en-US" baseline="0"/>
                      <a:pPr>
                        <a:defRPr b="1">
                          <a:solidFill>
                            <a:srgbClr val="000000"/>
                          </a:solidFill>
                        </a:defRPr>
                      </a:pPr>
                      <a:t>[CELLRANGE]</a:t>
                    </a:fld>
                    <a:r>
                      <a:rPr lang="en-US" baseline="0"/>
                      <a:t>
</a:t>
                    </a:r>
                    <a:fld id="{CDC79791-6A94-44A3-9963-BC88D4BF69C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FFFFFF"/>
                        </a:solidFill>
                        <a:latin typeface="+mn-lt"/>
                        <a:ea typeface="+mn-ea"/>
                        <a:cs typeface="+mn-cs"/>
                      </a:defRPr>
                    </a:pPr>
                    <a:fld id="{32254F05-C280-4DC6-AD69-78CAD04EFF9C}" type="CELLRANGE">
                      <a:rPr lang="en-US" baseline="0"/>
                      <a:pPr>
                        <a:defRPr b="1">
                          <a:solidFill>
                            <a:srgbClr val="FFFFFF"/>
                          </a:solidFill>
                        </a:defRPr>
                      </a:pPr>
                      <a:t>[CELLRANGE]</a:t>
                    </a:fld>
                    <a:r>
                      <a:rPr lang="en-US" baseline="0"/>
                      <a:t>
</a:t>
                    </a:r>
                    <a:fld id="{AA8A71D7-AAE8-4FE4-A6F9-512D8C6DC9DA}"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0B6C5EE-10E2-41B0-B274-E9D7BB4DFAA7}" type="CELLRANGE">
                      <a:rPr lang="en-US" baseline="0"/>
                      <a:pPr>
                        <a:defRPr b="1">
                          <a:solidFill>
                            <a:srgbClr val="000000"/>
                          </a:solidFill>
                        </a:defRPr>
                      </a:pPr>
                      <a:t>[CELLRANGE]</a:t>
                    </a:fld>
                    <a:r>
                      <a:rPr lang="en-US" baseline="0"/>
                      <a:t>
</a:t>
                    </a:r>
                    <a:fld id="{648E1C20-8C50-48AD-94F3-58B5F14CE1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AE4488-8EE1-40E2-9711-C50E2E760524}" type="CELLRANGE">
                      <a:rPr lang="en-US" baseline="0"/>
                      <a:pPr>
                        <a:defRPr b="1">
                          <a:solidFill>
                            <a:srgbClr val="000000"/>
                          </a:solidFill>
                        </a:defRPr>
                      </a:pPr>
                      <a:t>[CELLRANGE]</a:t>
                    </a:fld>
                    <a:r>
                      <a:rPr lang="en-US" baseline="0"/>
                      <a:t>
</a:t>
                    </a:r>
                    <a:fld id="{84DD611B-93AA-4B57-8EEA-EDCA7CD8F7A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AA8551-29D6-4957-9CAA-E38E80EA3E45}" type="CELLRANGE">
                      <a:rPr lang="en-US" baseline="0"/>
                      <a:pPr>
                        <a:defRPr b="1">
                          <a:solidFill>
                            <a:srgbClr val="000000"/>
                          </a:solidFill>
                        </a:defRPr>
                      </a:pPr>
                      <a:t>[CELLRANGE]</a:t>
                    </a:fld>
                    <a:r>
                      <a:rPr lang="en-US" baseline="0"/>
                      <a:t>
</a:t>
                    </a:r>
                    <a:fld id="{08DCA1D7-C36E-4B84-A724-E694898CC82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B3ED713-170D-466A-AFAA-C3BD094633B6}" type="CELLRANGE">
                      <a:rPr lang="en-US" baseline="0"/>
                      <a:pPr>
                        <a:defRPr b="1">
                          <a:solidFill>
                            <a:srgbClr val="000000"/>
                          </a:solidFill>
                        </a:defRPr>
                      </a:pPr>
                      <a:t>[CELLRANGE]</a:t>
                    </a:fld>
                    <a:r>
                      <a:rPr lang="en-US" baseline="0"/>
                      <a:t>
</a:t>
                    </a:r>
                    <a:fld id="{B6E2FA3D-1687-4ABC-8800-5F5F338C57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7CAD3F1-ADF3-4AD9-B23C-B27E139DAF0C}" type="CELLRANGE">
                      <a:rPr lang="en-US" baseline="0"/>
                      <a:pPr>
                        <a:defRPr b="1">
                          <a:solidFill>
                            <a:srgbClr val="000000"/>
                          </a:solidFill>
                        </a:defRPr>
                      </a:pPr>
                      <a:t>[CELLRANGE]</a:t>
                    </a:fld>
                    <a:r>
                      <a:rPr lang="en-US" baseline="0"/>
                      <a:t>
</a:t>
                    </a:r>
                    <a:fld id="{0414C297-4631-43C8-AFAD-6403BC10851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5F79116-0186-47E4-9E45-F29C534E82E5}" type="CELLRANGE">
                      <a:rPr lang="en-US" baseline="0"/>
                      <a:pPr>
                        <a:defRPr b="1">
                          <a:solidFill>
                            <a:srgbClr val="000000"/>
                          </a:solidFill>
                        </a:defRPr>
                      </a:pPr>
                      <a:t>[CELLRANGE]</a:t>
                    </a:fld>
                    <a:r>
                      <a:rPr lang="en-US" baseline="0"/>
                      <a:t>
</a:t>
                    </a:r>
                    <a:fld id="{CB92B06F-3EC6-44D1-BA19-8A9FDE46478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6980A44-2A69-4D00-8E30-797D0AB907C1}" type="CELLRANGE">
                      <a:rPr lang="en-US" baseline="0"/>
                      <a:pPr>
                        <a:defRPr b="1">
                          <a:solidFill>
                            <a:srgbClr val="000000"/>
                          </a:solidFill>
                        </a:defRPr>
                      </a:pPr>
                      <a:t>[CELLRANGE]</a:t>
                    </a:fld>
                    <a:r>
                      <a:rPr lang="en-US" baseline="0"/>
                      <a:t>
</a:t>
                    </a:r>
                    <a:fld id="{1A8A0245-0C95-44E2-BAA4-63FA6D3C422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440400C-C5FA-4EA7-8707-440A33A36FBA}" type="CELLRANGE">
                      <a:rPr lang="en-US" baseline="0"/>
                      <a:pPr>
                        <a:defRPr b="1">
                          <a:solidFill>
                            <a:srgbClr val="000000"/>
                          </a:solidFill>
                        </a:defRPr>
                      </a:pPr>
                      <a:t>[CELLRANGE]</a:t>
                    </a:fld>
                    <a:r>
                      <a:rPr lang="en-US" baseline="0"/>
                      <a:t>
</a:t>
                    </a:r>
                    <a:fld id="{13F5C4F9-933F-4254-8FA8-399D142EE8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DBC2D6-B073-46B4-9449-54640F706CA5}" type="CELLRANGE">
                      <a:rPr lang="en-US" baseline="0"/>
                      <a:pPr>
                        <a:defRPr b="1">
                          <a:solidFill>
                            <a:srgbClr val="000000"/>
                          </a:solidFill>
                        </a:defRPr>
                      </a:pPr>
                      <a:t>[CELLRANGE]</a:t>
                    </a:fld>
                    <a:r>
                      <a:rPr lang="en-US" baseline="0"/>
                      <a:t>
</a:t>
                    </a:r>
                    <a:fld id="{DA8045D9-D861-49B1-86DC-1B9AE1BDDFF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Asturias, Principado de</c:v>
                </c:pt>
                <c:pt idx="3">
                  <c:v>Cantabria</c:v>
                </c:pt>
                <c:pt idx="4">
                  <c:v>Galicia</c:v>
                </c:pt>
                <c:pt idx="5">
                  <c:v>Navarra, Comunidad Foral de</c:v>
                </c:pt>
                <c:pt idx="6">
                  <c:v>Andalucía</c:v>
                </c:pt>
                <c:pt idx="7">
                  <c:v>Comunitat Valenciana</c:v>
                </c:pt>
                <c:pt idx="8">
                  <c:v>Castilla - La Mancha</c:v>
                </c:pt>
                <c:pt idx="9">
                  <c:v>Madrid, Comunidad de</c:v>
                </c:pt>
                <c:pt idx="10">
                  <c:v>Media Nacional</c:v>
                </c:pt>
                <c:pt idx="11">
                  <c:v>Ceuta</c:v>
                </c:pt>
                <c:pt idx="12">
                  <c:v>Balears, Illes</c:v>
                </c:pt>
                <c:pt idx="13">
                  <c:v>Melilla</c:v>
                </c:pt>
                <c:pt idx="14">
                  <c:v>Extremadura</c:v>
                </c:pt>
                <c:pt idx="15">
                  <c:v>Rioja, La</c:v>
                </c:pt>
                <c:pt idx="16">
                  <c:v>Murcia, Región de</c:v>
                </c:pt>
                <c:pt idx="17">
                  <c:v>Cataluña</c:v>
                </c:pt>
                <c:pt idx="18">
                  <c:v>País Vasco</c:v>
                </c:pt>
                <c:pt idx="19">
                  <c:v>Canarias</c:v>
                </c:pt>
              </c:strCache>
            </c:strRef>
          </c:cat>
          <c:val>
            <c:numRef>
              <c:f>'11ListaEspera'!$P$13:$P$32</c:f>
              <c:numCache>
                <c:formatCode>0.00%</c:formatCode>
                <c:ptCount val="20"/>
                <c:pt idx="0">
                  <c:v>1.2027829094768288E-3</c:v>
                </c:pt>
                <c:pt idx="1">
                  <c:v>2.5058434584851229E-3</c:v>
                </c:pt>
                <c:pt idx="2">
                  <c:v>9.258997083557494E-3</c:v>
                </c:pt>
                <c:pt idx="3">
                  <c:v>1.0644685845297232E-2</c:v>
                </c:pt>
                <c:pt idx="4">
                  <c:v>1.3159872795605666E-2</c:v>
                </c:pt>
                <c:pt idx="5">
                  <c:v>2.0521541950113378E-2</c:v>
                </c:pt>
                <c:pt idx="6">
                  <c:v>4.4441025769829709E-2</c:v>
                </c:pt>
                <c:pt idx="7">
                  <c:v>4.7219077929250675E-2</c:v>
                </c:pt>
                <c:pt idx="8">
                  <c:v>4.8533057353967603E-2</c:v>
                </c:pt>
                <c:pt idx="9">
                  <c:v>6.3684471329599743E-2</c:v>
                </c:pt>
                <c:pt idx="10">
                  <c:v>7.145687638855508E-2</c:v>
                </c:pt>
                <c:pt idx="11">
                  <c:v>7.3672187321530552E-2</c:v>
                </c:pt>
                <c:pt idx="12">
                  <c:v>9.2545548908738284E-2</c:v>
                </c:pt>
                <c:pt idx="13">
                  <c:v>9.9753694581280791E-2</c:v>
                </c:pt>
                <c:pt idx="14">
                  <c:v>0.10138293258805955</c:v>
                </c:pt>
                <c:pt idx="15">
                  <c:v>0.10345160046278441</c:v>
                </c:pt>
                <c:pt idx="16">
                  <c:v>0.11267921565695273</c:v>
                </c:pt>
                <c:pt idx="17">
                  <c:v>0.13869422196796338</c:v>
                </c:pt>
                <c:pt idx="18">
                  <c:v>0.16044244124545831</c:v>
                </c:pt>
                <c:pt idx="19">
                  <c:v>0.1822738445226276</c:v>
                </c:pt>
              </c:numCache>
            </c:numRef>
          </c:val>
          <c:extLst>
            <c:ext xmlns:c15="http://schemas.microsoft.com/office/drawing/2012/chart" uri="{02D57815-91ED-43cb-92C2-25804820EDAC}">
              <c15:datalabelsRange>
                <c15:f>'11ListaEspera'!$N$13:$N$32</c15:f>
                <c15:dlblRangeCache>
                  <c:ptCount val="20"/>
                  <c:pt idx="0">
                    <c:v>153</c:v>
                  </c:pt>
                  <c:pt idx="1">
                    <c:v>119</c:v>
                  </c:pt>
                  <c:pt idx="2">
                    <c:v>327</c:v>
                  </c:pt>
                  <c:pt idx="3">
                    <c:v>195</c:v>
                  </c:pt>
                  <c:pt idx="4">
                    <c:v>1.138</c:v>
                  </c:pt>
                  <c:pt idx="5">
                    <c:v>362</c:v>
                  </c:pt>
                  <c:pt idx="6">
                    <c:v>14.155</c:v>
                  </c:pt>
                  <c:pt idx="7">
                    <c:v>8.635</c:v>
                  </c:pt>
                  <c:pt idx="8">
                    <c:v>4.033</c:v>
                  </c:pt>
                  <c:pt idx="9">
                    <c:v>13.623</c:v>
                  </c:pt>
                  <c:pt idx="10">
                    <c:v>121.899</c:v>
                  </c:pt>
                  <c:pt idx="11">
                    <c:v>129</c:v>
                  </c:pt>
                  <c:pt idx="12">
                    <c:v>3.388</c:v>
                  </c:pt>
                  <c:pt idx="13">
                    <c:v>243</c:v>
                  </c:pt>
                  <c:pt idx="14">
                    <c:v>4.208</c:v>
                  </c:pt>
                  <c:pt idx="15">
                    <c:v>1.073</c:v>
                  </c:pt>
                  <c:pt idx="16">
                    <c:v>6.028</c:v>
                  </c:pt>
                  <c:pt idx="17">
                    <c:v>38.790</c:v>
                  </c:pt>
                  <c:pt idx="18">
                    <c:v>13.954</c:v>
                  </c:pt>
                  <c:pt idx="19">
                    <c:v>11.346</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Asturias, Principado de</c:v>
                </c:pt>
                <c:pt idx="3">
                  <c:v>Cantabria</c:v>
                </c:pt>
                <c:pt idx="4">
                  <c:v>Galicia</c:v>
                </c:pt>
                <c:pt idx="5">
                  <c:v>Navarra, Comunidad Foral de</c:v>
                </c:pt>
                <c:pt idx="6">
                  <c:v>Andalucía</c:v>
                </c:pt>
                <c:pt idx="7">
                  <c:v>Comunitat Valenciana</c:v>
                </c:pt>
                <c:pt idx="8">
                  <c:v>Castilla - La Mancha</c:v>
                </c:pt>
                <c:pt idx="9">
                  <c:v>Madrid, Comunidad de</c:v>
                </c:pt>
                <c:pt idx="10">
                  <c:v>Media Nacional</c:v>
                </c:pt>
                <c:pt idx="11">
                  <c:v>Ceuta</c:v>
                </c:pt>
                <c:pt idx="12">
                  <c:v>Balears, Illes</c:v>
                </c:pt>
                <c:pt idx="13">
                  <c:v>Melilla</c:v>
                </c:pt>
                <c:pt idx="14">
                  <c:v>Extremadura</c:v>
                </c:pt>
                <c:pt idx="15">
                  <c:v>Rioja, La</c:v>
                </c:pt>
                <c:pt idx="16">
                  <c:v>Murcia, Región de</c:v>
                </c:pt>
                <c:pt idx="17">
                  <c:v>Cataluña</c:v>
                </c:pt>
                <c:pt idx="18">
                  <c:v>País Vasco</c:v>
                </c:pt>
                <c:pt idx="19">
                  <c:v>Canarias</c:v>
                </c:pt>
              </c:strCache>
            </c:strRef>
          </c:cat>
          <c:val>
            <c:numRef>
              <c:f>'11ListaEspera'!$Q$13:$Q$32</c:f>
              <c:numCache>
                <c:formatCode>0.00%</c:formatCode>
                <c:ptCount val="20"/>
                <c:pt idx="0">
                  <c:v>0.92854312361144486</c:v>
                </c:pt>
                <c:pt idx="1">
                  <c:v>0.92854312361144486</c:v>
                </c:pt>
                <c:pt idx="2">
                  <c:v>0.92854312361144486</c:v>
                </c:pt>
                <c:pt idx="3">
                  <c:v>0.92854312361144486</c:v>
                </c:pt>
                <c:pt idx="4">
                  <c:v>0.92854312361144486</c:v>
                </c:pt>
                <c:pt idx="5">
                  <c:v>0.92854312361144486</c:v>
                </c:pt>
                <c:pt idx="6">
                  <c:v>0.92854312361144486</c:v>
                </c:pt>
                <c:pt idx="7">
                  <c:v>0.92854312361144486</c:v>
                </c:pt>
                <c:pt idx="8">
                  <c:v>0.92854312361144486</c:v>
                </c:pt>
                <c:pt idx="9">
                  <c:v>0.92854312361144486</c:v>
                </c:pt>
                <c:pt idx="10">
                  <c:v>0.92854312361144486</c:v>
                </c:pt>
                <c:pt idx="11">
                  <c:v>0.92854312361144486</c:v>
                </c:pt>
                <c:pt idx="12">
                  <c:v>0.92854312361144486</c:v>
                </c:pt>
                <c:pt idx="13">
                  <c:v>0.92854312361144486</c:v>
                </c:pt>
                <c:pt idx="14">
                  <c:v>0.92854312361144486</c:v>
                </c:pt>
                <c:pt idx="15">
                  <c:v>0.92854312361144486</c:v>
                </c:pt>
                <c:pt idx="16">
                  <c:v>0.92854312361144486</c:v>
                </c:pt>
                <c:pt idx="17">
                  <c:v>0.92854312361144486</c:v>
                </c:pt>
                <c:pt idx="18">
                  <c:v>0.92854312361144486</c:v>
                </c:pt>
                <c:pt idx="19">
                  <c:v>0.92854312361144486</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5A347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AD84C6"/>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B506442-9BB8-4DEA-A393-3B31325B859B}" type="CELLRANGE">
                      <a:rPr lang="en-US" baseline="0"/>
                      <a:pPr>
                        <a:defRPr b="1">
                          <a:solidFill>
                            <a:srgbClr val="000000"/>
                          </a:solidFill>
                        </a:defRPr>
                      </a:pPr>
                      <a:t>[CELLRANGE]</a:t>
                    </a:fld>
                    <a:r>
                      <a:rPr lang="en-US" baseline="0"/>
                      <a:t>
</a:t>
                    </a:r>
                    <a:fld id="{0575A542-725E-4728-968E-8FDB87F4618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F21FF4-7E53-455E-A158-8B980012B8CD}" type="CELLRANGE">
                      <a:rPr lang="en-US" baseline="0"/>
                      <a:pPr>
                        <a:defRPr b="1">
                          <a:solidFill>
                            <a:srgbClr val="000000"/>
                          </a:solidFill>
                        </a:defRPr>
                      </a:pPr>
                      <a:t>[CELLRANGE]</a:t>
                    </a:fld>
                    <a:r>
                      <a:rPr lang="en-US" baseline="0"/>
                      <a:t>
</a:t>
                    </a:r>
                    <a:fld id="{A28A451A-63B9-4F27-B6EC-920DD6DD4D5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2F7ECBC-E4DF-4104-BCDE-A7B0A37533CC}" type="CELLRANGE">
                      <a:rPr lang="en-US" baseline="0"/>
                      <a:pPr>
                        <a:defRPr b="1">
                          <a:solidFill>
                            <a:srgbClr val="000000"/>
                          </a:solidFill>
                        </a:defRPr>
                      </a:pPr>
                      <a:t>[CELLRANGE]</a:t>
                    </a:fld>
                    <a:r>
                      <a:rPr lang="en-US" baseline="0"/>
                      <a:t>
</a:t>
                    </a:r>
                    <a:fld id="{55B35133-1569-4799-B4AB-8282144BE03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BBA5338-5778-4953-8923-8BCD48083DC5}" type="CELLRANGE">
                      <a:rPr lang="en-US" baseline="0"/>
                      <a:pPr>
                        <a:defRPr b="1">
                          <a:solidFill>
                            <a:srgbClr val="000000"/>
                          </a:solidFill>
                        </a:defRPr>
                      </a:pPr>
                      <a:t>[CELLRANGE]</a:t>
                    </a:fld>
                    <a:r>
                      <a:rPr lang="en-US" baseline="0"/>
                      <a:t>
</a:t>
                    </a:r>
                    <a:fld id="{D64BD6DE-F09A-44BD-977C-C5BB0D3EEBC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0BF97E-CCBB-4E56-9457-E3B2988C4EFA}" type="CELLRANGE">
                      <a:rPr lang="en-US" baseline="0"/>
                      <a:pPr>
                        <a:defRPr b="1">
                          <a:solidFill>
                            <a:srgbClr val="000000"/>
                          </a:solidFill>
                        </a:defRPr>
                      </a:pPr>
                      <a:t>[CELLRANGE]</a:t>
                    </a:fld>
                    <a:r>
                      <a:rPr lang="en-US" baseline="0"/>
                      <a:t>
</a:t>
                    </a:r>
                    <a:fld id="{25AFB682-1C1C-44FA-8C42-70F2650507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C18C160-B141-45E8-AC51-8DE819DE13A7}" type="CELLRANGE">
                      <a:rPr lang="en-US" baseline="0"/>
                      <a:pPr>
                        <a:defRPr b="1">
                          <a:solidFill>
                            <a:srgbClr val="000000"/>
                          </a:solidFill>
                        </a:defRPr>
                      </a:pPr>
                      <a:t>[CELLRANGE]</a:t>
                    </a:fld>
                    <a:r>
                      <a:rPr lang="en-US" baseline="0"/>
                      <a:t>
</a:t>
                    </a:r>
                    <a:fld id="{BC52C6F1-8130-472F-8D5C-B231E60379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E6EEC5-F218-4396-9C7E-9AF687774A22}" type="CELLRANGE">
                      <a:rPr lang="en-US" baseline="0"/>
                      <a:pPr>
                        <a:defRPr b="1">
                          <a:solidFill>
                            <a:srgbClr val="000000"/>
                          </a:solidFill>
                        </a:defRPr>
                      </a:pPr>
                      <a:t>[CELLRANGE]</a:t>
                    </a:fld>
                    <a:r>
                      <a:rPr lang="en-US" baseline="0"/>
                      <a:t>
</a:t>
                    </a:r>
                    <a:fld id="{CCF16505-63AB-4452-AA92-9BC704F16A7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E2E7D77-EC42-4E22-8A85-708F2B50BF84}" type="CELLRANGE">
                      <a:rPr lang="en-US" baseline="0"/>
                      <a:pPr>
                        <a:defRPr b="1">
                          <a:solidFill>
                            <a:srgbClr val="000000"/>
                          </a:solidFill>
                        </a:defRPr>
                      </a:pPr>
                      <a:t>[CELLRANGE]</a:t>
                    </a:fld>
                    <a:r>
                      <a:rPr lang="en-US" baseline="0"/>
                      <a:t>
</a:t>
                    </a:r>
                    <a:fld id="{953B6A49-3AC5-4FB7-9687-8513078B982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99385C-277B-4020-A19B-CF567E63F0BF}" type="CELLRANGE">
                      <a:rPr lang="en-US" baseline="0"/>
                      <a:pPr>
                        <a:defRPr b="1">
                          <a:solidFill>
                            <a:srgbClr val="000000"/>
                          </a:solidFill>
                        </a:defRPr>
                      </a:pPr>
                      <a:t>[CELLRANGE]</a:t>
                    </a:fld>
                    <a:r>
                      <a:rPr lang="en-US" baseline="0"/>
                      <a:t>
</a:t>
                    </a:r>
                    <a:fld id="{30A4D4BA-0FEA-4F38-A3CA-CBE5D7312C4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C3B9C63-8272-449B-A423-BBFCFB012E40}" type="CELLRANGE">
                      <a:rPr lang="en-US" baseline="0"/>
                      <a:pPr>
                        <a:defRPr b="1">
                          <a:solidFill>
                            <a:srgbClr val="000000"/>
                          </a:solidFill>
                        </a:defRPr>
                      </a:pPr>
                      <a:t>[CELLRANGE]</a:t>
                    </a:fld>
                    <a:r>
                      <a:rPr lang="en-US" baseline="0"/>
                      <a:t>
</a:t>
                    </a:r>
                    <a:fld id="{1EE0DB74-2C8F-4ABC-AE43-C59306F080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63A6F764-36F3-47CF-BE9C-462077AB93D6}" type="CELLRANGE">
                      <a:rPr lang="en-US" baseline="0"/>
                      <a:pPr>
                        <a:defRPr b="1">
                          <a:solidFill>
                            <a:srgbClr val="FFFFFF"/>
                          </a:solidFill>
                        </a:defRPr>
                      </a:pPr>
                      <a:t>[CELLRANGE]</a:t>
                    </a:fld>
                    <a:r>
                      <a:rPr lang="en-US" baseline="0"/>
                      <a:t>
</a:t>
                    </a:r>
                    <a:fld id="{66564A90-B1DF-4F2E-AC9A-015FB650339B}"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54F9AED-6140-4CC1-806B-8EA5A36B129D}" type="CELLRANGE">
                      <a:rPr lang="en-US" baseline="0"/>
                      <a:pPr>
                        <a:defRPr b="1">
                          <a:solidFill>
                            <a:srgbClr val="000000"/>
                          </a:solidFill>
                        </a:defRPr>
                      </a:pPr>
                      <a:t>[CELLRANGE]</a:t>
                    </a:fld>
                    <a:r>
                      <a:rPr lang="en-US" baseline="0"/>
                      <a:t>
</a:t>
                    </a:r>
                    <a:fld id="{6793D1B6-99A7-45AA-9325-37846270E16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7977645-3787-43CC-AC0A-E4054299630A}" type="CELLRANGE">
                      <a:rPr lang="en-US" baseline="0"/>
                      <a:pPr>
                        <a:defRPr b="1">
                          <a:solidFill>
                            <a:srgbClr val="000000"/>
                          </a:solidFill>
                        </a:defRPr>
                      </a:pPr>
                      <a:t>[CELLRANGE]</a:t>
                    </a:fld>
                    <a:r>
                      <a:rPr lang="en-US" baseline="0"/>
                      <a:t>
</a:t>
                    </a:r>
                    <a:fld id="{C7F45F89-4C17-4F93-A2A5-949FC3E67D2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CC6B658-59C3-456B-85A9-1E49F42BE89F}" type="CELLRANGE">
                      <a:rPr lang="en-US" baseline="0"/>
                      <a:pPr>
                        <a:defRPr b="1">
                          <a:solidFill>
                            <a:srgbClr val="000000"/>
                          </a:solidFill>
                        </a:defRPr>
                      </a:pPr>
                      <a:t>[CELLRANGE]</a:t>
                    </a:fld>
                    <a:r>
                      <a:rPr lang="en-US" baseline="0"/>
                      <a:t>
</a:t>
                    </a:r>
                    <a:fld id="{F1A6D172-9018-4FB5-A4B3-D5DBDA04E76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4BC7DBB-C73B-42E7-B864-1A1ECC77BA55}" type="CELLRANGE">
                      <a:rPr lang="en-US" baseline="0"/>
                      <a:pPr>
                        <a:defRPr b="1">
                          <a:solidFill>
                            <a:srgbClr val="000000"/>
                          </a:solidFill>
                        </a:defRPr>
                      </a:pPr>
                      <a:t>[CELLRANGE]</a:t>
                    </a:fld>
                    <a:r>
                      <a:rPr lang="en-US" baseline="0"/>
                      <a:t>
</a:t>
                    </a:r>
                    <a:fld id="{395891D9-C3DD-44D3-B3CB-4358B40B4B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DD49E1A-4DE0-4804-BCBC-F4153DC75F68}" type="CELLRANGE">
                      <a:rPr lang="en-US" baseline="0"/>
                      <a:pPr>
                        <a:defRPr b="1">
                          <a:solidFill>
                            <a:srgbClr val="000000"/>
                          </a:solidFill>
                        </a:defRPr>
                      </a:pPr>
                      <a:t>[CELLRANGE]</a:t>
                    </a:fld>
                    <a:r>
                      <a:rPr lang="en-US" baseline="0"/>
                      <a:t>
</a:t>
                    </a:r>
                    <a:fld id="{42F81819-A3F2-4BAD-9918-0C6E36AA4A0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34BFAD6-53B7-428B-A55E-BC117A24BB53}" type="CELLRANGE">
                      <a:rPr lang="en-US" baseline="0"/>
                      <a:pPr>
                        <a:defRPr b="1">
                          <a:solidFill>
                            <a:srgbClr val="000000"/>
                          </a:solidFill>
                        </a:defRPr>
                      </a:pPr>
                      <a:t>[CELLRANGE]</a:t>
                    </a:fld>
                    <a:r>
                      <a:rPr lang="en-US" baseline="0"/>
                      <a:t>
</a:t>
                    </a:r>
                    <a:fld id="{AFEDF4D9-5307-441C-93A7-F297FF9426E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3CCC812-2C0D-4DF3-A42A-6AB490F7C6A2}" type="CELLRANGE">
                      <a:rPr lang="en-US" baseline="0"/>
                      <a:pPr>
                        <a:defRPr b="1">
                          <a:solidFill>
                            <a:srgbClr val="000000"/>
                          </a:solidFill>
                        </a:defRPr>
                      </a:pPr>
                      <a:t>[CELLRANGE]</a:t>
                    </a:fld>
                    <a:r>
                      <a:rPr lang="en-US" baseline="0"/>
                      <a:t>
</a:t>
                    </a:r>
                    <a:fld id="{3ECF3B30-E53B-42E9-8C67-3B8A353C12A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0AEE7D-489D-4F2D-9C97-3CB19735DCDE}" type="CELLRANGE">
                      <a:rPr lang="en-US" baseline="0"/>
                      <a:pPr>
                        <a:defRPr b="1">
                          <a:solidFill>
                            <a:srgbClr val="000000"/>
                          </a:solidFill>
                        </a:defRPr>
                      </a:pPr>
                      <a:t>[CELLRANGE]</a:t>
                    </a:fld>
                    <a:r>
                      <a:rPr lang="en-US" baseline="0"/>
                      <a:t>
</a:t>
                    </a:r>
                    <a:fld id="{F5B2B731-17D8-429B-A3B8-DEE690F734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B2299B9-1640-4242-B390-0E2ED13C104F}" type="CELLRANGE">
                      <a:rPr lang="en-US" baseline="0"/>
                      <a:pPr>
                        <a:defRPr b="1">
                          <a:solidFill>
                            <a:srgbClr val="000000"/>
                          </a:solidFill>
                        </a:defRPr>
                      </a:pPr>
                      <a:t>[CELLRANGE]</a:t>
                    </a:fld>
                    <a:r>
                      <a:rPr lang="en-US" baseline="0"/>
                      <a:t>
</a:t>
                    </a:r>
                    <a:fld id="{303DDD59-F674-490C-A4CF-9739D455B05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Balears, Illes</c:v>
                </c:pt>
                <c:pt idx="13">
                  <c:v>Ceuta</c:v>
                </c:pt>
                <c:pt idx="14">
                  <c:v>Extremadura</c:v>
                </c:pt>
                <c:pt idx="15">
                  <c:v>Melilla</c:v>
                </c:pt>
                <c:pt idx="16">
                  <c:v>Cataluña</c:v>
                </c:pt>
                <c:pt idx="17">
                  <c:v>Murcia, Región de</c:v>
                </c:pt>
                <c:pt idx="18">
                  <c:v>País Vasco</c:v>
                </c:pt>
                <c:pt idx="19">
                  <c:v>Canarias</c:v>
                </c:pt>
              </c:strCache>
            </c:strRef>
          </c:cat>
          <c:val>
            <c:numRef>
              <c:f>'11ListaEsperaGIII'!$O$13:$O$32</c:f>
              <c:numCache>
                <c:formatCode>0.00%</c:formatCode>
                <c:ptCount val="20"/>
                <c:pt idx="0">
                  <c:v>0.99936852378082031</c:v>
                </c:pt>
                <c:pt idx="1">
                  <c:v>0.99891704570067141</c:v>
                </c:pt>
                <c:pt idx="2">
                  <c:v>0.99750678301679252</c:v>
                </c:pt>
                <c:pt idx="3">
                  <c:v>0.99536052580707524</c:v>
                </c:pt>
                <c:pt idx="4">
                  <c:v>0.99381368267831149</c:v>
                </c:pt>
                <c:pt idx="5">
                  <c:v>0.98294944660484596</c:v>
                </c:pt>
                <c:pt idx="6">
                  <c:v>0.97782106394411605</c:v>
                </c:pt>
                <c:pt idx="7">
                  <c:v>0.97436969769387027</c:v>
                </c:pt>
                <c:pt idx="8">
                  <c:v>0.96832006531945292</c:v>
                </c:pt>
                <c:pt idx="9">
                  <c:v>0.96736488129000886</c:v>
                </c:pt>
                <c:pt idx="10">
                  <c:v>0.95881394724508695</c:v>
                </c:pt>
                <c:pt idx="11">
                  <c:v>0.94558697514995715</c:v>
                </c:pt>
                <c:pt idx="12">
                  <c:v>0.94354277764896821</c:v>
                </c:pt>
                <c:pt idx="13">
                  <c:v>0.93918918918918914</c:v>
                </c:pt>
                <c:pt idx="14">
                  <c:v>0.93520567808898725</c:v>
                </c:pt>
                <c:pt idx="15">
                  <c:v>0.93170731707317078</c:v>
                </c:pt>
                <c:pt idx="16">
                  <c:v>0.92859149277688602</c:v>
                </c:pt>
                <c:pt idx="17">
                  <c:v>0.91216739860501161</c:v>
                </c:pt>
                <c:pt idx="18">
                  <c:v>0.87236084452975049</c:v>
                </c:pt>
                <c:pt idx="19">
                  <c:v>0.85225873662278628</c:v>
                </c:pt>
              </c:numCache>
            </c:numRef>
          </c:val>
          <c:extLst>
            <c:ext xmlns:c15="http://schemas.microsoft.com/office/drawing/2012/chart" uri="{02D57815-91ED-43cb-92C2-25804820EDAC}">
              <c15:datalabelsRange>
                <c15:f>'11ListaEsperaGIII'!$M$13:$M$32</c15:f>
                <c15:dlblRangeCache>
                  <c:ptCount val="20"/>
                  <c:pt idx="0">
                    <c:v>34.817</c:v>
                  </c:pt>
                  <c:pt idx="1">
                    <c:v>13.836</c:v>
                  </c:pt>
                  <c:pt idx="2">
                    <c:v>27.206</c:v>
                  </c:pt>
                  <c:pt idx="3">
                    <c:v>5.149</c:v>
                  </c:pt>
                  <c:pt idx="4">
                    <c:v>8.193</c:v>
                  </c:pt>
                  <c:pt idx="5">
                    <c:v>3.286</c:v>
                  </c:pt>
                  <c:pt idx="6">
                    <c:v>72.789</c:v>
                  </c:pt>
                  <c:pt idx="7">
                    <c:v>65.236</c:v>
                  </c:pt>
                  <c:pt idx="8">
                    <c:v>23.719</c:v>
                  </c:pt>
                  <c:pt idx="9">
                    <c:v>47.753</c:v>
                  </c:pt>
                  <c:pt idx="10">
                    <c:v>421.439</c:v>
                  </c:pt>
                  <c:pt idx="11">
                    <c:v>2.207</c:v>
                  </c:pt>
                  <c:pt idx="12">
                    <c:v>8.139</c:v>
                  </c:pt>
                  <c:pt idx="13">
                    <c:v>417</c:v>
                  </c:pt>
                  <c:pt idx="14">
                    <c:v>12.254</c:v>
                  </c:pt>
                  <c:pt idx="15">
                    <c:v>764</c:v>
                  </c:pt>
                  <c:pt idx="16">
                    <c:v>46.281</c:v>
                  </c:pt>
                  <c:pt idx="17">
                    <c:v>14.124</c:v>
                  </c:pt>
                  <c:pt idx="18">
                    <c:v>17.271</c:v>
                  </c:pt>
                  <c:pt idx="19">
                    <c:v>17.998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37347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8784C6"/>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47E86BD-B280-41E6-B664-253FD64F4C2D}" type="CELLRANGE">
                      <a:rPr lang="en-US" baseline="0"/>
                      <a:pPr>
                        <a:defRPr b="1">
                          <a:solidFill>
                            <a:srgbClr val="000000"/>
                          </a:solidFill>
                        </a:defRPr>
                      </a:pPr>
                      <a:t>[CELLRANGE]</a:t>
                    </a:fld>
                    <a:r>
                      <a:rPr lang="en-US" baseline="0"/>
                      <a:t>
</a:t>
                    </a:r>
                    <a:fld id="{9FA450CB-2C4C-42A7-A193-4CDA7475E96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6C31809-8293-4870-A585-BCAE35112864}" type="CELLRANGE">
                      <a:rPr lang="en-US" baseline="0"/>
                      <a:pPr>
                        <a:defRPr b="1">
                          <a:solidFill>
                            <a:srgbClr val="000000"/>
                          </a:solidFill>
                        </a:defRPr>
                      </a:pPr>
                      <a:t>[CELLRANGE]</a:t>
                    </a:fld>
                    <a:r>
                      <a:rPr lang="en-US" baseline="0"/>
                      <a:t>
</a:t>
                    </a:r>
                    <a:fld id="{665EC81F-70CC-4D24-9E78-2AE6E40367C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DEEF7FE-2C77-4A33-A85A-099E75934E3E}" type="CELLRANGE">
                      <a:rPr lang="en-US" baseline="0"/>
                      <a:pPr>
                        <a:defRPr b="1">
                          <a:solidFill>
                            <a:srgbClr val="000000"/>
                          </a:solidFill>
                        </a:defRPr>
                      </a:pPr>
                      <a:t>[CELLRANGE]</a:t>
                    </a:fld>
                    <a:r>
                      <a:rPr lang="en-US" baseline="0"/>
                      <a:t>
</a:t>
                    </a:r>
                    <a:fld id="{92693511-FAB7-4CDD-87E0-88C0E949B88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3C2DF73-BAB0-407C-896F-D2A601DC0BC0}" type="CELLRANGE">
                      <a:rPr lang="en-US" baseline="0"/>
                      <a:pPr>
                        <a:defRPr b="1">
                          <a:solidFill>
                            <a:srgbClr val="000000"/>
                          </a:solidFill>
                        </a:defRPr>
                      </a:pPr>
                      <a:t>[CELLRANGE]</a:t>
                    </a:fld>
                    <a:r>
                      <a:rPr lang="en-US" baseline="0"/>
                      <a:t>
</a:t>
                    </a:r>
                    <a:fld id="{679EAC97-F00C-4014-85E6-72F5339CF0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FD21487-4519-4BB6-99C6-19DC4F296171}" type="CELLRANGE">
                      <a:rPr lang="en-US" baseline="0"/>
                      <a:pPr>
                        <a:defRPr b="1">
                          <a:solidFill>
                            <a:srgbClr val="000000"/>
                          </a:solidFill>
                        </a:defRPr>
                      </a:pPr>
                      <a:t>[CELLRANGE]</a:t>
                    </a:fld>
                    <a:r>
                      <a:rPr lang="en-US" baseline="0"/>
                      <a:t>
</a:t>
                    </a:r>
                    <a:fld id="{6F1D6DB4-067E-4E18-BB05-BDFB5E3071A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893FF88-23E5-4713-91EC-540FECDE732E}" type="CELLRANGE">
                      <a:rPr lang="en-US" baseline="0"/>
                      <a:pPr>
                        <a:defRPr b="1">
                          <a:solidFill>
                            <a:srgbClr val="000000"/>
                          </a:solidFill>
                        </a:defRPr>
                      </a:pPr>
                      <a:t>[CELLRANGE]</a:t>
                    </a:fld>
                    <a:r>
                      <a:rPr lang="en-US" baseline="0"/>
                      <a:t>
</a:t>
                    </a:r>
                    <a:fld id="{FC66BD30-7930-4D26-856D-9AD9332D3F8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AF93708-0F0B-4E02-9CD9-2AE0B039895A}" type="CELLRANGE">
                      <a:rPr lang="en-US" baseline="0"/>
                      <a:pPr>
                        <a:defRPr b="1">
                          <a:solidFill>
                            <a:srgbClr val="000000"/>
                          </a:solidFill>
                        </a:defRPr>
                      </a:pPr>
                      <a:t>[CELLRANGE]</a:t>
                    </a:fld>
                    <a:r>
                      <a:rPr lang="en-US" baseline="0"/>
                      <a:t>
</a:t>
                    </a:r>
                    <a:fld id="{66E657ED-457A-4573-9317-59D6A605C2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A66076-D775-44BD-9B1A-71A3AFE753FA}" type="CELLRANGE">
                      <a:rPr lang="en-US" baseline="0"/>
                      <a:pPr>
                        <a:defRPr b="1">
                          <a:solidFill>
                            <a:srgbClr val="000000"/>
                          </a:solidFill>
                        </a:defRPr>
                      </a:pPr>
                      <a:t>[CELLRANGE]</a:t>
                    </a:fld>
                    <a:r>
                      <a:rPr lang="en-US" baseline="0"/>
                      <a:t>
</a:t>
                    </a:r>
                    <a:fld id="{9892BAA4-003F-417F-8F81-166F5F3BEC1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393F4D9D-60C1-4C5A-B3BF-3E61BD329AFE}" type="CELLRANGE">
                      <a:rPr lang="en-US" baseline="0"/>
                      <a:pPr>
                        <a:defRPr sz="600" b="1">
                          <a:solidFill>
                            <a:srgbClr val="000000"/>
                          </a:solidFill>
                        </a:defRPr>
                      </a:pPr>
                      <a:t>[CELLRANGE]</a:t>
                    </a:fld>
                    <a:r>
                      <a:rPr lang="en-US" baseline="0"/>
                      <a:t>
</a:t>
                    </a:r>
                    <a:fld id="{88F43E6B-143C-4DA0-8748-080E16028E9C}"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C887D337-E4CD-4899-9CB5-3D7D0422097A}" type="CELLRANGE">
                      <a:rPr lang="en-US" baseline="0"/>
                      <a:pPr>
                        <a:defRPr sz="600" b="1">
                          <a:solidFill>
                            <a:srgbClr val="000000"/>
                          </a:solidFill>
                        </a:defRPr>
                      </a:pPr>
                      <a:t>[CELLRANGE]</a:t>
                    </a:fld>
                    <a:r>
                      <a:rPr lang="en-US" baseline="0"/>
                      <a:t>
</a:t>
                    </a:r>
                    <a:fld id="{9F372FBE-A519-4133-BA27-3CF8C82FE2E3}"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B001F5B3-F28B-42D5-888D-E9B718D20606}" type="CELLRANGE">
                      <a:rPr lang="en-US" baseline="0"/>
                      <a:pPr>
                        <a:defRPr sz="600" b="1">
                          <a:solidFill>
                            <a:srgbClr val="FFFFFF"/>
                          </a:solidFill>
                        </a:defRPr>
                      </a:pPr>
                      <a:t>[CELLRANGE]</a:t>
                    </a:fld>
                    <a:r>
                      <a:rPr lang="en-US" baseline="0"/>
                      <a:t>
</a:t>
                    </a:r>
                    <a:fld id="{232276BC-306D-4164-8000-82D545242EAA}"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824A4DEB-4271-462F-B08A-A22B9611670A}" type="CELLRANGE">
                      <a:rPr lang="en-US" baseline="0"/>
                      <a:pPr>
                        <a:defRPr sz="600" b="1">
                          <a:solidFill>
                            <a:srgbClr val="000000"/>
                          </a:solidFill>
                        </a:defRPr>
                      </a:pPr>
                      <a:t>[CELLRANGE]</a:t>
                    </a:fld>
                    <a:r>
                      <a:rPr lang="en-US" baseline="0"/>
                      <a:t>
</a:t>
                    </a:r>
                    <a:fld id="{3B7FAF05-0816-453F-906C-D9A51D5678DC}"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CFC0C83-BF47-47EC-9034-F4CB02416959}" type="CELLRANGE">
                      <a:rPr lang="en-US" baseline="0"/>
                      <a:pPr>
                        <a:defRPr b="1">
                          <a:solidFill>
                            <a:srgbClr val="000000"/>
                          </a:solidFill>
                        </a:defRPr>
                      </a:pPr>
                      <a:t>[CELLRANGE]</a:t>
                    </a:fld>
                    <a:r>
                      <a:rPr lang="en-US" baseline="0"/>
                      <a:t>
</a:t>
                    </a:r>
                    <a:fld id="{4B1CBC6A-596C-4A6B-A843-EF4FFB3269B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2CBD2B1-2EA9-4CA3-8D40-A1E8E71144BA}" type="CELLRANGE">
                      <a:rPr lang="en-US" baseline="0"/>
                      <a:pPr>
                        <a:defRPr b="1">
                          <a:solidFill>
                            <a:srgbClr val="000000"/>
                          </a:solidFill>
                        </a:defRPr>
                      </a:pPr>
                      <a:t>[CELLRANGE]</a:t>
                    </a:fld>
                    <a:r>
                      <a:rPr lang="en-US" baseline="0"/>
                      <a:t>
</a:t>
                    </a:r>
                    <a:fld id="{A4DB7F8A-4E6B-4256-916F-87625A28C6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1914D2E-F811-45D5-B0E2-2BB573EE3CCE}" type="CELLRANGE">
                      <a:rPr lang="en-US" baseline="0"/>
                      <a:pPr>
                        <a:defRPr b="1">
                          <a:solidFill>
                            <a:srgbClr val="000000"/>
                          </a:solidFill>
                        </a:defRPr>
                      </a:pPr>
                      <a:t>[CELLRANGE]</a:t>
                    </a:fld>
                    <a:r>
                      <a:rPr lang="en-US" baseline="0"/>
                      <a:t>
</a:t>
                    </a:r>
                    <a:fld id="{DFC5FE0C-BD97-4AA2-9EE6-8FC51796CF2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D1AF2E0-8186-4E89-AE61-F54F80C654A9}" type="CELLRANGE">
                      <a:rPr lang="en-US" baseline="0"/>
                      <a:pPr>
                        <a:defRPr b="1">
                          <a:solidFill>
                            <a:srgbClr val="000000"/>
                          </a:solidFill>
                        </a:defRPr>
                      </a:pPr>
                      <a:t>[CELLRANGE]</a:t>
                    </a:fld>
                    <a:r>
                      <a:rPr lang="en-US" baseline="0"/>
                      <a:t>
</a:t>
                    </a:r>
                    <a:fld id="{ADA0A6D1-1C43-4238-9206-1E86E76F65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D3BD0AC-FECE-4F72-BC7E-8488DABA11E0}" type="CELLRANGE">
                      <a:rPr lang="en-US" baseline="0"/>
                      <a:pPr>
                        <a:defRPr b="1">
                          <a:solidFill>
                            <a:srgbClr val="000000"/>
                          </a:solidFill>
                        </a:defRPr>
                      </a:pPr>
                      <a:t>[CELLRANGE]</a:t>
                    </a:fld>
                    <a:r>
                      <a:rPr lang="en-US" baseline="0"/>
                      <a:t>
</a:t>
                    </a:r>
                    <a:fld id="{58B71853-7F7F-4DE3-9D3C-A48B9F2CBE4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6727B83-E252-4656-96C7-7B1CBA938908}" type="CELLRANGE">
                      <a:rPr lang="en-US" baseline="0"/>
                      <a:pPr>
                        <a:defRPr b="1">
                          <a:solidFill>
                            <a:srgbClr val="000000"/>
                          </a:solidFill>
                        </a:defRPr>
                      </a:pPr>
                      <a:t>[CELLRANGE]</a:t>
                    </a:fld>
                    <a:r>
                      <a:rPr lang="en-US" baseline="0"/>
                      <a:t>
</a:t>
                    </a:r>
                    <a:fld id="{7F690AE3-16B0-49D2-8858-327A297E695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5B4F7DA-1521-425A-920B-F957902669A1}" type="CELLRANGE">
                      <a:rPr lang="en-US" baseline="0"/>
                      <a:pPr>
                        <a:defRPr b="1">
                          <a:solidFill>
                            <a:srgbClr val="000000"/>
                          </a:solidFill>
                        </a:defRPr>
                      </a:pPr>
                      <a:t>[CELLRANGE]</a:t>
                    </a:fld>
                    <a:r>
                      <a:rPr lang="en-US" baseline="0"/>
                      <a:t>
</a:t>
                    </a:r>
                    <a:fld id="{DF5A020E-8C0C-4B70-ADD2-F1E83E182EB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7118214-4FF9-4AAA-9E5F-7457D9B6ACBD}" type="CELLRANGE">
                      <a:rPr lang="en-US" baseline="0"/>
                      <a:pPr>
                        <a:defRPr b="1">
                          <a:solidFill>
                            <a:srgbClr val="000000"/>
                          </a:solidFill>
                        </a:defRPr>
                      </a:pPr>
                      <a:t>[CELLRANGE]</a:t>
                    </a:fld>
                    <a:r>
                      <a:rPr lang="en-US" baseline="0"/>
                      <a:t>
</a:t>
                    </a:r>
                    <a:fld id="{2B002857-3C2D-4586-B6E9-96C5D9F6C7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Balears, Illes</c:v>
                </c:pt>
                <c:pt idx="13">
                  <c:v>Ceuta</c:v>
                </c:pt>
                <c:pt idx="14">
                  <c:v>Extremadura</c:v>
                </c:pt>
                <c:pt idx="15">
                  <c:v>Melilla</c:v>
                </c:pt>
                <c:pt idx="16">
                  <c:v>Cataluña</c:v>
                </c:pt>
                <c:pt idx="17">
                  <c:v>Murcia, Región de</c:v>
                </c:pt>
                <c:pt idx="18">
                  <c:v>País Vasco</c:v>
                </c:pt>
                <c:pt idx="19">
                  <c:v>Canarias</c:v>
                </c:pt>
              </c:strCache>
            </c:strRef>
          </c:cat>
          <c:val>
            <c:numRef>
              <c:f>'11ListaEsperaGIII'!$P$13:$P$32</c:f>
              <c:numCache>
                <c:formatCode>0.00%</c:formatCode>
                <c:ptCount val="20"/>
                <c:pt idx="0">
                  <c:v>6.3147621917965496E-4</c:v>
                </c:pt>
                <c:pt idx="1">
                  <c:v>1.0829542993285683E-3</c:v>
                </c:pt>
                <c:pt idx="2">
                  <c:v>2.4932169832074503E-3</c:v>
                </c:pt>
                <c:pt idx="3">
                  <c:v>4.6394741929248022E-3</c:v>
                </c:pt>
                <c:pt idx="4">
                  <c:v>6.1863173216885007E-3</c:v>
                </c:pt>
                <c:pt idx="5">
                  <c:v>1.7050553395154055E-2</c:v>
                </c:pt>
                <c:pt idx="6">
                  <c:v>2.2178936055883933E-2</c:v>
                </c:pt>
                <c:pt idx="7">
                  <c:v>2.5630302306129765E-2</c:v>
                </c:pt>
                <c:pt idx="8">
                  <c:v>3.1679934680547049E-2</c:v>
                </c:pt>
                <c:pt idx="9">
                  <c:v>3.2635118709991084E-2</c:v>
                </c:pt>
                <c:pt idx="10">
                  <c:v>4.118605275491307E-2</c:v>
                </c:pt>
                <c:pt idx="11">
                  <c:v>5.4413024850042846E-2</c:v>
                </c:pt>
                <c:pt idx="12">
                  <c:v>5.6457222351031768E-2</c:v>
                </c:pt>
                <c:pt idx="13">
                  <c:v>6.0810810810810814E-2</c:v>
                </c:pt>
                <c:pt idx="14">
                  <c:v>6.4794321911012739E-2</c:v>
                </c:pt>
                <c:pt idx="15">
                  <c:v>6.8292682926829273E-2</c:v>
                </c:pt>
                <c:pt idx="16">
                  <c:v>7.1408507223113968E-2</c:v>
                </c:pt>
                <c:pt idx="17">
                  <c:v>8.7832601394988372E-2</c:v>
                </c:pt>
                <c:pt idx="18">
                  <c:v>0.12763915547024951</c:v>
                </c:pt>
                <c:pt idx="19">
                  <c:v>0.14774126337721374</c:v>
                </c:pt>
              </c:numCache>
            </c:numRef>
          </c:val>
          <c:extLst>
            <c:ext xmlns:c15="http://schemas.microsoft.com/office/drawing/2012/chart" uri="{02D57815-91ED-43cb-92C2-25804820EDAC}">
              <c15:datalabelsRange>
                <c15:f>'11ListaEsperaGIII'!$N$13:$N$32</c15:f>
                <c15:dlblRangeCache>
                  <c:ptCount val="20"/>
                  <c:pt idx="0">
                    <c:v>22</c:v>
                  </c:pt>
                  <c:pt idx="1">
                    <c:v>15</c:v>
                  </c:pt>
                  <c:pt idx="2">
                    <c:v>68</c:v>
                  </c:pt>
                  <c:pt idx="3">
                    <c:v>24</c:v>
                  </c:pt>
                  <c:pt idx="4">
                    <c:v>51</c:v>
                  </c:pt>
                  <c:pt idx="5">
                    <c:v>57</c:v>
                  </c:pt>
                  <c:pt idx="6">
                    <c:v>1.651</c:v>
                  </c:pt>
                  <c:pt idx="7">
                    <c:v>1.716</c:v>
                  </c:pt>
                  <c:pt idx="8">
                    <c:v>776</c:v>
                  </c:pt>
                  <c:pt idx="9">
                    <c:v>1.611</c:v>
                  </c:pt>
                  <c:pt idx="10">
                    <c:v>18.103</c:v>
                  </c:pt>
                  <c:pt idx="11">
                    <c:v>127</c:v>
                  </c:pt>
                  <c:pt idx="12">
                    <c:v>487</c:v>
                  </c:pt>
                  <c:pt idx="13">
                    <c:v>27</c:v>
                  </c:pt>
                  <c:pt idx="14">
                    <c:v>849</c:v>
                  </c:pt>
                  <c:pt idx="15">
                    <c:v>56</c:v>
                  </c:pt>
                  <c:pt idx="16">
                    <c:v>3.559</c:v>
                  </c:pt>
                  <c:pt idx="17">
                    <c:v>1.360</c:v>
                  </c:pt>
                  <c:pt idx="18">
                    <c:v>2.527</c:v>
                  </c:pt>
                  <c:pt idx="19">
                    <c:v>3.120</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Balears, Illes</c:v>
                </c:pt>
                <c:pt idx="13">
                  <c:v>Ceuta</c:v>
                </c:pt>
                <c:pt idx="14">
                  <c:v>Extremadura</c:v>
                </c:pt>
                <c:pt idx="15">
                  <c:v>Melilla</c:v>
                </c:pt>
                <c:pt idx="16">
                  <c:v>Cataluña</c:v>
                </c:pt>
                <c:pt idx="17">
                  <c:v>Murcia, Región de</c:v>
                </c:pt>
                <c:pt idx="18">
                  <c:v>País Vasco</c:v>
                </c:pt>
                <c:pt idx="19">
                  <c:v>Canarias</c:v>
                </c:pt>
              </c:strCache>
            </c:strRef>
          </c:cat>
          <c:val>
            <c:numRef>
              <c:f>'11ListaEsperaGIII'!$Q$13:$Q$32</c:f>
              <c:numCache>
                <c:formatCode>0.00%</c:formatCode>
                <c:ptCount val="20"/>
                <c:pt idx="0">
                  <c:v>0.95881394724508695</c:v>
                </c:pt>
                <c:pt idx="1">
                  <c:v>0.95881394724508695</c:v>
                </c:pt>
                <c:pt idx="2">
                  <c:v>0.95881394724508695</c:v>
                </c:pt>
                <c:pt idx="3">
                  <c:v>0.95881394724508695</c:v>
                </c:pt>
                <c:pt idx="4">
                  <c:v>0.95881394724508695</c:v>
                </c:pt>
                <c:pt idx="5">
                  <c:v>0.95881394724508695</c:v>
                </c:pt>
                <c:pt idx="6">
                  <c:v>0.95881394724508695</c:v>
                </c:pt>
                <c:pt idx="7">
                  <c:v>0.95881394724508695</c:v>
                </c:pt>
                <c:pt idx="8">
                  <c:v>0.95881394724508695</c:v>
                </c:pt>
                <c:pt idx="9">
                  <c:v>0.95881394724508695</c:v>
                </c:pt>
                <c:pt idx="10">
                  <c:v>0.95881394724508695</c:v>
                </c:pt>
                <c:pt idx="11">
                  <c:v>0.95881394724508695</c:v>
                </c:pt>
                <c:pt idx="12">
                  <c:v>0.95881394724508695</c:v>
                </c:pt>
                <c:pt idx="13">
                  <c:v>0.95881394724508695</c:v>
                </c:pt>
                <c:pt idx="14">
                  <c:v>0.95881394724508695</c:v>
                </c:pt>
                <c:pt idx="15">
                  <c:v>0.95881394724508695</c:v>
                </c:pt>
                <c:pt idx="16">
                  <c:v>0.95881394724508695</c:v>
                </c:pt>
                <c:pt idx="17">
                  <c:v>0.95881394724508695</c:v>
                </c:pt>
                <c:pt idx="18">
                  <c:v>0.95881394724508695</c:v>
                </c:pt>
                <c:pt idx="19">
                  <c:v>0.95881394724508695</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5A347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AD84C6"/>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AD84C6"/>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1C9887-D934-41D2-B558-310C1BFD7A3A}" type="CELLRANGE">
                      <a:rPr lang="en-US" baseline="0"/>
                      <a:pPr>
                        <a:defRPr b="1">
                          <a:solidFill>
                            <a:srgbClr val="000000"/>
                          </a:solidFill>
                        </a:defRPr>
                      </a:pPr>
                      <a:t>[CELLRANGE]</a:t>
                    </a:fld>
                    <a:r>
                      <a:rPr lang="en-US" baseline="0"/>
                      <a:t>
</a:t>
                    </a:r>
                    <a:fld id="{590552C6-8900-43BD-B47E-9BF64FBCB44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4DD9F24-95D3-4E7D-BB9A-A88DB7854CFF}" type="CELLRANGE">
                      <a:rPr lang="en-US" baseline="0"/>
                      <a:pPr>
                        <a:defRPr b="1">
                          <a:solidFill>
                            <a:srgbClr val="000000"/>
                          </a:solidFill>
                        </a:defRPr>
                      </a:pPr>
                      <a:t>[CELLRANGE]</a:t>
                    </a:fld>
                    <a:r>
                      <a:rPr lang="en-US" baseline="0"/>
                      <a:t>
</a:t>
                    </a:r>
                    <a:fld id="{16049D70-CA48-4816-9B29-DD205411FF9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DAF3ED-4D11-4007-8B57-2911ACE39C24}" type="CELLRANGE">
                      <a:rPr lang="en-US" baseline="0"/>
                      <a:pPr>
                        <a:defRPr b="1">
                          <a:solidFill>
                            <a:srgbClr val="000000"/>
                          </a:solidFill>
                        </a:defRPr>
                      </a:pPr>
                      <a:t>[CELLRANGE]</a:t>
                    </a:fld>
                    <a:r>
                      <a:rPr lang="en-US" baseline="0"/>
                      <a:t>
</a:t>
                    </a:r>
                    <a:fld id="{3D7319FA-B403-4C6E-962C-4A974E94F53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A2325CB-B51E-4204-A9EB-34840698B5F0}" type="CELLRANGE">
                      <a:rPr lang="en-US" baseline="0"/>
                      <a:pPr>
                        <a:defRPr b="1">
                          <a:solidFill>
                            <a:srgbClr val="000000"/>
                          </a:solidFill>
                        </a:defRPr>
                      </a:pPr>
                      <a:t>[CELLRANGE]</a:t>
                    </a:fld>
                    <a:r>
                      <a:rPr lang="en-US" baseline="0"/>
                      <a:t>
</a:t>
                    </a:r>
                    <a:fld id="{8D353E32-E444-4A15-8062-59CF297D9E0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2A7E2C-7818-4E3F-82B8-8C7FE8B112D0}" type="CELLRANGE">
                      <a:rPr lang="en-US" baseline="0"/>
                      <a:pPr>
                        <a:defRPr b="1">
                          <a:solidFill>
                            <a:srgbClr val="000000"/>
                          </a:solidFill>
                        </a:defRPr>
                      </a:pPr>
                      <a:t>[CELLRANGE]</a:t>
                    </a:fld>
                    <a:r>
                      <a:rPr lang="en-US" baseline="0"/>
                      <a:t>
</a:t>
                    </a:r>
                    <a:fld id="{3D3F6C64-9459-4B6B-AB91-42267BCBE3E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9ECC28E-94CC-4A87-B8E8-1FE5EBDC977D}" type="CELLRANGE">
                      <a:rPr lang="en-US" baseline="0"/>
                      <a:pPr>
                        <a:defRPr b="1">
                          <a:solidFill>
                            <a:srgbClr val="000000"/>
                          </a:solidFill>
                        </a:defRPr>
                      </a:pPr>
                      <a:t>[CELLRANGE]</a:t>
                    </a:fld>
                    <a:r>
                      <a:rPr lang="en-US" baseline="0"/>
                      <a:t>
</a:t>
                    </a:r>
                    <a:fld id="{1F9247FA-BB9E-4B95-9D51-B3AB298FE40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02AAE68-D72C-4C85-AC6D-C34C82B3CC5C}" type="CELLRANGE">
                      <a:rPr lang="en-US" baseline="0"/>
                      <a:pPr>
                        <a:defRPr b="1">
                          <a:solidFill>
                            <a:srgbClr val="000000"/>
                          </a:solidFill>
                        </a:defRPr>
                      </a:pPr>
                      <a:t>[CELLRANGE]</a:t>
                    </a:fld>
                    <a:r>
                      <a:rPr lang="en-US" baseline="0"/>
                      <a:t>
</a:t>
                    </a:r>
                    <a:fld id="{5D06E141-6BAA-4877-B293-6E6D79E7951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05AA27F-7DD2-4C72-91BE-1E81ADF6BA56}" type="CELLRANGE">
                      <a:rPr lang="en-US" baseline="0"/>
                      <a:pPr>
                        <a:defRPr b="1">
                          <a:solidFill>
                            <a:srgbClr val="000000"/>
                          </a:solidFill>
                        </a:defRPr>
                      </a:pPr>
                      <a:t>[CELLRANGE]</a:t>
                    </a:fld>
                    <a:r>
                      <a:rPr lang="en-US" baseline="0"/>
                      <a:t>
</a:t>
                    </a:r>
                    <a:fld id="{6E408F8B-0A94-4A2A-A265-E7DEDE62AF1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BEFB1A0-1420-4CC8-8AF2-4DD06B768B0D}" type="CELLRANGE">
                      <a:rPr lang="en-US" baseline="0"/>
                      <a:pPr>
                        <a:defRPr b="1">
                          <a:solidFill>
                            <a:srgbClr val="000000"/>
                          </a:solidFill>
                        </a:defRPr>
                      </a:pPr>
                      <a:t>[CELLRANGE]</a:t>
                    </a:fld>
                    <a:r>
                      <a:rPr lang="en-US" baseline="0"/>
                      <a:t>
</a:t>
                    </a:r>
                    <a:fld id="{34D56524-356D-4615-917F-5DB97B1C0A2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0B46178-7947-48BC-9C8C-8A59DA0DD3E3}" type="CELLRANGE">
                      <a:rPr lang="en-US" baseline="0"/>
                      <a:pPr>
                        <a:defRPr b="1">
                          <a:solidFill>
                            <a:srgbClr val="000000"/>
                          </a:solidFill>
                        </a:defRPr>
                      </a:pPr>
                      <a:t>[CELLRANGE]</a:t>
                    </a:fld>
                    <a:r>
                      <a:rPr lang="en-US" baseline="0"/>
                      <a:t>
</a:t>
                    </a:r>
                    <a:fld id="{2F556678-B0D6-4A26-A48E-E393979340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FA0DB0F6-BFB4-4825-B149-FCD416FA3396}" type="CELLRANGE">
                      <a:rPr lang="en-US" baseline="0"/>
                      <a:pPr>
                        <a:defRPr b="1">
                          <a:solidFill>
                            <a:srgbClr val="FFFFFF"/>
                          </a:solidFill>
                        </a:defRPr>
                      </a:pPr>
                      <a:t>[CELLRANGE]</a:t>
                    </a:fld>
                    <a:r>
                      <a:rPr lang="en-US" baseline="0"/>
                      <a:t>
</a:t>
                    </a:r>
                    <a:fld id="{DFDF80F8-430C-4D2A-9377-8E087487344D}"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48E5990-7730-4E09-B417-A869AFCD1BFA}" type="CELLRANGE">
                      <a:rPr lang="en-US" baseline="0"/>
                      <a:pPr>
                        <a:defRPr b="1">
                          <a:solidFill>
                            <a:srgbClr val="000000"/>
                          </a:solidFill>
                        </a:defRPr>
                      </a:pPr>
                      <a:t>[CELLRANGE]</a:t>
                    </a:fld>
                    <a:r>
                      <a:rPr lang="en-US" baseline="0"/>
                      <a:t>
</a:t>
                    </a:r>
                    <a:fld id="{449AFDBB-26CB-43D1-961F-6412550EC61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0A35205-D64C-4147-98B1-D44F237FF96B}" type="CELLRANGE">
                      <a:rPr lang="en-US" baseline="0"/>
                      <a:pPr>
                        <a:defRPr b="1">
                          <a:solidFill>
                            <a:srgbClr val="000000"/>
                          </a:solidFill>
                        </a:defRPr>
                      </a:pPr>
                      <a:t>[CELLRANGE]</a:t>
                    </a:fld>
                    <a:r>
                      <a:rPr lang="en-US" baseline="0"/>
                      <a:t>
</a:t>
                    </a:r>
                    <a:fld id="{3D4D7226-A5A2-4E7B-B2AE-3C680A43CE7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D8E6A4B-0BB8-4EA4-9222-535365E82D85}" type="CELLRANGE">
                      <a:rPr lang="en-US" baseline="0"/>
                      <a:pPr>
                        <a:defRPr b="1">
                          <a:solidFill>
                            <a:srgbClr val="000000"/>
                          </a:solidFill>
                        </a:defRPr>
                      </a:pPr>
                      <a:t>[CELLRANGE]</a:t>
                    </a:fld>
                    <a:r>
                      <a:rPr lang="en-US" baseline="0"/>
                      <a:t>
</a:t>
                    </a:r>
                    <a:fld id="{085CC8E3-FEF3-47B3-91DD-09BDBFEA74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FB72882-95D1-4139-86A1-CCE3FDB73E31}" type="CELLRANGE">
                      <a:rPr lang="en-US" baseline="0"/>
                      <a:pPr>
                        <a:defRPr b="1">
                          <a:solidFill>
                            <a:srgbClr val="000000"/>
                          </a:solidFill>
                        </a:defRPr>
                      </a:pPr>
                      <a:t>[CELLRANGE]</a:t>
                    </a:fld>
                    <a:r>
                      <a:rPr lang="en-US" baseline="0"/>
                      <a:t>
</a:t>
                    </a:r>
                    <a:fld id="{0769C92D-32DA-4821-BD7A-051CA45894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50CFE6-5BF4-4D3C-ADB7-9BB561CDFAA3}" type="CELLRANGE">
                      <a:rPr lang="en-US" baseline="0"/>
                      <a:pPr>
                        <a:defRPr b="1">
                          <a:solidFill>
                            <a:srgbClr val="000000"/>
                          </a:solidFill>
                        </a:defRPr>
                      </a:pPr>
                      <a:t>[CELLRANGE]</a:t>
                    </a:fld>
                    <a:r>
                      <a:rPr lang="en-US" baseline="0"/>
                      <a:t>
</a:t>
                    </a:r>
                    <a:fld id="{430DE437-D63D-480D-ACA9-6DE999B3BC0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92FA13A-B5C8-478C-8A89-635168339892}" type="CELLRANGE">
                      <a:rPr lang="en-US" baseline="0"/>
                      <a:pPr>
                        <a:defRPr b="1">
                          <a:solidFill>
                            <a:srgbClr val="000000"/>
                          </a:solidFill>
                        </a:defRPr>
                      </a:pPr>
                      <a:t>[CELLRANGE]</a:t>
                    </a:fld>
                    <a:r>
                      <a:rPr lang="en-US" baseline="0"/>
                      <a:t>
</a:t>
                    </a:r>
                    <a:fld id="{F9A505EA-BA14-447D-B64C-9A10466C683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7BA673F-88A9-4E06-855A-5E319A5C0CF7}" type="CELLRANGE">
                      <a:rPr lang="en-US" baseline="0"/>
                      <a:pPr>
                        <a:defRPr b="1">
                          <a:solidFill>
                            <a:srgbClr val="000000"/>
                          </a:solidFill>
                        </a:defRPr>
                      </a:pPr>
                      <a:t>[CELLRANGE]</a:t>
                    </a:fld>
                    <a:r>
                      <a:rPr lang="en-US" baseline="0"/>
                      <a:t>
</a:t>
                    </a:r>
                    <a:fld id="{B4E58C87-DEB6-4FDA-ACBD-8AD9159783F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C5AD9B-B977-4430-A8ED-E3689EEAC4FC}" type="CELLRANGE">
                      <a:rPr lang="en-US" baseline="0"/>
                      <a:pPr>
                        <a:defRPr b="1">
                          <a:solidFill>
                            <a:srgbClr val="000000"/>
                          </a:solidFill>
                        </a:defRPr>
                      </a:pPr>
                      <a:t>[CELLRANGE]</a:t>
                    </a:fld>
                    <a:r>
                      <a:rPr lang="en-US" baseline="0"/>
                      <a:t>
</a:t>
                    </a:r>
                    <a:fld id="{F89188DB-06C9-424F-94EF-08912C691A5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8442AA-F86C-4369-A172-2F8EC69C6C31}" type="CELLRANGE">
                      <a:rPr lang="en-US" baseline="0"/>
                      <a:pPr>
                        <a:defRPr b="1">
                          <a:solidFill>
                            <a:srgbClr val="000000"/>
                          </a:solidFill>
                        </a:defRPr>
                      </a:pPr>
                      <a:t>[CELLRANGE]</a:t>
                    </a:fld>
                    <a:r>
                      <a:rPr lang="en-US" baseline="0"/>
                      <a:t>
</a:t>
                    </a:r>
                    <a:fld id="{42CB84BE-5426-4D6C-B581-BD5D57E27E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Cantabria</c:v>
                </c:pt>
                <c:pt idx="4">
                  <c:v>Asturias, Principado de</c:v>
                </c:pt>
                <c:pt idx="5">
                  <c:v>Navarra, Comunidad Foral de</c:v>
                </c:pt>
                <c:pt idx="6">
                  <c:v>Andalucía</c:v>
                </c:pt>
                <c:pt idx="7">
                  <c:v>Comunitat Valenciana</c:v>
                </c:pt>
                <c:pt idx="8">
                  <c:v>Castilla - La Mancha</c:v>
                </c:pt>
                <c:pt idx="9">
                  <c:v>Madrid, Comunidad de</c:v>
                </c:pt>
                <c:pt idx="10">
                  <c:v>Media Nacional</c:v>
                </c:pt>
                <c:pt idx="11">
                  <c:v>Ceuta</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'11ListaEsperaGII'!$O$13:$O$32</c:f>
              <c:numCache>
                <c:formatCode>0.00%</c:formatCode>
                <c:ptCount val="20"/>
                <c:pt idx="0">
                  <c:v>0.99854477789970897</c:v>
                </c:pt>
                <c:pt idx="1">
                  <c:v>0.99782544813399943</c:v>
                </c:pt>
                <c:pt idx="2">
                  <c:v>0.99319195288831397</c:v>
                </c:pt>
                <c:pt idx="3">
                  <c:v>0.99142713061018661</c:v>
                </c:pt>
                <c:pt idx="4">
                  <c:v>0.98999309868875085</c:v>
                </c:pt>
                <c:pt idx="5">
                  <c:v>0.9899429600720504</c:v>
                </c:pt>
                <c:pt idx="6">
                  <c:v>0.96577715287944454</c:v>
                </c:pt>
                <c:pt idx="7">
                  <c:v>0.95518154035123637</c:v>
                </c:pt>
                <c:pt idx="8">
                  <c:v>0.95387956419316844</c:v>
                </c:pt>
                <c:pt idx="9">
                  <c:v>0.94434732662387932</c:v>
                </c:pt>
                <c:pt idx="10">
                  <c:v>0.94322831165551202</c:v>
                </c:pt>
                <c:pt idx="11">
                  <c:v>0.93929712460063897</c:v>
                </c:pt>
                <c:pt idx="12">
                  <c:v>0.9362567811934901</c:v>
                </c:pt>
                <c:pt idx="13">
                  <c:v>0.92495741056218062</c:v>
                </c:pt>
                <c:pt idx="14">
                  <c:v>0.91551648990265877</c:v>
                </c:pt>
                <c:pt idx="15">
                  <c:v>0.91318541188472324</c:v>
                </c:pt>
                <c:pt idx="16">
                  <c:v>0.90578158458244107</c:v>
                </c:pt>
                <c:pt idx="17">
                  <c:v>0.89941116402469867</c:v>
                </c:pt>
                <c:pt idx="18">
                  <c:v>0.88038922701264621</c:v>
                </c:pt>
                <c:pt idx="19">
                  <c:v>0.82144150670047089</c:v>
                </c:pt>
              </c:numCache>
            </c:numRef>
          </c:val>
          <c:extLst>
            <c:ext xmlns:c15="http://schemas.microsoft.com/office/drawing/2012/chart" uri="{02D57815-91ED-43cb-92C2-25804820EDAC}">
              <c15:datalabelsRange>
                <c15:f>'11ListaEsperaGII'!$M$13:$M$32</c15:f>
                <c15:dlblRangeCache>
                  <c:ptCount val="20"/>
                  <c:pt idx="0">
                    <c:v>41.857</c:v>
                  </c:pt>
                  <c:pt idx="1">
                    <c:v>16.978</c:v>
                  </c:pt>
                  <c:pt idx="2">
                    <c:v>29.177</c:v>
                  </c:pt>
                  <c:pt idx="3">
                    <c:v>7.864</c:v>
                  </c:pt>
                  <c:pt idx="4">
                    <c:v>11.476</c:v>
                  </c:pt>
                  <c:pt idx="5">
                    <c:v>6.595</c:v>
                  </c:pt>
                  <c:pt idx="6">
                    <c:v>133.256</c:v>
                  </c:pt>
                  <c:pt idx="7">
                    <c:v>65.322</c:v>
                  </c:pt>
                  <c:pt idx="8">
                    <c:v>25.915</c:v>
                  </c:pt>
                  <c:pt idx="9">
                    <c:v>75.629</c:v>
                  </c:pt>
                  <c:pt idx="10">
                    <c:v>597.554</c:v>
                  </c:pt>
                  <c:pt idx="11">
                    <c:v>588</c:v>
                  </c:pt>
                  <c:pt idx="12">
                    <c:v>4.142</c:v>
                  </c:pt>
                  <c:pt idx="13">
                    <c:v>10.859</c:v>
                  </c:pt>
                  <c:pt idx="14">
                    <c:v>12.603</c:v>
                  </c:pt>
                  <c:pt idx="15">
                    <c:v>17.903</c:v>
                  </c:pt>
                  <c:pt idx="16">
                    <c:v>846</c:v>
                  </c:pt>
                  <c:pt idx="17">
                    <c:v>94.243</c:v>
                  </c:pt>
                  <c:pt idx="18">
                    <c:v>24.157</c:v>
                  </c:pt>
                  <c:pt idx="19">
                    <c:v>18.144</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37347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8784C6"/>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469D562-E4FB-4F41-B438-AB22171C7860}" type="CELLRANGE">
                      <a:rPr lang="en-US" baseline="0"/>
                      <a:pPr>
                        <a:defRPr b="1">
                          <a:solidFill>
                            <a:srgbClr val="000000"/>
                          </a:solidFill>
                        </a:defRPr>
                      </a:pPr>
                      <a:t>[CELLRANGE]</a:t>
                    </a:fld>
                    <a:r>
                      <a:rPr lang="en-US" baseline="0"/>
                      <a:t>
</a:t>
                    </a:r>
                    <a:fld id="{E436A2C1-8BD2-4DDC-AFC2-6D9470A494B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55778D7-083C-485F-9FC0-611B1E5F23A2}" type="CELLRANGE">
                      <a:rPr lang="en-US" baseline="0"/>
                      <a:pPr>
                        <a:defRPr b="1">
                          <a:solidFill>
                            <a:srgbClr val="000000"/>
                          </a:solidFill>
                        </a:defRPr>
                      </a:pPr>
                      <a:t>[CELLRANGE]</a:t>
                    </a:fld>
                    <a:r>
                      <a:rPr lang="en-US" baseline="0"/>
                      <a:t>
</a:t>
                    </a:r>
                    <a:fld id="{FCAC18BA-A53B-49EF-ABE9-6EC18E4226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1E0EAEF-BE68-423B-BE3C-449FB8133AF7}" type="CELLRANGE">
                      <a:rPr lang="en-US" baseline="0"/>
                      <a:pPr>
                        <a:defRPr b="1">
                          <a:solidFill>
                            <a:srgbClr val="000000"/>
                          </a:solidFill>
                        </a:defRPr>
                      </a:pPr>
                      <a:t>[CELLRANGE]</a:t>
                    </a:fld>
                    <a:r>
                      <a:rPr lang="en-US" baseline="0"/>
                      <a:t>
</a:t>
                    </a:r>
                    <a:fld id="{285CC703-E401-4480-956B-1C01874951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B517548-112D-4867-83BA-D8BF6D227CB1}" type="CELLRANGE">
                      <a:rPr lang="en-US" baseline="0"/>
                      <a:pPr>
                        <a:defRPr b="1">
                          <a:solidFill>
                            <a:srgbClr val="000000"/>
                          </a:solidFill>
                        </a:defRPr>
                      </a:pPr>
                      <a:t>[CELLRANGE]</a:t>
                    </a:fld>
                    <a:r>
                      <a:rPr lang="en-US" baseline="0"/>
                      <a:t>
</a:t>
                    </a:r>
                    <a:fld id="{44794FDF-CE53-4431-94B5-B75F27C3192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6275FE6-8C3C-4022-8804-7DE8AC86C1AE}" type="CELLRANGE">
                      <a:rPr lang="en-US" baseline="0"/>
                      <a:pPr>
                        <a:defRPr b="1">
                          <a:solidFill>
                            <a:srgbClr val="000000"/>
                          </a:solidFill>
                        </a:defRPr>
                      </a:pPr>
                      <a:t>[CELLRANGE]</a:t>
                    </a:fld>
                    <a:r>
                      <a:rPr lang="en-US" baseline="0"/>
                      <a:t>
</a:t>
                    </a:r>
                    <a:fld id="{CFD7C0F3-811F-4532-8878-1665F168AD1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BD0F056-DAC2-423D-BABA-D157DC302EC4}" type="CELLRANGE">
                      <a:rPr lang="en-US" baseline="0"/>
                      <a:pPr>
                        <a:defRPr b="1">
                          <a:solidFill>
                            <a:srgbClr val="000000"/>
                          </a:solidFill>
                        </a:defRPr>
                      </a:pPr>
                      <a:t>[CELLRANGE]</a:t>
                    </a:fld>
                    <a:r>
                      <a:rPr lang="en-US" baseline="0"/>
                      <a:t>
</a:t>
                    </a:r>
                    <a:fld id="{F193C5C9-AA8B-453E-B4A9-7FD17D15F9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4664444-FE67-4483-A94D-7D2E874F6DD9}" type="CELLRANGE">
                      <a:rPr lang="en-US" baseline="0"/>
                      <a:pPr>
                        <a:defRPr b="1">
                          <a:solidFill>
                            <a:srgbClr val="000000"/>
                          </a:solidFill>
                        </a:defRPr>
                      </a:pPr>
                      <a:t>[CELLRANGE]</a:t>
                    </a:fld>
                    <a:r>
                      <a:rPr lang="en-US" baseline="0"/>
                      <a:t>
</a:t>
                    </a:r>
                    <a:fld id="{7FDABA38-EC15-4474-AE04-7D85C6E7721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2FBC294-CFC5-4CB4-888F-C494AEA87A3B}" type="CELLRANGE">
                      <a:rPr lang="en-US" baseline="0"/>
                      <a:pPr>
                        <a:defRPr b="1">
                          <a:solidFill>
                            <a:srgbClr val="000000"/>
                          </a:solidFill>
                        </a:defRPr>
                      </a:pPr>
                      <a:t>[CELLRANGE]</a:t>
                    </a:fld>
                    <a:r>
                      <a:rPr lang="en-US" baseline="0"/>
                      <a:t>
</a:t>
                    </a:r>
                    <a:fld id="{D25EF95F-5169-4F3C-8D37-135FA18ED2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9A55C5B-BE76-488C-8B3D-50E0147AEDAA}" type="CELLRANGE">
                      <a:rPr lang="en-US" baseline="0"/>
                      <a:pPr>
                        <a:defRPr b="1">
                          <a:solidFill>
                            <a:srgbClr val="000000"/>
                          </a:solidFill>
                        </a:defRPr>
                      </a:pPr>
                      <a:t>[CELLRANGE]</a:t>
                    </a:fld>
                    <a:r>
                      <a:rPr lang="en-US" baseline="0"/>
                      <a:t>
</a:t>
                    </a:r>
                    <a:fld id="{2480B28E-8302-4089-BAE5-AF5B7022302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CCF38CB-316D-4E21-8ACD-23314CF1A8F2}" type="CELLRANGE">
                      <a:rPr lang="en-US" baseline="0"/>
                      <a:pPr>
                        <a:defRPr b="1">
                          <a:solidFill>
                            <a:srgbClr val="000000"/>
                          </a:solidFill>
                        </a:defRPr>
                      </a:pPr>
                      <a:t>[CELLRANGE]</a:t>
                    </a:fld>
                    <a:r>
                      <a:rPr lang="en-US" baseline="0"/>
                      <a:t>
</a:t>
                    </a:r>
                    <a:fld id="{1F95D125-9BB0-4C5E-88B2-008743FFA9D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fld id="{F3046C39-813E-48D7-BD59-3364A5304F24}" type="CELLRANGE">
                      <a:rPr lang="en-US" baseline="0"/>
                      <a:pPr>
                        <a:defRPr sz="800" b="1">
                          <a:solidFill>
                            <a:srgbClr val="FFFFFF"/>
                          </a:solidFill>
                        </a:defRPr>
                      </a:pPr>
                      <a:t>[CELLRANGE]</a:t>
                    </a:fld>
                    <a:r>
                      <a:rPr lang="en-US" baseline="0"/>
                      <a:t>
</a:t>
                    </a:r>
                    <a:fld id="{B845EC8D-28A9-499C-B692-371E84881220}" type="VALUE">
                      <a:rPr lang="en-US" baseline="0"/>
                      <a:pPr>
                        <a:defRPr sz="8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DBA3C60B-C334-4973-9DF3-23AEFBFD2A0C}" type="CELLRANGE">
                      <a:rPr lang="en-US" baseline="0"/>
                      <a:pPr>
                        <a:defRPr sz="800" b="1">
                          <a:solidFill>
                            <a:srgbClr val="000000"/>
                          </a:solidFill>
                        </a:defRPr>
                      </a:pPr>
                      <a:t>[CELLRANGE]</a:t>
                    </a:fld>
                    <a:r>
                      <a:rPr lang="en-US" baseline="0"/>
                      <a:t>
</a:t>
                    </a:r>
                    <a:fld id="{FAD83DBD-5426-4A5D-A337-515DAE6E10A3}"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919615C-5818-4EE2-AEBC-9E3525C4C140}" type="CELLRANGE">
                      <a:rPr lang="en-US" baseline="0"/>
                      <a:pPr>
                        <a:defRPr b="1">
                          <a:solidFill>
                            <a:srgbClr val="000000"/>
                          </a:solidFill>
                        </a:defRPr>
                      </a:pPr>
                      <a:t>[CELLRANGE]</a:t>
                    </a:fld>
                    <a:r>
                      <a:rPr lang="en-US" baseline="0"/>
                      <a:t>
</a:t>
                    </a:r>
                    <a:fld id="{C53C8748-F177-4F46-BA58-E9A696879EF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CB093F6-40E9-4282-97D0-561583D4C88F}" type="CELLRANGE">
                      <a:rPr lang="en-US" baseline="0"/>
                      <a:pPr>
                        <a:defRPr b="1">
                          <a:solidFill>
                            <a:srgbClr val="000000"/>
                          </a:solidFill>
                        </a:defRPr>
                      </a:pPr>
                      <a:t>[CELLRANGE]</a:t>
                    </a:fld>
                    <a:r>
                      <a:rPr lang="en-US" baseline="0"/>
                      <a:t>
</a:t>
                    </a:r>
                    <a:fld id="{695D9B9B-32ED-4921-B686-F53992CEB9E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B9D1C85-4C40-405D-A629-1C2C3CE7C11C}" type="CELLRANGE">
                      <a:rPr lang="en-US" baseline="0"/>
                      <a:pPr>
                        <a:defRPr b="1">
                          <a:solidFill>
                            <a:srgbClr val="000000"/>
                          </a:solidFill>
                        </a:defRPr>
                      </a:pPr>
                      <a:t>[CELLRANGE]</a:t>
                    </a:fld>
                    <a:r>
                      <a:rPr lang="en-US" baseline="0"/>
                      <a:t>
</a:t>
                    </a:r>
                    <a:fld id="{63903DF2-D567-4505-BEEB-5639AA0BC4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062C656-09ED-43E0-BA36-3DCF86EEE23A}" type="CELLRANGE">
                      <a:rPr lang="en-US" baseline="0"/>
                      <a:pPr>
                        <a:defRPr b="1">
                          <a:solidFill>
                            <a:srgbClr val="000000"/>
                          </a:solidFill>
                        </a:defRPr>
                      </a:pPr>
                      <a:t>[CELLRANGE]</a:t>
                    </a:fld>
                    <a:r>
                      <a:rPr lang="en-US" baseline="0"/>
                      <a:t>
</a:t>
                    </a:r>
                    <a:fld id="{87559167-EB80-4086-AA46-6AB41D6CFA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058B720-3F5C-4D24-8FA5-EC4747760E14}" type="CELLRANGE">
                      <a:rPr lang="en-US" baseline="0"/>
                      <a:pPr>
                        <a:defRPr b="1">
                          <a:solidFill>
                            <a:srgbClr val="000000"/>
                          </a:solidFill>
                        </a:defRPr>
                      </a:pPr>
                      <a:t>[CELLRANGE]</a:t>
                    </a:fld>
                    <a:r>
                      <a:rPr lang="en-US" baseline="0"/>
                      <a:t>
</a:t>
                    </a:r>
                    <a:fld id="{6CAC272D-4C1C-4C6B-A73B-148EAAB1BB8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DCE5586-457A-470E-A9CF-5D77747BFB10}" type="CELLRANGE">
                      <a:rPr lang="en-US" baseline="0"/>
                      <a:pPr>
                        <a:defRPr b="1">
                          <a:solidFill>
                            <a:srgbClr val="000000"/>
                          </a:solidFill>
                        </a:defRPr>
                      </a:pPr>
                      <a:t>[CELLRANGE]</a:t>
                    </a:fld>
                    <a:r>
                      <a:rPr lang="en-US" baseline="0"/>
                      <a:t>
</a:t>
                    </a:r>
                    <a:fld id="{ACFE9209-BB10-43A7-BFDF-AA1611869EC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D0A9395-C9D2-4937-A7D0-4B197A47B274}" type="CELLRANGE">
                      <a:rPr lang="en-US" baseline="0"/>
                      <a:pPr>
                        <a:defRPr b="1">
                          <a:solidFill>
                            <a:srgbClr val="000000"/>
                          </a:solidFill>
                        </a:defRPr>
                      </a:pPr>
                      <a:t>[CELLRANGE]</a:t>
                    </a:fld>
                    <a:r>
                      <a:rPr lang="en-US" baseline="0"/>
                      <a:t>
</a:t>
                    </a:r>
                    <a:fld id="{7B947F18-8844-4460-90F1-752CB943A9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98C3CCA-9253-4A5F-8B40-E825E6C031D4}" type="CELLRANGE">
                      <a:rPr lang="en-US" baseline="0"/>
                      <a:pPr>
                        <a:defRPr b="1">
                          <a:solidFill>
                            <a:srgbClr val="000000"/>
                          </a:solidFill>
                        </a:defRPr>
                      </a:pPr>
                      <a:t>[CELLRANGE]</a:t>
                    </a:fld>
                    <a:r>
                      <a:rPr lang="en-US" baseline="0"/>
                      <a:t>
</a:t>
                    </a:r>
                    <a:fld id="{7529B315-6671-494D-947D-AA5C2F503F8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Cantabria</c:v>
                </c:pt>
                <c:pt idx="4">
                  <c:v>Asturias, Principado de</c:v>
                </c:pt>
                <c:pt idx="5">
                  <c:v>Navarra, Comunidad Foral de</c:v>
                </c:pt>
                <c:pt idx="6">
                  <c:v>Andalucía</c:v>
                </c:pt>
                <c:pt idx="7">
                  <c:v>Comunitat Valenciana</c:v>
                </c:pt>
                <c:pt idx="8">
                  <c:v>Castilla - La Mancha</c:v>
                </c:pt>
                <c:pt idx="9">
                  <c:v>Madrid, Comunidad de</c:v>
                </c:pt>
                <c:pt idx="10">
                  <c:v>Media Nacional</c:v>
                </c:pt>
                <c:pt idx="11">
                  <c:v>Ceuta</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'11ListaEsperaGII'!$P$13:$P$32</c:f>
              <c:numCache>
                <c:formatCode>0.00%</c:formatCode>
                <c:ptCount val="20"/>
                <c:pt idx="0">
                  <c:v>1.4552221002910445E-3</c:v>
                </c:pt>
                <c:pt idx="1">
                  <c:v>2.1745518660005879E-3</c:v>
                </c:pt>
                <c:pt idx="2">
                  <c:v>6.8080471116860131E-3</c:v>
                </c:pt>
                <c:pt idx="3">
                  <c:v>8.5728693898134145E-3</c:v>
                </c:pt>
                <c:pt idx="4">
                  <c:v>1.0006901311249138E-2</c:v>
                </c:pt>
                <c:pt idx="5">
                  <c:v>1.0057039927949565E-2</c:v>
                </c:pt>
                <c:pt idx="6">
                  <c:v>3.4222847120555448E-2</c:v>
                </c:pt>
                <c:pt idx="7">
                  <c:v>4.4818459648763652E-2</c:v>
                </c:pt>
                <c:pt idx="8">
                  <c:v>4.6120435806831568E-2</c:v>
                </c:pt>
                <c:pt idx="9">
                  <c:v>5.5652673376120669E-2</c:v>
                </c:pt>
                <c:pt idx="10">
                  <c:v>5.6771688344487939E-2</c:v>
                </c:pt>
                <c:pt idx="11">
                  <c:v>6.070287539936102E-2</c:v>
                </c:pt>
                <c:pt idx="12">
                  <c:v>6.3743218806509946E-2</c:v>
                </c:pt>
                <c:pt idx="13">
                  <c:v>7.5042589437819426E-2</c:v>
                </c:pt>
                <c:pt idx="14">
                  <c:v>8.4483510097341272E-2</c:v>
                </c:pt>
                <c:pt idx="15">
                  <c:v>8.6814588115276717E-2</c:v>
                </c:pt>
                <c:pt idx="16">
                  <c:v>9.421841541755889E-2</c:v>
                </c:pt>
                <c:pt idx="17">
                  <c:v>0.10058883597530134</c:v>
                </c:pt>
                <c:pt idx="18">
                  <c:v>0.11961077298735377</c:v>
                </c:pt>
                <c:pt idx="19">
                  <c:v>0.17855849329952916</c:v>
                </c:pt>
              </c:numCache>
            </c:numRef>
          </c:val>
          <c:extLst>
            <c:ext xmlns:c15="http://schemas.microsoft.com/office/drawing/2012/chart" uri="{02D57815-91ED-43cb-92C2-25804820EDAC}">
              <c15:datalabelsRange>
                <c15:f>'11ListaEsperaGII'!$N$13:$N$32</c15:f>
                <c15:dlblRangeCache>
                  <c:ptCount val="20"/>
                  <c:pt idx="0">
                    <c:v>61</c:v>
                  </c:pt>
                  <c:pt idx="1">
                    <c:v>37</c:v>
                  </c:pt>
                  <c:pt idx="2">
                    <c:v>200</c:v>
                  </c:pt>
                  <c:pt idx="3">
                    <c:v>68</c:v>
                  </c:pt>
                  <c:pt idx="4">
                    <c:v>116</c:v>
                  </c:pt>
                  <c:pt idx="5">
                    <c:v>67</c:v>
                  </c:pt>
                  <c:pt idx="6">
                    <c:v>4.722</c:v>
                  </c:pt>
                  <c:pt idx="7">
                    <c:v>3.065</c:v>
                  </c:pt>
                  <c:pt idx="8">
                    <c:v>1.253</c:v>
                  </c:pt>
                  <c:pt idx="9">
                    <c:v>4.457</c:v>
                  </c:pt>
                  <c:pt idx="10">
                    <c:v>35.966</c:v>
                  </c:pt>
                  <c:pt idx="11">
                    <c:v>38</c:v>
                  </c:pt>
                  <c:pt idx="12">
                    <c:v>282</c:v>
                  </c:pt>
                  <c:pt idx="13">
                    <c:v>881</c:v>
                  </c:pt>
                  <c:pt idx="14">
                    <c:v>1.163</c:v>
                  </c:pt>
                  <c:pt idx="15">
                    <c:v>1.702</c:v>
                  </c:pt>
                  <c:pt idx="16">
                    <c:v>88</c:v>
                  </c:pt>
                  <c:pt idx="17">
                    <c:v>10.540</c:v>
                  </c:pt>
                  <c:pt idx="18">
                    <c:v>3.282</c:v>
                  </c:pt>
                  <c:pt idx="19">
                    <c:v>3.944</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Cantabria</c:v>
                </c:pt>
                <c:pt idx="4">
                  <c:v>Asturias, Principado de</c:v>
                </c:pt>
                <c:pt idx="5">
                  <c:v>Navarra, Comunidad Foral de</c:v>
                </c:pt>
                <c:pt idx="6">
                  <c:v>Andalucía</c:v>
                </c:pt>
                <c:pt idx="7">
                  <c:v>Comunitat Valenciana</c:v>
                </c:pt>
                <c:pt idx="8">
                  <c:v>Castilla - La Mancha</c:v>
                </c:pt>
                <c:pt idx="9">
                  <c:v>Madrid, Comunidad de</c:v>
                </c:pt>
                <c:pt idx="10">
                  <c:v>Media Nacional</c:v>
                </c:pt>
                <c:pt idx="11">
                  <c:v>Ceuta</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'11ListaEsperaGII'!$Q$13:$Q$32</c:f>
              <c:numCache>
                <c:formatCode>0.00%</c:formatCode>
                <c:ptCount val="20"/>
                <c:pt idx="0">
                  <c:v>0.94322831165551202</c:v>
                </c:pt>
                <c:pt idx="1">
                  <c:v>0.94322831165551202</c:v>
                </c:pt>
                <c:pt idx="2">
                  <c:v>0.94322831165551202</c:v>
                </c:pt>
                <c:pt idx="3">
                  <c:v>0.94322831165551202</c:v>
                </c:pt>
                <c:pt idx="4">
                  <c:v>0.94322831165551202</c:v>
                </c:pt>
                <c:pt idx="5">
                  <c:v>0.94322831165551202</c:v>
                </c:pt>
                <c:pt idx="6">
                  <c:v>0.94322831165551202</c:v>
                </c:pt>
                <c:pt idx="7">
                  <c:v>0.94322831165551202</c:v>
                </c:pt>
                <c:pt idx="8">
                  <c:v>0.94322831165551202</c:v>
                </c:pt>
                <c:pt idx="9">
                  <c:v>0.94322831165551202</c:v>
                </c:pt>
                <c:pt idx="10">
                  <c:v>0.94322831165551202</c:v>
                </c:pt>
                <c:pt idx="11">
                  <c:v>0.94322831165551202</c:v>
                </c:pt>
                <c:pt idx="12">
                  <c:v>0.94322831165551202</c:v>
                </c:pt>
                <c:pt idx="13">
                  <c:v>0.94322831165551202</c:v>
                </c:pt>
                <c:pt idx="14">
                  <c:v>0.94322831165551202</c:v>
                </c:pt>
                <c:pt idx="15">
                  <c:v>0.94322831165551202</c:v>
                </c:pt>
                <c:pt idx="16">
                  <c:v>0.94322831165551202</c:v>
                </c:pt>
                <c:pt idx="17">
                  <c:v>0.94322831165551202</c:v>
                </c:pt>
                <c:pt idx="18">
                  <c:v>0.94322831165551202</c:v>
                </c:pt>
                <c:pt idx="19">
                  <c:v>0.94322831165551202</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5A347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AD84C6"/>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849749-7A7C-45E4-9B36-34725BE23A47}" type="CELLRANGE">
                      <a:rPr lang="en-US" baseline="0"/>
                      <a:pPr>
                        <a:defRPr b="1">
                          <a:solidFill>
                            <a:srgbClr val="000000"/>
                          </a:solidFill>
                        </a:defRPr>
                      </a:pPr>
                      <a:t>[CELLRANGE]</a:t>
                    </a:fld>
                    <a:r>
                      <a:rPr lang="en-US" baseline="0"/>
                      <a:t>
</a:t>
                    </a:r>
                    <a:fld id="{746D719C-C04A-4BB3-B9F2-732A1E25CDB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A7608AD-4561-4C24-B267-5B48EFB5B2E7}" type="CELLRANGE">
                      <a:rPr lang="en-US" baseline="0"/>
                      <a:pPr>
                        <a:defRPr b="1">
                          <a:solidFill>
                            <a:srgbClr val="000000"/>
                          </a:solidFill>
                        </a:defRPr>
                      </a:pPr>
                      <a:t>[CELLRANGE]</a:t>
                    </a:fld>
                    <a:r>
                      <a:rPr lang="en-US" baseline="0"/>
                      <a:t>
</a:t>
                    </a:r>
                    <a:fld id="{5889FDD4-DE6D-4321-8F3C-E621559BB02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312D752-1BE2-4616-9819-A2D37A39562F}" type="CELLRANGE">
                      <a:rPr lang="en-US" baseline="0"/>
                      <a:pPr>
                        <a:defRPr b="1">
                          <a:solidFill>
                            <a:srgbClr val="000000"/>
                          </a:solidFill>
                        </a:defRPr>
                      </a:pPr>
                      <a:t>[CELLRANGE]</a:t>
                    </a:fld>
                    <a:r>
                      <a:rPr lang="en-US" baseline="0"/>
                      <a:t>
</a:t>
                    </a:r>
                    <a:fld id="{0F0E7F82-2201-4FDE-8EBD-73ED58DB04A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2AB328-97EB-4E20-B649-116DBF22DFBE}" type="CELLRANGE">
                      <a:rPr lang="en-US" baseline="0"/>
                      <a:pPr>
                        <a:defRPr b="1">
                          <a:solidFill>
                            <a:srgbClr val="000000"/>
                          </a:solidFill>
                        </a:defRPr>
                      </a:pPr>
                      <a:t>[CELLRANGE]</a:t>
                    </a:fld>
                    <a:r>
                      <a:rPr lang="en-US" baseline="0"/>
                      <a:t>
</a:t>
                    </a:r>
                    <a:fld id="{FC938674-B46E-4038-9D1B-AC9314B3A0C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F8E59AE-DF96-4576-BBB8-5073DEAA4567}" type="CELLRANGE">
                      <a:rPr lang="en-US" baseline="0"/>
                      <a:pPr>
                        <a:defRPr b="1">
                          <a:solidFill>
                            <a:srgbClr val="000000"/>
                          </a:solidFill>
                        </a:defRPr>
                      </a:pPr>
                      <a:t>[CELLRANGE]</a:t>
                    </a:fld>
                    <a:r>
                      <a:rPr lang="en-US" baseline="0"/>
                      <a:t>
</a:t>
                    </a:r>
                    <a:fld id="{E6E6CB95-DD07-46D7-B52E-9452FB14AD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9A699B6-FF2D-4579-BFF5-462E069DCEF1}" type="CELLRANGE">
                      <a:rPr lang="en-US" baseline="0"/>
                      <a:pPr>
                        <a:defRPr b="1">
                          <a:solidFill>
                            <a:srgbClr val="000000"/>
                          </a:solidFill>
                        </a:defRPr>
                      </a:pPr>
                      <a:t>[CELLRANGE]</a:t>
                    </a:fld>
                    <a:r>
                      <a:rPr lang="en-US" baseline="0"/>
                      <a:t>
</a:t>
                    </a:r>
                    <a:fld id="{6A4C95C1-2789-4C3B-BB1A-B7CC0391EC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E20E237-E27B-4BB4-A3C1-D94742A039CD}" type="CELLRANGE">
                      <a:rPr lang="en-US" baseline="0"/>
                      <a:pPr>
                        <a:defRPr b="1">
                          <a:solidFill>
                            <a:srgbClr val="000000"/>
                          </a:solidFill>
                        </a:defRPr>
                      </a:pPr>
                      <a:t>[CELLRANGE]</a:t>
                    </a:fld>
                    <a:r>
                      <a:rPr lang="en-US" baseline="0"/>
                      <a:t>
</a:t>
                    </a:r>
                    <a:fld id="{E48B1123-1075-48B4-BC1C-15CFD7248EB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F091631-8C95-4988-BC64-85C699EC9E15}" type="CELLRANGE">
                      <a:rPr lang="en-US" baseline="0"/>
                      <a:pPr>
                        <a:defRPr b="1">
                          <a:solidFill>
                            <a:srgbClr val="000000"/>
                          </a:solidFill>
                        </a:defRPr>
                      </a:pPr>
                      <a:t>[CELLRANGE]</a:t>
                    </a:fld>
                    <a:r>
                      <a:rPr lang="en-US" baseline="0"/>
                      <a:t>
</a:t>
                    </a:r>
                    <a:fld id="{3B7F01F6-E3BB-443E-A797-1D708BF1B61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9F5F19B-38E4-468A-BB5D-18DAC4B8BCE4}" type="CELLRANGE">
                      <a:rPr lang="en-US" baseline="0"/>
                      <a:pPr>
                        <a:defRPr b="1">
                          <a:solidFill>
                            <a:srgbClr val="000000"/>
                          </a:solidFill>
                        </a:defRPr>
                      </a:pPr>
                      <a:t>[CELLRANGE]</a:t>
                    </a:fld>
                    <a:r>
                      <a:rPr lang="en-US" baseline="0"/>
                      <a:t>
</a:t>
                    </a:r>
                    <a:fld id="{2A87F25D-4219-49D1-8547-2C59875949D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44E6A03-9AB2-435A-A1AD-2C15489E0E32}" type="CELLRANGE">
                      <a:rPr lang="en-US" baseline="0"/>
                      <a:pPr>
                        <a:defRPr b="1">
                          <a:solidFill>
                            <a:srgbClr val="000000"/>
                          </a:solidFill>
                        </a:defRPr>
                      </a:pPr>
                      <a:t>[CELLRANGE]</a:t>
                    </a:fld>
                    <a:r>
                      <a:rPr lang="en-US" baseline="0"/>
                      <a:t>
</a:t>
                    </a:r>
                    <a:fld id="{A9952C45-FEDF-4CF3-A5D2-CCE18C82A33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BCB9E2EC-404A-4C1F-975E-32BC7500A138}" type="CELLRANGE">
                      <a:rPr lang="en-US" baseline="0"/>
                      <a:pPr>
                        <a:defRPr b="1">
                          <a:solidFill>
                            <a:srgbClr val="FFFFFF"/>
                          </a:solidFill>
                        </a:defRPr>
                      </a:pPr>
                      <a:t>[CELLRANGE]</a:t>
                    </a:fld>
                    <a:r>
                      <a:rPr lang="en-US" baseline="0"/>
                      <a:t>
</a:t>
                    </a:r>
                    <a:fld id="{E86AC7AB-7902-42CF-B5EA-142AE6EEB43D}"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FCD2C3C-1F79-48C8-851C-45C1DE557BCA}" type="CELLRANGE">
                      <a:rPr lang="en-US" baseline="0"/>
                      <a:pPr>
                        <a:defRPr b="1">
                          <a:solidFill>
                            <a:srgbClr val="000000"/>
                          </a:solidFill>
                        </a:defRPr>
                      </a:pPr>
                      <a:t>[CELLRANGE]</a:t>
                    </a:fld>
                    <a:r>
                      <a:rPr lang="en-US" baseline="0"/>
                      <a:t>
</a:t>
                    </a:r>
                    <a:fld id="{8CDD48B2-4394-4B07-88E9-F253E53FEE2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E67FF64-966C-42B4-B7D4-B577A958CAF7}" type="CELLRANGE">
                      <a:rPr lang="en-US" baseline="0"/>
                      <a:pPr>
                        <a:defRPr b="1">
                          <a:solidFill>
                            <a:srgbClr val="000000"/>
                          </a:solidFill>
                        </a:defRPr>
                      </a:pPr>
                      <a:t>[CELLRANGE]</a:t>
                    </a:fld>
                    <a:r>
                      <a:rPr lang="en-US" baseline="0"/>
                      <a:t>
</a:t>
                    </a:r>
                    <a:fld id="{9C5C1482-F785-4696-A4AC-8A3ADA0D988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F598CBC-20F4-4F3F-AF4D-750A6E29EDE3}" type="CELLRANGE">
                      <a:rPr lang="en-US" baseline="0"/>
                      <a:pPr>
                        <a:defRPr b="1">
                          <a:solidFill>
                            <a:srgbClr val="000000"/>
                          </a:solidFill>
                        </a:defRPr>
                      </a:pPr>
                      <a:t>[CELLRANGE]</a:t>
                    </a:fld>
                    <a:r>
                      <a:rPr lang="en-US" baseline="0"/>
                      <a:t>
</a:t>
                    </a:r>
                    <a:fld id="{75233502-D09A-49AD-B0CA-718F5E64BB3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EFABE8A-C999-443D-9926-04D8873C92B9}" type="CELLRANGE">
                      <a:rPr lang="en-US" baseline="0"/>
                      <a:pPr>
                        <a:defRPr b="1">
                          <a:solidFill>
                            <a:srgbClr val="000000"/>
                          </a:solidFill>
                        </a:defRPr>
                      </a:pPr>
                      <a:t>[CELLRANGE]</a:t>
                    </a:fld>
                    <a:r>
                      <a:rPr lang="en-US" baseline="0"/>
                      <a:t>
</a:t>
                    </a:r>
                    <a:fld id="{F541ADF1-BBEF-48A9-92C0-A63C38351DE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0B377A-8DDF-4570-8EDF-3EBBF9757798}" type="CELLRANGE">
                      <a:rPr lang="en-US" baseline="0"/>
                      <a:pPr>
                        <a:defRPr b="1">
                          <a:solidFill>
                            <a:srgbClr val="000000"/>
                          </a:solidFill>
                        </a:defRPr>
                      </a:pPr>
                      <a:t>[CELLRANGE]</a:t>
                    </a:fld>
                    <a:r>
                      <a:rPr lang="en-US" baseline="0"/>
                      <a:t>
</a:t>
                    </a:r>
                    <a:fld id="{076A2302-1103-49EE-A89F-51DDE9DD3CB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CE53D82-F6F0-48BE-B038-6238266F1342}" type="CELLRANGE">
                      <a:rPr lang="en-US" baseline="0"/>
                      <a:pPr>
                        <a:defRPr b="1">
                          <a:solidFill>
                            <a:srgbClr val="000000"/>
                          </a:solidFill>
                        </a:defRPr>
                      </a:pPr>
                      <a:t>[CELLRANGE]</a:t>
                    </a:fld>
                    <a:r>
                      <a:rPr lang="en-US" baseline="0"/>
                      <a:t>
</a:t>
                    </a:r>
                    <a:fld id="{C05AA55E-5E6F-4EF8-8926-9A1A769999D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47A1485-8E43-486D-BAB9-DFEB52F8FD3C}" type="CELLRANGE">
                      <a:rPr lang="en-US" baseline="0"/>
                      <a:pPr>
                        <a:defRPr b="1">
                          <a:solidFill>
                            <a:srgbClr val="000000"/>
                          </a:solidFill>
                        </a:defRPr>
                      </a:pPr>
                      <a:t>[CELLRANGE]</a:t>
                    </a:fld>
                    <a:r>
                      <a:rPr lang="en-US" baseline="0"/>
                      <a:t>
</a:t>
                    </a:r>
                    <a:fld id="{A39B8F39-9D78-456E-B259-1E9F4F82039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91339AF-351E-4185-BF56-B6C28BD0B199}" type="CELLRANGE">
                      <a:rPr lang="en-US" baseline="0"/>
                      <a:pPr>
                        <a:defRPr b="1">
                          <a:solidFill>
                            <a:srgbClr val="000000"/>
                          </a:solidFill>
                        </a:defRPr>
                      </a:pPr>
                      <a:t>[CELLRANGE]</a:t>
                    </a:fld>
                    <a:r>
                      <a:rPr lang="en-US" baseline="0"/>
                      <a:t>
</a:t>
                    </a:r>
                    <a:fld id="{A010C662-6945-482A-AFCD-DC6CA481464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742BF50-74FF-4336-8301-81D3994138A0}" type="CELLRANGE">
                      <a:rPr lang="en-US" baseline="0"/>
                      <a:pPr>
                        <a:defRPr b="1">
                          <a:solidFill>
                            <a:srgbClr val="000000"/>
                          </a:solidFill>
                        </a:defRPr>
                      </a:pPr>
                      <a:t>[CELLRANGE]</a:t>
                    </a:fld>
                    <a:r>
                      <a:rPr lang="en-US" baseline="0"/>
                      <a:t>
</a:t>
                    </a:r>
                    <a:fld id="{DF42B724-433A-4AF1-9874-7201CA5F599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Comunitat Valenciana</c:v>
                </c:pt>
                <c:pt idx="7">
                  <c:v>Castilla - La Mancha</c:v>
                </c:pt>
                <c:pt idx="8">
                  <c:v>Andalucía</c:v>
                </c:pt>
                <c:pt idx="9">
                  <c:v>Ceuta</c:v>
                </c:pt>
                <c:pt idx="10">
                  <c:v>Media Nacional</c:v>
                </c:pt>
                <c:pt idx="11">
                  <c:v>Madrid, Comunidad de</c:v>
                </c:pt>
                <c:pt idx="12">
                  <c:v>Balears, Illes</c:v>
                </c:pt>
                <c:pt idx="13">
                  <c:v>Melilla</c:v>
                </c:pt>
                <c:pt idx="14">
                  <c:v>Extremadura</c:v>
                </c:pt>
                <c:pt idx="15">
                  <c:v>Murcia, Región de</c:v>
                </c:pt>
                <c:pt idx="16">
                  <c:v>Rioja, La</c:v>
                </c:pt>
                <c:pt idx="17">
                  <c:v>Cataluña</c:v>
                </c:pt>
                <c:pt idx="18">
                  <c:v>País Vasco</c:v>
                </c:pt>
                <c:pt idx="19">
                  <c:v>Canarias</c:v>
                </c:pt>
              </c:strCache>
            </c:strRef>
          </c:cat>
          <c:val>
            <c:numRef>
              <c:f>'11ListaEsperaGI'!$O$13:$O$32</c:f>
              <c:numCache>
                <c:formatCode>0.00%</c:formatCode>
                <c:ptCount val="20"/>
                <c:pt idx="0">
                  <c:v>0.99861243260386934</c:v>
                </c:pt>
                <c:pt idx="1">
                  <c:v>0.99596943993262343</c:v>
                </c:pt>
                <c:pt idx="2">
                  <c:v>0.98966475033912538</c:v>
                </c:pt>
                <c:pt idx="3">
                  <c:v>0.98024549290372076</c:v>
                </c:pt>
                <c:pt idx="4">
                  <c:v>0.97082886266094426</c:v>
                </c:pt>
                <c:pt idx="5">
                  <c:v>0.96882776686313032</c:v>
                </c:pt>
                <c:pt idx="6">
                  <c:v>0.93920454545454546</c:v>
                </c:pt>
                <c:pt idx="7">
                  <c:v>0.93624940353109587</c:v>
                </c:pt>
                <c:pt idx="8">
                  <c:v>0.92664995192942112</c:v>
                </c:pt>
                <c:pt idx="9">
                  <c:v>0.9060205580029369</c:v>
                </c:pt>
                <c:pt idx="10">
                  <c:v>0.89281786463732205</c:v>
                </c:pt>
                <c:pt idx="11">
                  <c:v>0.88859979663855493</c:v>
                </c:pt>
                <c:pt idx="12">
                  <c:v>0.87563873668657266</c:v>
                </c:pt>
                <c:pt idx="13">
                  <c:v>0.85483870967741937</c:v>
                </c:pt>
                <c:pt idx="14">
                  <c:v>0.849969255995081</c:v>
                </c:pt>
                <c:pt idx="15">
                  <c:v>0.83887440243372446</c:v>
                </c:pt>
                <c:pt idx="16">
                  <c:v>0.81627006087437737</c:v>
                </c:pt>
                <c:pt idx="17">
                  <c:v>0.80256203171353868</c:v>
                </c:pt>
                <c:pt idx="18">
                  <c:v>0.79501698754246886</c:v>
                </c:pt>
                <c:pt idx="19">
                  <c:v>0.77511685310645451</c:v>
                </c:pt>
              </c:numCache>
            </c:numRef>
          </c:val>
          <c:extLst>
            <c:ext xmlns:c15="http://schemas.microsoft.com/office/drawing/2012/chart" uri="{02D57815-91ED-43cb-92C2-25804820EDAC}">
              <c15:datalabelsRange>
                <c15:f>'11ListaEsperaGI'!$M$13:$M$32</c15:f>
                <c15:dlblRangeCache>
                  <c:ptCount val="20"/>
                  <c:pt idx="0">
                    <c:v>50.378</c:v>
                  </c:pt>
                  <c:pt idx="1">
                    <c:v>16.556</c:v>
                  </c:pt>
                  <c:pt idx="2">
                    <c:v>15.321</c:v>
                  </c:pt>
                  <c:pt idx="3">
                    <c:v>5.111</c:v>
                  </c:pt>
                  <c:pt idx="4">
                    <c:v>28.954</c:v>
                  </c:pt>
                  <c:pt idx="5">
                    <c:v>7.397</c:v>
                  </c:pt>
                  <c:pt idx="6">
                    <c:v>61.161</c:v>
                  </c:pt>
                  <c:pt idx="7">
                    <c:v>29.431</c:v>
                  </c:pt>
                  <c:pt idx="8">
                    <c:v>98.312</c:v>
                  </c:pt>
                  <c:pt idx="9">
                    <c:v>617</c:v>
                  </c:pt>
                  <c:pt idx="10">
                    <c:v>565.018</c:v>
                  </c:pt>
                  <c:pt idx="11">
                    <c:v>59.426</c:v>
                  </c:pt>
                  <c:pt idx="12">
                    <c:v>14.223</c:v>
                  </c:pt>
                  <c:pt idx="13">
                    <c:v>583</c:v>
                  </c:pt>
                  <c:pt idx="14">
                    <c:v>12.441</c:v>
                  </c:pt>
                  <c:pt idx="15">
                    <c:v>15.442</c:v>
                  </c:pt>
                  <c:pt idx="16">
                    <c:v>2.950</c:v>
                  </c:pt>
                  <c:pt idx="17">
                    <c:v>100.366</c:v>
                  </c:pt>
                  <c:pt idx="18">
                    <c:v>31.590</c:v>
                  </c:pt>
                  <c:pt idx="19">
                    <c:v>14.759</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37347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8784C6"/>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FD1080-6333-4A74-B57D-9D5A62C8671A}" type="CELLRANGE">
                      <a:rPr lang="en-US" baseline="0"/>
                      <a:pPr>
                        <a:defRPr b="1">
                          <a:solidFill>
                            <a:srgbClr val="000000"/>
                          </a:solidFill>
                        </a:defRPr>
                      </a:pPr>
                      <a:t>[CELLRANGE]</a:t>
                    </a:fld>
                    <a:r>
                      <a:rPr lang="en-US" baseline="0"/>
                      <a:t>
</a:t>
                    </a:r>
                    <a:fld id="{302BDB6C-0223-497C-8B80-B7FD01D23C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F28A4D-A6AB-4FE3-84B7-C528DCEB583B}" type="CELLRANGE">
                      <a:rPr lang="en-US" baseline="0"/>
                      <a:pPr>
                        <a:defRPr b="1">
                          <a:solidFill>
                            <a:srgbClr val="000000"/>
                          </a:solidFill>
                        </a:defRPr>
                      </a:pPr>
                      <a:t>[CELLRANGE]</a:t>
                    </a:fld>
                    <a:r>
                      <a:rPr lang="en-US" baseline="0"/>
                      <a:t>
</a:t>
                    </a:r>
                    <a:fld id="{AE25C6CA-1FFD-4CE7-8380-1B2F265A49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1D4B2C-D6D2-4D86-8FEC-19FC36230E1F}" type="CELLRANGE">
                      <a:rPr lang="en-US" baseline="0"/>
                      <a:pPr>
                        <a:defRPr b="1">
                          <a:solidFill>
                            <a:srgbClr val="000000"/>
                          </a:solidFill>
                        </a:defRPr>
                      </a:pPr>
                      <a:t>[CELLRANGE]</a:t>
                    </a:fld>
                    <a:r>
                      <a:rPr lang="en-US" baseline="0"/>
                      <a:t>
</a:t>
                    </a:r>
                    <a:fld id="{FDD304A7-4D84-480D-95B7-C79A34D83E5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751F2F-068E-4F3C-ABBE-C7FA1F5826A7}" type="CELLRANGE">
                      <a:rPr lang="en-US" baseline="0"/>
                      <a:pPr>
                        <a:defRPr b="1">
                          <a:solidFill>
                            <a:srgbClr val="000000"/>
                          </a:solidFill>
                        </a:defRPr>
                      </a:pPr>
                      <a:t>[CELLRANGE]</a:t>
                    </a:fld>
                    <a:r>
                      <a:rPr lang="en-US" baseline="0"/>
                      <a:t>
</a:t>
                    </a:r>
                    <a:fld id="{68CCDB22-702F-462C-AF53-9C5FE5F3B5D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EA4DB8F-EA91-448D-8FD4-578DAF2F7548}" type="CELLRANGE">
                      <a:rPr lang="en-US" baseline="0"/>
                      <a:pPr>
                        <a:defRPr b="1">
                          <a:solidFill>
                            <a:srgbClr val="000000"/>
                          </a:solidFill>
                        </a:defRPr>
                      </a:pPr>
                      <a:t>[CELLRANGE]</a:t>
                    </a:fld>
                    <a:r>
                      <a:rPr lang="en-US" baseline="0"/>
                      <a:t>
</a:t>
                    </a:r>
                    <a:fld id="{07BA2647-E3D1-416E-A274-CE54D3B9EDD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E3D7E76-A509-4E68-BDF7-F4C270A34297}" type="CELLRANGE">
                      <a:rPr lang="en-US" baseline="0"/>
                      <a:pPr>
                        <a:defRPr b="1">
                          <a:solidFill>
                            <a:srgbClr val="000000"/>
                          </a:solidFill>
                        </a:defRPr>
                      </a:pPr>
                      <a:t>[CELLRANGE]</a:t>
                    </a:fld>
                    <a:r>
                      <a:rPr lang="en-US" baseline="0"/>
                      <a:t>
</a:t>
                    </a:r>
                    <a:fld id="{30C4BE31-1559-4D97-A13C-8BB9036A9D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96D93B7-2E4D-453D-A747-EBC911473E76}" type="CELLRANGE">
                      <a:rPr lang="en-US" baseline="0"/>
                      <a:pPr>
                        <a:defRPr b="1">
                          <a:solidFill>
                            <a:srgbClr val="000000"/>
                          </a:solidFill>
                        </a:defRPr>
                      </a:pPr>
                      <a:t>[CELLRANGE]</a:t>
                    </a:fld>
                    <a:r>
                      <a:rPr lang="en-US" baseline="0"/>
                      <a:t>
</a:t>
                    </a:r>
                    <a:fld id="{6B4EA626-AB0B-42ED-9CF9-17BEC08430B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5280F6E-8FD8-4823-ACB4-CB771B837D67}" type="CELLRANGE">
                      <a:rPr lang="en-US" baseline="0"/>
                      <a:pPr>
                        <a:defRPr b="1">
                          <a:solidFill>
                            <a:srgbClr val="000000"/>
                          </a:solidFill>
                        </a:defRPr>
                      </a:pPr>
                      <a:t>[CELLRANGE]</a:t>
                    </a:fld>
                    <a:r>
                      <a:rPr lang="en-US" baseline="0"/>
                      <a:t>
</a:t>
                    </a:r>
                    <a:fld id="{4E7E5AFE-1160-44D8-8D43-CFDE6DFF820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1A751B-07D0-40A2-8BA2-7627C00AB8C4}" type="CELLRANGE">
                      <a:rPr lang="en-US" baseline="0"/>
                      <a:pPr>
                        <a:defRPr b="1">
                          <a:solidFill>
                            <a:srgbClr val="000000"/>
                          </a:solidFill>
                        </a:defRPr>
                      </a:pPr>
                      <a:t>[CELLRANGE]</a:t>
                    </a:fld>
                    <a:r>
                      <a:rPr lang="en-US" baseline="0"/>
                      <a:t>
</a:t>
                    </a:r>
                    <a:fld id="{CFC7CB0A-5E42-4CC0-944D-98BFF594878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62E75C-3923-46E8-82C7-F9F9F511C17B}" type="CELLRANGE">
                      <a:rPr lang="en-US" baseline="0"/>
                      <a:pPr>
                        <a:defRPr b="1">
                          <a:solidFill>
                            <a:srgbClr val="000000"/>
                          </a:solidFill>
                        </a:defRPr>
                      </a:pPr>
                      <a:t>[CELLRANGE]</a:t>
                    </a:fld>
                    <a:r>
                      <a:rPr lang="en-US" baseline="0"/>
                      <a:t>
</a:t>
                    </a:r>
                    <a:fld id="{CD6AC4FC-7A44-48C5-B6D6-EDC34A16BFE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D6866474-7FED-4D88-8A0F-944399DF78C6}" type="CELLRANGE">
                      <a:rPr lang="en-US" baseline="0"/>
                      <a:pPr>
                        <a:defRPr b="1">
                          <a:solidFill>
                            <a:srgbClr val="FFFFFF"/>
                          </a:solidFill>
                        </a:defRPr>
                      </a:pPr>
                      <a:t>[CELLRANGE]</a:t>
                    </a:fld>
                    <a:r>
                      <a:rPr lang="en-US" baseline="0"/>
                      <a:t>
</a:t>
                    </a:r>
                    <a:fld id="{B47E546E-C1DF-4A33-9570-4134848F8873}"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0DC3124-04A4-4265-B5CD-5FB097971FCE}" type="CELLRANGE">
                      <a:rPr lang="en-US" baseline="0"/>
                      <a:pPr>
                        <a:defRPr b="1">
                          <a:solidFill>
                            <a:srgbClr val="000000"/>
                          </a:solidFill>
                        </a:defRPr>
                      </a:pPr>
                      <a:t>[CELLRANGE]</a:t>
                    </a:fld>
                    <a:r>
                      <a:rPr lang="en-US" baseline="0"/>
                      <a:t>
</a:t>
                    </a:r>
                    <a:fld id="{39BB2FFC-517F-4999-85BD-D5FA03088A6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73C967A-E1BF-40FE-94C1-CFF1785D5CFA}" type="CELLRANGE">
                      <a:rPr lang="en-US" baseline="0"/>
                      <a:pPr>
                        <a:defRPr b="1">
                          <a:solidFill>
                            <a:srgbClr val="000000"/>
                          </a:solidFill>
                        </a:defRPr>
                      </a:pPr>
                      <a:t>[CELLRANGE]</a:t>
                    </a:fld>
                    <a:r>
                      <a:rPr lang="en-US" baseline="0"/>
                      <a:t>
</a:t>
                    </a:r>
                    <a:fld id="{8A7D4C82-D86F-4EFB-9E47-884940CB252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58E24AC-1693-4C50-A9D8-4339E8B1C281}" type="CELLRANGE">
                      <a:rPr lang="en-US" baseline="0"/>
                      <a:pPr>
                        <a:defRPr b="1">
                          <a:solidFill>
                            <a:srgbClr val="000000"/>
                          </a:solidFill>
                        </a:defRPr>
                      </a:pPr>
                      <a:t>[CELLRANGE]</a:t>
                    </a:fld>
                    <a:r>
                      <a:rPr lang="en-US" baseline="0"/>
                      <a:t>
</a:t>
                    </a:r>
                    <a:fld id="{4C35057D-5C7D-44EB-8033-9AA8E9BEC3E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182C18-8505-486C-BE74-2A7D87D465AF}" type="CELLRANGE">
                      <a:rPr lang="en-US" baseline="0"/>
                      <a:pPr>
                        <a:defRPr b="1">
                          <a:solidFill>
                            <a:srgbClr val="000000"/>
                          </a:solidFill>
                        </a:defRPr>
                      </a:pPr>
                      <a:t>[CELLRANGE]</a:t>
                    </a:fld>
                    <a:r>
                      <a:rPr lang="en-US" baseline="0"/>
                      <a:t>
</a:t>
                    </a:r>
                    <a:fld id="{44DEC5D8-E769-490D-A38F-A213029E12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07BBFFC-C4CC-413D-8670-49E22B3EA07A}" type="CELLRANGE">
                      <a:rPr lang="en-US" baseline="0"/>
                      <a:pPr>
                        <a:defRPr b="1">
                          <a:solidFill>
                            <a:srgbClr val="000000"/>
                          </a:solidFill>
                        </a:defRPr>
                      </a:pPr>
                      <a:t>[CELLRANGE]</a:t>
                    </a:fld>
                    <a:r>
                      <a:rPr lang="en-US" baseline="0"/>
                      <a:t>
</a:t>
                    </a:r>
                    <a:fld id="{313E35C1-C807-4761-A0C6-D875076A624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E392DC-B4F9-4FEA-8E55-D08F657D9B69}" type="CELLRANGE">
                      <a:rPr lang="en-US" baseline="0"/>
                      <a:pPr>
                        <a:defRPr b="1">
                          <a:solidFill>
                            <a:srgbClr val="000000"/>
                          </a:solidFill>
                        </a:defRPr>
                      </a:pPr>
                      <a:t>[CELLRANGE]</a:t>
                    </a:fld>
                    <a:r>
                      <a:rPr lang="en-US" baseline="0"/>
                      <a:t>
</a:t>
                    </a:r>
                    <a:fld id="{7E6F2ED0-B7F6-49B5-B1A1-6BDCBBBE02F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2394E77-E3C3-4A63-8AC6-70E49BFD4DAD}" type="CELLRANGE">
                      <a:rPr lang="en-US" baseline="0"/>
                      <a:pPr>
                        <a:defRPr b="1">
                          <a:solidFill>
                            <a:srgbClr val="000000"/>
                          </a:solidFill>
                        </a:defRPr>
                      </a:pPr>
                      <a:t>[CELLRANGE]</a:t>
                    </a:fld>
                    <a:r>
                      <a:rPr lang="en-US" baseline="0"/>
                      <a:t>
</a:t>
                    </a:r>
                    <a:fld id="{CD14F2EC-1431-4418-92C7-F33DA7E708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3D9A0F2-567C-43D6-B7CB-640D981078B9}" type="CELLRANGE">
                      <a:rPr lang="en-US" baseline="0"/>
                      <a:pPr>
                        <a:defRPr b="1">
                          <a:solidFill>
                            <a:srgbClr val="000000"/>
                          </a:solidFill>
                        </a:defRPr>
                      </a:pPr>
                      <a:t>[CELLRANGE]</a:t>
                    </a:fld>
                    <a:r>
                      <a:rPr lang="en-US" baseline="0"/>
                      <a:t>
</a:t>
                    </a:r>
                    <a:fld id="{54BDE464-A40A-4BA0-8C68-ACC598FCC9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E98CA3B-41FD-493C-8B6E-219206BBF5C2}" type="CELLRANGE">
                      <a:rPr lang="en-US" baseline="0"/>
                      <a:pPr>
                        <a:defRPr b="1">
                          <a:solidFill>
                            <a:srgbClr val="000000"/>
                          </a:solidFill>
                        </a:defRPr>
                      </a:pPr>
                      <a:t>[CELLRANGE]</a:t>
                    </a:fld>
                    <a:r>
                      <a:rPr lang="en-US" baseline="0"/>
                      <a:t>
</a:t>
                    </a:r>
                    <a:fld id="{EECAAFE8-3506-418D-B608-FB0FD896F08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Comunitat Valenciana</c:v>
                </c:pt>
                <c:pt idx="7">
                  <c:v>Castilla - La Mancha</c:v>
                </c:pt>
                <c:pt idx="8">
                  <c:v>Andalucía</c:v>
                </c:pt>
                <c:pt idx="9">
                  <c:v>Ceuta</c:v>
                </c:pt>
                <c:pt idx="10">
                  <c:v>Media Nacional</c:v>
                </c:pt>
                <c:pt idx="11">
                  <c:v>Madrid, Comunidad de</c:v>
                </c:pt>
                <c:pt idx="12">
                  <c:v>Balears, Illes</c:v>
                </c:pt>
                <c:pt idx="13">
                  <c:v>Melilla</c:v>
                </c:pt>
                <c:pt idx="14">
                  <c:v>Extremadura</c:v>
                </c:pt>
                <c:pt idx="15">
                  <c:v>Murcia, Región de</c:v>
                </c:pt>
                <c:pt idx="16">
                  <c:v>Rioja, La</c:v>
                </c:pt>
                <c:pt idx="17">
                  <c:v>Cataluña</c:v>
                </c:pt>
                <c:pt idx="18">
                  <c:v>País Vasco</c:v>
                </c:pt>
                <c:pt idx="19">
                  <c:v>Canarias</c:v>
                </c:pt>
              </c:strCache>
            </c:strRef>
          </c:cat>
          <c:val>
            <c:numRef>
              <c:f>'11ListaEsperaGI'!$P$13:$P$32</c:f>
              <c:numCache>
                <c:formatCode>0.00%</c:formatCode>
                <c:ptCount val="20"/>
                <c:pt idx="0">
                  <c:v>1.3875673961306692E-3</c:v>
                </c:pt>
                <c:pt idx="1">
                  <c:v>4.0305600673765261E-3</c:v>
                </c:pt>
                <c:pt idx="2">
                  <c:v>1.033524966087462E-2</c:v>
                </c:pt>
                <c:pt idx="3">
                  <c:v>1.9754507096279249E-2</c:v>
                </c:pt>
                <c:pt idx="4">
                  <c:v>2.9171137339055794E-2</c:v>
                </c:pt>
                <c:pt idx="5">
                  <c:v>3.1172233136869679E-2</c:v>
                </c:pt>
                <c:pt idx="6">
                  <c:v>6.0795454545454548E-2</c:v>
                </c:pt>
                <c:pt idx="7">
                  <c:v>6.3750596468904089E-2</c:v>
                </c:pt>
                <c:pt idx="8">
                  <c:v>7.3350048070578919E-2</c:v>
                </c:pt>
                <c:pt idx="9">
                  <c:v>9.3979441997063137E-2</c:v>
                </c:pt>
                <c:pt idx="10">
                  <c:v>0.10718213536267793</c:v>
                </c:pt>
                <c:pt idx="11">
                  <c:v>0.11140020336144506</c:v>
                </c:pt>
                <c:pt idx="12">
                  <c:v>0.12436126331342733</c:v>
                </c:pt>
                <c:pt idx="13">
                  <c:v>0.14516129032258066</c:v>
                </c:pt>
                <c:pt idx="14">
                  <c:v>0.15003074400491903</c:v>
                </c:pt>
                <c:pt idx="15">
                  <c:v>0.16112559756627554</c:v>
                </c:pt>
                <c:pt idx="16">
                  <c:v>0.18372993912562258</c:v>
                </c:pt>
                <c:pt idx="17">
                  <c:v>0.19743796828646137</c:v>
                </c:pt>
                <c:pt idx="18">
                  <c:v>0.20498301245753114</c:v>
                </c:pt>
                <c:pt idx="19">
                  <c:v>0.22488314689354549</c:v>
                </c:pt>
              </c:numCache>
            </c:numRef>
          </c:val>
          <c:extLst>
            <c:ext xmlns:c15="http://schemas.microsoft.com/office/drawing/2012/chart" uri="{02D57815-91ED-43cb-92C2-25804820EDAC}">
              <c15:datalabelsRange>
                <c15:f>'11ListaEsperaGI'!$N$13:$N$32</c15:f>
                <c15:dlblRangeCache>
                  <c:ptCount val="20"/>
                  <c:pt idx="0">
                    <c:v>70</c:v>
                  </c:pt>
                  <c:pt idx="1">
                    <c:v>67</c:v>
                  </c:pt>
                  <c:pt idx="2">
                    <c:v>160</c:v>
                  </c:pt>
                  <c:pt idx="3">
                    <c:v>103</c:v>
                  </c:pt>
                  <c:pt idx="4">
                    <c:v>870</c:v>
                  </c:pt>
                  <c:pt idx="5">
                    <c:v>238</c:v>
                  </c:pt>
                  <c:pt idx="6">
                    <c:v>3.959</c:v>
                  </c:pt>
                  <c:pt idx="7">
                    <c:v>2.004</c:v>
                  </c:pt>
                  <c:pt idx="8">
                    <c:v>7.782</c:v>
                  </c:pt>
                  <c:pt idx="9">
                    <c:v>64</c:v>
                  </c:pt>
                  <c:pt idx="10">
                    <c:v>67.830</c:v>
                  </c:pt>
                  <c:pt idx="11">
                    <c:v>7.450</c:v>
                  </c:pt>
                  <c:pt idx="12">
                    <c:v>2.020</c:v>
                  </c:pt>
                  <c:pt idx="13">
                    <c:v>99</c:v>
                  </c:pt>
                  <c:pt idx="14">
                    <c:v>2.196</c:v>
                  </c:pt>
                  <c:pt idx="15">
                    <c:v>2.966</c:v>
                  </c:pt>
                  <c:pt idx="16">
                    <c:v>664</c:v>
                  </c:pt>
                  <c:pt idx="17">
                    <c:v>24.691</c:v>
                  </c:pt>
                  <c:pt idx="18">
                    <c:v>8.145</c:v>
                  </c:pt>
                  <c:pt idx="19">
                    <c:v>4.282</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Cantabria</c:v>
                </c:pt>
                <c:pt idx="4">
                  <c:v>Galicia</c:v>
                </c:pt>
                <c:pt idx="5">
                  <c:v>Navarra, Comunidad Foral de</c:v>
                </c:pt>
                <c:pt idx="6">
                  <c:v>Comunitat Valenciana</c:v>
                </c:pt>
                <c:pt idx="7">
                  <c:v>Castilla - La Mancha</c:v>
                </c:pt>
                <c:pt idx="8">
                  <c:v>Andalucía</c:v>
                </c:pt>
                <c:pt idx="9">
                  <c:v>Ceuta</c:v>
                </c:pt>
                <c:pt idx="10">
                  <c:v>Media Nacional</c:v>
                </c:pt>
                <c:pt idx="11">
                  <c:v>Madrid, Comunidad de</c:v>
                </c:pt>
                <c:pt idx="12">
                  <c:v>Balears, Illes</c:v>
                </c:pt>
                <c:pt idx="13">
                  <c:v>Melilla</c:v>
                </c:pt>
                <c:pt idx="14">
                  <c:v>Extremadura</c:v>
                </c:pt>
                <c:pt idx="15">
                  <c:v>Murcia, Región de</c:v>
                </c:pt>
                <c:pt idx="16">
                  <c:v>Rioja, La</c:v>
                </c:pt>
                <c:pt idx="17">
                  <c:v>Cataluña</c:v>
                </c:pt>
                <c:pt idx="18">
                  <c:v>País Vasco</c:v>
                </c:pt>
                <c:pt idx="19">
                  <c:v>Canarias</c:v>
                </c:pt>
              </c:strCache>
            </c:strRef>
          </c:cat>
          <c:val>
            <c:numRef>
              <c:f>'11ListaEsperaGI'!$Q$13:$Q$32</c:f>
              <c:numCache>
                <c:formatCode>0.00%</c:formatCode>
                <c:ptCount val="20"/>
                <c:pt idx="0">
                  <c:v>0.89281786463732205</c:v>
                </c:pt>
                <c:pt idx="1">
                  <c:v>0.89281786463732205</c:v>
                </c:pt>
                <c:pt idx="2">
                  <c:v>0.89281786463732205</c:v>
                </c:pt>
                <c:pt idx="3">
                  <c:v>0.89281786463732205</c:v>
                </c:pt>
                <c:pt idx="4">
                  <c:v>0.89281786463732205</c:v>
                </c:pt>
                <c:pt idx="5">
                  <c:v>0.89281786463732205</c:v>
                </c:pt>
                <c:pt idx="6">
                  <c:v>0.89281786463732205</c:v>
                </c:pt>
                <c:pt idx="7">
                  <c:v>0.89281786463732205</c:v>
                </c:pt>
                <c:pt idx="8">
                  <c:v>0.89281786463732205</c:v>
                </c:pt>
                <c:pt idx="9">
                  <c:v>0.89281786463732205</c:v>
                </c:pt>
                <c:pt idx="10">
                  <c:v>0.89281786463732205</c:v>
                </c:pt>
                <c:pt idx="11">
                  <c:v>0.89281786463732205</c:v>
                </c:pt>
                <c:pt idx="12">
                  <c:v>0.89281786463732205</c:v>
                </c:pt>
                <c:pt idx="13">
                  <c:v>0.89281786463732205</c:v>
                </c:pt>
                <c:pt idx="14">
                  <c:v>0.89281786463732205</c:v>
                </c:pt>
                <c:pt idx="15">
                  <c:v>0.89281786463732205</c:v>
                </c:pt>
                <c:pt idx="16">
                  <c:v>0.89281786463732205</c:v>
                </c:pt>
                <c:pt idx="17">
                  <c:v>0.89281786463732205</c:v>
                </c:pt>
                <c:pt idx="18">
                  <c:v>0.89281786463732205</c:v>
                </c:pt>
                <c:pt idx="19">
                  <c:v>0.89281786463732205</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Murcia, Región de</c:v>
                </c:pt>
                <c:pt idx="1">
                  <c:v>Andalucía</c:v>
                </c:pt>
                <c:pt idx="2">
                  <c:v>Cataluña</c:v>
                </c:pt>
                <c:pt idx="3">
                  <c:v>Extremadura</c:v>
                </c:pt>
                <c:pt idx="4">
                  <c:v>Balears, Illes</c:v>
                </c:pt>
                <c:pt idx="5">
                  <c:v>Castilla - La Mancha</c:v>
                </c:pt>
                <c:pt idx="6">
                  <c:v>TOTAL</c:v>
                </c:pt>
                <c:pt idx="7">
                  <c:v>Castilla y León</c:v>
                </c:pt>
                <c:pt idx="8">
                  <c:v>País Vasco</c:v>
                </c:pt>
                <c:pt idx="9">
                  <c:v>Comunitat Valenciana</c:v>
                </c:pt>
                <c:pt idx="10">
                  <c:v>Ceuta y Melilla</c:v>
                </c:pt>
                <c:pt idx="11">
                  <c:v>Canarias</c:v>
                </c:pt>
                <c:pt idx="12">
                  <c:v>Asturias, Principado de</c:v>
                </c:pt>
                <c:pt idx="13">
                  <c:v>Madrid, Comunidad de</c:v>
                </c:pt>
                <c:pt idx="14">
                  <c:v>Aragón</c:v>
                </c:pt>
                <c:pt idx="15">
                  <c:v>Rioja, La</c:v>
                </c:pt>
                <c:pt idx="16">
                  <c:v>Cantabria</c:v>
                </c:pt>
                <c:pt idx="17">
                  <c:v>Navarra, Comunidad Foral de</c:v>
                </c:pt>
                <c:pt idx="18">
                  <c:v>Galicia</c:v>
                </c:pt>
              </c:strCache>
            </c:strRef>
          </c:cat>
          <c:val>
            <c:numRef>
              <c:f>'24asolcasaad_pobl'!$AR$11:$AR$29</c:f>
              <c:numCache>
                <c:formatCode>0.00</c:formatCode>
                <c:ptCount val="19"/>
                <c:pt idx="0">
                  <c:v>9.0715804394046771</c:v>
                </c:pt>
                <c:pt idx="1">
                  <c:v>8.7370057642595498</c:v>
                </c:pt>
                <c:pt idx="2">
                  <c:v>8.5682600139078904</c:v>
                </c:pt>
                <c:pt idx="3">
                  <c:v>8.1905210684258822</c:v>
                </c:pt>
                <c:pt idx="4">
                  <c:v>7.6146271922554121</c:v>
                </c:pt>
                <c:pt idx="5">
                  <c:v>7.4817615232804098</c:v>
                </c:pt>
                <c:pt idx="6">
                  <c:v>7.0131216489006629</c:v>
                </c:pt>
                <c:pt idx="7">
                  <c:v>6.9213304198207339</c:v>
                </c:pt>
                <c:pt idx="8">
                  <c:v>6.5557410660387108</c:v>
                </c:pt>
                <c:pt idx="9">
                  <c:v>6.5511880681024541</c:v>
                </c:pt>
                <c:pt idx="10">
                  <c:v>6.4963239725201882</c:v>
                </c:pt>
                <c:pt idx="11">
                  <c:v>6.2627575939262066</c:v>
                </c:pt>
                <c:pt idx="12">
                  <c:v>6.0914142718923658</c:v>
                </c:pt>
                <c:pt idx="13">
                  <c:v>5.8307258799607347</c:v>
                </c:pt>
                <c:pt idx="14">
                  <c:v>5.7987670072168065</c:v>
                </c:pt>
                <c:pt idx="15">
                  <c:v>5.612265647240636</c:v>
                </c:pt>
                <c:pt idx="16">
                  <c:v>5.0144619268653896</c:v>
                </c:pt>
                <c:pt idx="17">
                  <c:v>4.6137943033764213</c:v>
                </c:pt>
                <c:pt idx="18">
                  <c:v>3.3980207286576514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Murcia, Región de</c:v>
                </c:pt>
                <c:pt idx="7">
                  <c:v>TOTAL</c:v>
                </c:pt>
                <c:pt idx="8">
                  <c:v>País Vasco</c:v>
                </c:pt>
                <c:pt idx="9">
                  <c:v>Madrid, Comunidad de</c:v>
                </c:pt>
                <c:pt idx="10">
                  <c:v>Comunitat Valenciana</c:v>
                </c:pt>
                <c:pt idx="11">
                  <c:v>Rioja, La</c:v>
                </c:pt>
                <c:pt idx="12">
                  <c:v>Aragón</c:v>
                </c:pt>
                <c:pt idx="13">
                  <c:v>Asturias, Principado de</c:v>
                </c:pt>
                <c:pt idx="14">
                  <c:v>Ceuta y Melilla</c:v>
                </c:pt>
                <c:pt idx="15">
                  <c:v>Canarias</c:v>
                </c:pt>
                <c:pt idx="16">
                  <c:v>Navarra, Comunidad Foral de</c:v>
                </c:pt>
                <c:pt idx="17">
                  <c:v>Cantabria</c:v>
                </c:pt>
                <c:pt idx="18">
                  <c:v>Galicia</c:v>
                </c:pt>
              </c:strCache>
            </c:strRef>
          </c:cat>
          <c:val>
            <c:numRef>
              <c:f>'24asolcasaad_pobl'!$AX$11:$AX$29</c:f>
              <c:numCache>
                <c:formatCode>0.00</c:formatCode>
                <c:ptCount val="19"/>
                <c:pt idx="0">
                  <c:v>46.277923017402813</c:v>
                </c:pt>
                <c:pt idx="1">
                  <c:v>45.152480753239665</c:v>
                </c:pt>
                <c:pt idx="2">
                  <c:v>44.885478906391455</c:v>
                </c:pt>
                <c:pt idx="3">
                  <c:v>44.449503810148791</c:v>
                </c:pt>
                <c:pt idx="4">
                  <c:v>44.149939504159562</c:v>
                </c:pt>
                <c:pt idx="5">
                  <c:v>42.344475650274426</c:v>
                </c:pt>
                <c:pt idx="6">
                  <c:v>42.178308061976963</c:v>
                </c:pt>
                <c:pt idx="7">
                  <c:v>39.919957538450277</c:v>
                </c:pt>
                <c:pt idx="8">
                  <c:v>39.78046143639893</c:v>
                </c:pt>
                <c:pt idx="9">
                  <c:v>39.243965928241266</c:v>
                </c:pt>
                <c:pt idx="10">
                  <c:v>39.168558522325007</c:v>
                </c:pt>
                <c:pt idx="11">
                  <c:v>38.204991562305707</c:v>
                </c:pt>
                <c:pt idx="12">
                  <c:v>37.755574058654823</c:v>
                </c:pt>
                <c:pt idx="13">
                  <c:v>34.094434521011564</c:v>
                </c:pt>
                <c:pt idx="14">
                  <c:v>33.598045204642638</c:v>
                </c:pt>
                <c:pt idx="15">
                  <c:v>31.994800795635818</c:v>
                </c:pt>
                <c:pt idx="16">
                  <c:v>31.771537851578898</c:v>
                </c:pt>
                <c:pt idx="17">
                  <c:v>28.58733539891557</c:v>
                </c:pt>
                <c:pt idx="18">
                  <c:v>20.87592753803424</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'25solaltabaja'!$AB$11:$AB$63</c:f>
              <c:numCache>
                <c:formatCode>0</c:formatCode>
                <c:ptCount val="53"/>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'25solaltabaja'!$AC$11:$AC$63</c:f>
              <c:numCache>
                <c:formatCode>0</c:formatCode>
                <c:ptCount val="53"/>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6614</c:v>
                </c:pt>
                <c:pt idx="1">
                  <c:v>151365</c:v>
                </c:pt>
                <c:pt idx="2">
                  <c:v>74312</c:v>
                </c:pt>
                <c:pt idx="3">
                  <c:v>87509</c:v>
                </c:pt>
                <c:pt idx="4">
                  <c:v>100077</c:v>
                </c:pt>
                <c:pt idx="5">
                  <c:v>164913</c:v>
                </c:pt>
                <c:pt idx="6">
                  <c:v>489371</c:v>
                </c:pt>
                <c:pt idx="7">
                  <c:v>1177812</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4.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68D4F7AF-1C0D-4B7E-A06B-F5DDA18E3EA1}"/>
            </a:ext>
          </a:extLst>
        </xdr:cNvPr>
        <xdr:cNvPicPr>
          <a:picLocks noChangeAspect="1"/>
        </xdr:cNvPicPr>
      </xdr:nvPicPr>
      <xdr:blipFill>
        <a:blip xmlns:r="http://schemas.openxmlformats.org/officeDocument/2006/relationships" r:embed="rId3"/>
        <a:stretch>
          <a:fillRect/>
        </a:stretch>
      </xdr:blipFill>
      <xdr:spPr>
        <a:xfrm>
          <a:off x="0" y="0"/>
          <a:ext cx="10182389" cy="7759720"/>
        </a:xfrm>
        <a:prstGeom prst="rect">
          <a:avLst/>
        </a:prstGeom>
      </xdr:spPr>
    </xdr:pic>
    <xdr:clientData/>
  </xdr:twoCellAnchor>
  <xdr:twoCellAnchor>
    <xdr:from>
      <xdr:col>13</xdr:col>
      <xdr:colOff>349250</xdr:colOff>
      <xdr:row>6</xdr:row>
      <xdr:rowOff>733425</xdr:rowOff>
    </xdr:from>
    <xdr:to>
      <xdr:col>22</xdr:col>
      <xdr:colOff>116205</xdr:colOff>
      <xdr:row>11</xdr:row>
      <xdr:rowOff>296862</xdr:rowOff>
    </xdr:to>
    <xdr:sp macro="" textlink="">
      <xdr:nvSpPr>
        <xdr:cNvPr id="5" name="Cuadro de texto 2">
          <a:extLst>
            <a:ext uri="{FF2B5EF4-FFF2-40B4-BE49-F238E27FC236}">
              <a16:creationId xmlns:a16="http://schemas.microsoft.com/office/drawing/2014/main" id="{125738F9-E71D-4226-888A-7995D956A4A3}"/>
            </a:ext>
          </a:extLst>
        </xdr:cNvPr>
        <xdr:cNvSpPr txBox="1"/>
      </xdr:nvSpPr>
      <xdr:spPr>
        <a:xfrm>
          <a:off x="6473825" y="3686175"/>
          <a:ext cx="4329430" cy="203993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24</xdr:col>
      <xdr:colOff>685800</xdr:colOff>
      <xdr:row>29</xdr:row>
      <xdr:rowOff>104775</xdr:rowOff>
    </xdr:from>
    <xdr:to>
      <xdr:col>29</xdr:col>
      <xdr:colOff>446405</xdr:colOff>
      <xdr:row>29</xdr:row>
      <xdr:rowOff>159385</xdr:rowOff>
    </xdr:to>
    <xdr:pic>
      <xdr:nvPicPr>
        <xdr:cNvPr id="6" name="Imagen 5">
          <a:extLst>
            <a:ext uri="{FF2B5EF4-FFF2-40B4-BE49-F238E27FC236}">
              <a16:creationId xmlns:a16="http://schemas.microsoft.com/office/drawing/2014/main" id="{540DF6A6-97AB-4312-9662-D08D8D818F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3050" y="9763125"/>
          <a:ext cx="3761105" cy="54610"/>
        </a:xfrm>
        <a:prstGeom prst="rect">
          <a:avLst/>
        </a:prstGeom>
      </xdr:spPr>
    </xdr:pic>
    <xdr:clientData/>
  </xdr:twoCellAnchor>
  <xdr:twoCellAnchor>
    <xdr:from>
      <xdr:col>13</xdr:col>
      <xdr:colOff>367393</xdr:colOff>
      <xdr:row>11</xdr:row>
      <xdr:rowOff>217715</xdr:rowOff>
    </xdr:from>
    <xdr:to>
      <xdr:col>22</xdr:col>
      <xdr:colOff>22950</xdr:colOff>
      <xdr:row>11</xdr:row>
      <xdr:rowOff>539207</xdr:rowOff>
    </xdr:to>
    <xdr:sp macro="" textlink="">
      <xdr:nvSpPr>
        <xdr:cNvPr id="7" name="Cuadro de texto 2">
          <a:extLst>
            <a:ext uri="{FF2B5EF4-FFF2-40B4-BE49-F238E27FC236}">
              <a16:creationId xmlns:a16="http://schemas.microsoft.com/office/drawing/2014/main" id="{D771094A-B086-46AB-8BB2-95BFB7A8B702}"/>
            </a:ext>
          </a:extLst>
        </xdr:cNvPr>
        <xdr:cNvSpPr txBox="1"/>
      </xdr:nvSpPr>
      <xdr:spPr>
        <a:xfrm>
          <a:off x="6191250" y="5646965"/>
          <a:ext cx="3996236" cy="3214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julio de 2025</a:t>
          </a:r>
        </a:p>
      </xdr:txBody>
    </xdr:sp>
    <xdr:clientData/>
  </xdr:twoCellAnchor>
  <xdr:twoCellAnchor editAs="oneCell">
    <xdr:from>
      <xdr:col>13</xdr:col>
      <xdr:colOff>299358</xdr:colOff>
      <xdr:row>11</xdr:row>
      <xdr:rowOff>95250</xdr:rowOff>
    </xdr:from>
    <xdr:to>
      <xdr:col>21</xdr:col>
      <xdr:colOff>494484</xdr:colOff>
      <xdr:row>11</xdr:row>
      <xdr:rowOff>153035</xdr:rowOff>
    </xdr:to>
    <xdr:pic>
      <xdr:nvPicPr>
        <xdr:cNvPr id="8" name="Imagen 7">
          <a:extLst>
            <a:ext uri="{FF2B5EF4-FFF2-40B4-BE49-F238E27FC236}">
              <a16:creationId xmlns:a16="http://schemas.microsoft.com/office/drawing/2014/main" id="{868E00F9-0C76-428D-ABBE-251F3E7AD0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23215" y="5524500"/>
          <a:ext cx="3773805" cy="577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44638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83756</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27,6%</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72,4%</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70" zoomScaleNormal="70" workbookViewId="0">
      <selection activeCell="B7" sqref="B7:U7"/>
    </sheetView>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34" customFormat="1" ht="93.75" customHeight="1" x14ac:dyDescent="0.2">
      <c r="A2" s="1335"/>
      <c r="B2" s="1404"/>
      <c r="C2" s="1404"/>
      <c r="D2" s="1404"/>
      <c r="E2" s="1404"/>
      <c r="F2" s="1404"/>
      <c r="G2" s="1404"/>
      <c r="H2" s="1404"/>
      <c r="I2" s="1404"/>
      <c r="J2" s="1404"/>
      <c r="K2" s="1404"/>
      <c r="L2" s="1404"/>
      <c r="M2" s="1404"/>
      <c r="N2" s="1404"/>
      <c r="O2" s="1404"/>
      <c r="P2" s="1404"/>
      <c r="Q2" s="1404"/>
      <c r="R2" s="1404"/>
      <c r="S2" s="1404"/>
      <c r="T2" s="1404"/>
      <c r="U2" s="1335"/>
    </row>
    <row r="3" spans="1:21" s="4" customFormat="1" ht="45.75" customHeight="1" x14ac:dyDescent="0.2">
      <c r="A3" s="5"/>
      <c r="B3" s="1405" t="s">
        <v>487</v>
      </c>
      <c r="C3" s="1405"/>
      <c r="D3" s="1405"/>
      <c r="E3" s="1405"/>
      <c r="F3" s="1405"/>
      <c r="G3" s="1405"/>
      <c r="H3" s="1405"/>
      <c r="I3" s="1405"/>
      <c r="J3" s="1405"/>
      <c r="K3" s="1405"/>
      <c r="L3" s="1405"/>
      <c r="M3" s="1405"/>
      <c r="N3" s="1405"/>
      <c r="O3" s="1405"/>
      <c r="P3" s="1405"/>
      <c r="Q3" s="1405"/>
      <c r="R3" s="1405"/>
      <c r="S3" s="1405"/>
      <c r="T3" s="1405"/>
      <c r="U3" s="5"/>
    </row>
    <row r="4" spans="1:21" s="4" customFormat="1" ht="45.75" customHeight="1" x14ac:dyDescent="0.2">
      <c r="A4" s="5"/>
      <c r="B4" s="1405" t="s">
        <v>486</v>
      </c>
      <c r="C4" s="1405"/>
      <c r="D4" s="1405"/>
      <c r="E4" s="1405"/>
      <c r="F4" s="1405"/>
      <c r="G4" s="1405"/>
      <c r="H4" s="1405"/>
      <c r="I4" s="1405"/>
      <c r="J4" s="1405"/>
      <c r="K4" s="1405"/>
      <c r="L4" s="1405"/>
      <c r="M4" s="1405"/>
      <c r="N4" s="1405"/>
      <c r="O4" s="1405"/>
      <c r="P4" s="1405"/>
      <c r="Q4" s="1405"/>
      <c r="R4" s="1405"/>
      <c r="S4" s="1405"/>
      <c r="T4" s="1405"/>
      <c r="U4" s="5"/>
    </row>
    <row r="5" spans="1:21" s="1331" customFormat="1" ht="9.75" customHeight="1" x14ac:dyDescent="0.2">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
      <c r="B6" s="1406" t="s">
        <v>499</v>
      </c>
      <c r="C6" s="1406"/>
      <c r="D6" s="1406"/>
      <c r="E6" s="1406"/>
      <c r="F6" s="1406"/>
      <c r="G6" s="1406"/>
      <c r="H6" s="1406"/>
      <c r="I6" s="1406"/>
      <c r="J6" s="1406"/>
      <c r="K6" s="1406"/>
      <c r="L6" s="1406"/>
      <c r="M6" s="1406"/>
      <c r="N6" s="1406"/>
      <c r="O6" s="1406"/>
      <c r="P6" s="1406"/>
      <c r="Q6" s="1406"/>
      <c r="R6" s="1406"/>
      <c r="S6" s="1406"/>
      <c r="T6" s="1406"/>
      <c r="U6" s="1406"/>
    </row>
    <row r="7" spans="1:21" ht="74.099999999999994" customHeight="1" x14ac:dyDescent="0.25">
      <c r="B7" s="1407"/>
      <c r="C7" s="1407"/>
      <c r="D7" s="1407"/>
      <c r="E7" s="1407"/>
      <c r="F7" s="1407"/>
      <c r="G7" s="1407"/>
      <c r="H7" s="1407"/>
      <c r="I7" s="1407"/>
      <c r="J7" s="1407"/>
      <c r="K7" s="1407"/>
      <c r="L7" s="1407"/>
      <c r="M7" s="1407"/>
      <c r="N7" s="1407"/>
      <c r="O7" s="1407"/>
      <c r="P7" s="1407"/>
      <c r="Q7" s="1407"/>
      <c r="R7" s="1407"/>
      <c r="S7" s="1407"/>
      <c r="T7" s="1407"/>
      <c r="U7" s="1407"/>
    </row>
    <row r="8" spans="1:21" ht="48" customHeight="1" x14ac:dyDescent="0.2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
      <c r="B9" s="1408" t="s">
        <v>485</v>
      </c>
      <c r="C9" s="1408"/>
      <c r="D9" s="1408"/>
      <c r="E9" s="1408"/>
      <c r="F9" s="1408"/>
      <c r="G9" s="1408"/>
      <c r="H9" s="1408"/>
      <c r="I9" s="1408"/>
      <c r="J9" s="1408"/>
      <c r="K9" s="1408"/>
      <c r="L9" s="1408"/>
      <c r="M9" s="1408"/>
      <c r="N9" s="1408"/>
      <c r="O9" s="1408"/>
      <c r="P9" s="1408"/>
      <c r="Q9" s="1408"/>
      <c r="R9" s="1408"/>
      <c r="S9" s="1408"/>
    </row>
    <row r="10" spans="1:21" x14ac:dyDescent="0.2">
      <c r="B10" s="1408"/>
      <c r="C10" s="1408"/>
      <c r="D10" s="1408"/>
      <c r="E10" s="1408"/>
      <c r="F10" s="1408"/>
      <c r="G10" s="1408"/>
      <c r="H10" s="1408"/>
      <c r="I10" s="1408"/>
      <c r="J10" s="1408"/>
      <c r="K10" s="1408"/>
      <c r="L10" s="1408"/>
      <c r="M10" s="1408"/>
      <c r="N10" s="1408"/>
      <c r="O10" s="1408"/>
      <c r="P10" s="1408"/>
      <c r="Q10" s="1408"/>
      <c r="R10" s="1408"/>
      <c r="S10" s="1408"/>
    </row>
    <row r="11" spans="1:21" ht="42.6" customHeight="1" x14ac:dyDescent="0.2">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25">
      <c r="B12" s="1403" t="s">
        <v>484</v>
      </c>
      <c r="C12" s="1403"/>
      <c r="D12" s="1403"/>
      <c r="E12" s="1403"/>
      <c r="F12" s="1403"/>
      <c r="G12" s="1403"/>
      <c r="H12" s="1403"/>
      <c r="I12" s="1403"/>
      <c r="J12" s="1403"/>
      <c r="K12" s="1403"/>
      <c r="L12" s="1403"/>
      <c r="M12" s="1403"/>
      <c r="N12" s="1403"/>
      <c r="O12" s="1403"/>
      <c r="P12" s="1403"/>
      <c r="Q12" s="1403"/>
      <c r="R12" s="1403"/>
      <c r="S12" s="1403"/>
      <c r="T12" s="1403"/>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9" t="s">
        <v>370</v>
      </c>
      <c r="C3" s="1419"/>
      <c r="D3" s="1419"/>
      <c r="E3" s="1419"/>
      <c r="F3" s="1419"/>
      <c r="G3" s="1419"/>
      <c r="H3" s="1419"/>
      <c r="I3" s="1419"/>
      <c r="J3" s="1419"/>
      <c r="K3" s="1419"/>
      <c r="L3" s="1419"/>
      <c r="M3" s="1419"/>
      <c r="N3" s="1419"/>
      <c r="O3" s="1419"/>
      <c r="P3" s="1419"/>
      <c r="Q3" s="1419"/>
      <c r="R3" s="1419"/>
      <c r="S3" s="1419"/>
      <c r="T3" s="1419"/>
      <c r="U3" s="1419"/>
      <c r="V3" s="1419"/>
      <c r="W3" s="1419"/>
      <c r="X3" s="1419"/>
      <c r="Y3" s="1419"/>
      <c r="Z3" s="1419"/>
    </row>
    <row r="5" spans="1:29" x14ac:dyDescent="0.25">
      <c r="B5" s="219"/>
      <c r="C5" s="219"/>
      <c r="D5" s="1433" t="s">
        <v>365</v>
      </c>
      <c r="E5" s="1433"/>
      <c r="F5" s="1433"/>
      <c r="G5" s="1433"/>
      <c r="H5" s="1433"/>
      <c r="I5" s="1433"/>
      <c r="J5" s="1433"/>
      <c r="K5" s="1433"/>
      <c r="L5" s="1433"/>
      <c r="M5" s="219"/>
      <c r="N5" s="1421" t="s">
        <v>339</v>
      </c>
      <c r="O5" s="1421"/>
      <c r="P5" s="1421"/>
      <c r="Q5" s="1421"/>
      <c r="R5" s="1421"/>
      <c r="S5" s="1421"/>
      <c r="T5" s="1421"/>
      <c r="U5" s="1421"/>
      <c r="V5" s="1421"/>
      <c r="W5" s="1421"/>
      <c r="X5" s="1421"/>
      <c r="Y5" s="1421"/>
      <c r="Z5" s="1421"/>
      <c r="AA5" s="1421"/>
    </row>
    <row r="6" spans="1:29" ht="21" customHeight="1" x14ac:dyDescent="0.25">
      <c r="B6" s="219"/>
      <c r="C6" s="219"/>
      <c r="D6" s="1434"/>
      <c r="E6" s="1434"/>
      <c r="F6" s="1434"/>
      <c r="G6" s="1434"/>
      <c r="H6" s="1434"/>
      <c r="I6" s="1434"/>
      <c r="J6" s="1434"/>
      <c r="K6" s="1434"/>
      <c r="L6" s="1434"/>
      <c r="M6" s="219"/>
      <c r="N6" s="1422">
        <v>43830</v>
      </c>
      <c r="O6" s="1423"/>
      <c r="P6" s="1424">
        <v>44196</v>
      </c>
      <c r="Q6" s="1425"/>
      <c r="R6" s="1424">
        <v>44561</v>
      </c>
      <c r="S6" s="1425"/>
      <c r="T6" s="1428">
        <v>44926</v>
      </c>
      <c r="U6" s="1429"/>
      <c r="V6" s="1426">
        <v>45291</v>
      </c>
      <c r="W6" s="1427"/>
      <c r="X6" s="1435">
        <v>45657</v>
      </c>
      <c r="Y6" s="1432"/>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25">
      <c r="B8" s="225"/>
      <c r="C8" s="219"/>
      <c r="D8" s="234"/>
      <c r="E8" s="234"/>
      <c r="F8" s="234"/>
      <c r="G8" s="297"/>
      <c r="H8" s="297"/>
      <c r="I8" s="297"/>
      <c r="J8" s="1357"/>
      <c r="K8" s="234"/>
      <c r="L8" s="234"/>
      <c r="M8" s="219"/>
    </row>
    <row r="9" spans="1:29" ht="15" customHeight="1" x14ac:dyDescent="0.25">
      <c r="B9" s="298" t="s">
        <v>8</v>
      </c>
      <c r="C9" s="219"/>
      <c r="D9" s="299">
        <v>279274</v>
      </c>
      <c r="E9" s="300">
        <v>293661</v>
      </c>
      <c r="F9" s="300">
        <v>310424</v>
      </c>
      <c r="G9" s="254">
        <v>359285</v>
      </c>
      <c r="H9" s="254">
        <v>390413</v>
      </c>
      <c r="I9" s="254">
        <v>421261</v>
      </c>
      <c r="J9" s="254">
        <v>442241</v>
      </c>
      <c r="K9" s="301">
        <v>456539</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7.6707372869763812E-2</v>
      </c>
      <c r="AA9" s="279">
        <v>32525</v>
      </c>
    </row>
    <row r="10" spans="1:29" x14ac:dyDescent="0.25">
      <c r="B10" s="303" t="s">
        <v>7</v>
      </c>
      <c r="C10" s="219"/>
      <c r="D10" s="253">
        <v>34548</v>
      </c>
      <c r="E10" s="254">
        <v>39164</v>
      </c>
      <c r="F10" s="254">
        <v>37313</v>
      </c>
      <c r="G10" s="254">
        <v>41449</v>
      </c>
      <c r="H10" s="254">
        <v>43712</v>
      </c>
      <c r="I10" s="254">
        <v>51888</v>
      </c>
      <c r="J10" s="254">
        <v>59918</v>
      </c>
      <c r="K10" s="257">
        <v>62653</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0.14273989092965156</v>
      </c>
      <c r="AA10" s="257">
        <v>7826</v>
      </c>
    </row>
    <row r="11" spans="1:29" x14ac:dyDescent="0.25">
      <c r="B11" s="303" t="s">
        <v>37</v>
      </c>
      <c r="C11" s="219"/>
      <c r="D11" s="253">
        <v>28413</v>
      </c>
      <c r="E11" s="254">
        <v>27579</v>
      </c>
      <c r="F11" s="254">
        <v>30931</v>
      </c>
      <c r="G11" s="254">
        <v>35120</v>
      </c>
      <c r="H11" s="254">
        <v>36982</v>
      </c>
      <c r="I11" s="254">
        <v>40207</v>
      </c>
      <c r="J11" s="254">
        <v>45532</v>
      </c>
      <c r="K11" s="257">
        <v>49682</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0.17246424694388063</v>
      </c>
      <c r="AA11" s="257">
        <v>7308</v>
      </c>
    </row>
    <row r="12" spans="1:29" x14ac:dyDescent="0.25">
      <c r="B12" s="303" t="s">
        <v>38</v>
      </c>
      <c r="C12" s="219"/>
      <c r="D12" s="253">
        <v>22115</v>
      </c>
      <c r="E12" s="254">
        <v>28653</v>
      </c>
      <c r="F12" s="254">
        <v>36929</v>
      </c>
      <c r="G12" s="254">
        <v>39491</v>
      </c>
      <c r="H12" s="254">
        <v>42042</v>
      </c>
      <c r="I12" s="254">
        <v>47979</v>
      </c>
      <c r="J12" s="254">
        <v>52870</v>
      </c>
      <c r="K12" s="257">
        <v>55177</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8.5072073312225882E-2</v>
      </c>
      <c r="AA12" s="257">
        <v>4326</v>
      </c>
    </row>
    <row r="13" spans="1:29" x14ac:dyDescent="0.25">
      <c r="B13" s="303" t="s">
        <v>6</v>
      </c>
      <c r="C13" s="219"/>
      <c r="D13" s="253">
        <v>22532</v>
      </c>
      <c r="E13" s="254">
        <v>24418</v>
      </c>
      <c r="F13" s="254">
        <v>26624</v>
      </c>
      <c r="G13" s="254">
        <v>28747</v>
      </c>
      <c r="H13" s="254">
        <v>38665</v>
      </c>
      <c r="I13" s="254">
        <v>45957</v>
      </c>
      <c r="J13" s="254">
        <v>62165</v>
      </c>
      <c r="K13" s="257">
        <v>58332</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0.18011693540229423</v>
      </c>
      <c r="AA13" s="257">
        <v>8903</v>
      </c>
      <c r="AC13" s="224"/>
    </row>
    <row r="14" spans="1:29" x14ac:dyDescent="0.25">
      <c r="B14" s="303" t="s">
        <v>5</v>
      </c>
      <c r="C14" s="219"/>
      <c r="D14" s="253">
        <v>18016</v>
      </c>
      <c r="E14" s="254">
        <v>26271</v>
      </c>
      <c r="F14" s="254">
        <v>26136</v>
      </c>
      <c r="G14" s="254">
        <v>26969</v>
      </c>
      <c r="H14" s="254">
        <v>27567</v>
      </c>
      <c r="I14" s="254">
        <v>26847</v>
      </c>
      <c r="J14" s="254">
        <v>28654</v>
      </c>
      <c r="K14" s="257">
        <v>28895</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2.3520243703729848E-2</v>
      </c>
      <c r="AA14" s="257">
        <v>664</v>
      </c>
      <c r="AC14" s="224"/>
    </row>
    <row r="15" spans="1:29" x14ac:dyDescent="0.25">
      <c r="B15" s="303" t="s">
        <v>4</v>
      </c>
      <c r="C15" s="219"/>
      <c r="D15" s="253">
        <v>125565</v>
      </c>
      <c r="E15" s="254">
        <v>139852</v>
      </c>
      <c r="F15" s="254">
        <v>141310</v>
      </c>
      <c r="G15" s="254">
        <v>148050</v>
      </c>
      <c r="H15" s="254">
        <v>153910</v>
      </c>
      <c r="I15" s="254">
        <v>168591</v>
      </c>
      <c r="J15" s="254">
        <v>177785</v>
      </c>
      <c r="K15" s="257">
        <v>179221</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4.7004527530305262E-2</v>
      </c>
      <c r="AA15" s="257">
        <v>8046</v>
      </c>
      <c r="AC15" s="224"/>
    </row>
    <row r="16" spans="1:29" x14ac:dyDescent="0.25">
      <c r="B16" s="303" t="s">
        <v>40</v>
      </c>
      <c r="C16" s="219"/>
      <c r="D16" s="253">
        <v>69490</v>
      </c>
      <c r="E16" s="254">
        <v>75685</v>
      </c>
      <c r="F16" s="254">
        <v>73889</v>
      </c>
      <c r="G16" s="254">
        <v>80243</v>
      </c>
      <c r="H16" s="254">
        <v>85666</v>
      </c>
      <c r="I16" s="254">
        <v>97263</v>
      </c>
      <c r="J16" s="254">
        <v>106527</v>
      </c>
      <c r="K16" s="257">
        <v>111566</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0.11109340610092522</v>
      </c>
      <c r="AA16" s="257">
        <v>11155</v>
      </c>
      <c r="AC16" s="224"/>
    </row>
    <row r="17" spans="2:31" x14ac:dyDescent="0.25">
      <c r="B17" s="303" t="s">
        <v>41</v>
      </c>
      <c r="C17" s="219"/>
      <c r="D17" s="253">
        <v>192995</v>
      </c>
      <c r="E17" s="254">
        <v>203003</v>
      </c>
      <c r="F17" s="254">
        <v>193486</v>
      </c>
      <c r="G17" s="254">
        <v>203102</v>
      </c>
      <c r="H17" s="254">
        <v>227045</v>
      </c>
      <c r="I17" s="254">
        <v>245461</v>
      </c>
      <c r="J17" s="254">
        <v>282812</v>
      </c>
      <c r="K17" s="257">
        <v>298451</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0.11658124134834824</v>
      </c>
      <c r="AA17" s="257">
        <v>31161</v>
      </c>
      <c r="AC17" s="224"/>
    </row>
    <row r="18" spans="2:31" x14ac:dyDescent="0.25">
      <c r="B18" s="303" t="s">
        <v>3</v>
      </c>
      <c r="C18" s="219"/>
      <c r="D18" s="253">
        <v>77342</v>
      </c>
      <c r="E18" s="254">
        <v>94194</v>
      </c>
      <c r="F18" s="254">
        <v>109857</v>
      </c>
      <c r="G18" s="254">
        <v>128089</v>
      </c>
      <c r="H18" s="254">
        <v>169532</v>
      </c>
      <c r="I18" s="254">
        <v>200429</v>
      </c>
      <c r="J18" s="254">
        <v>249660</v>
      </c>
      <c r="K18" s="257">
        <v>265080</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7.9913958869732404E-2</v>
      </c>
      <c r="AA18" s="257">
        <v>19616</v>
      </c>
      <c r="AC18" s="224"/>
    </row>
    <row r="19" spans="2:31" x14ac:dyDescent="0.25">
      <c r="B19" s="303" t="s">
        <v>2</v>
      </c>
      <c r="C19" s="219"/>
      <c r="D19" s="253">
        <v>31925</v>
      </c>
      <c r="E19" s="254">
        <v>31136</v>
      </c>
      <c r="F19" s="254">
        <v>31717</v>
      </c>
      <c r="G19" s="254">
        <v>33614</v>
      </c>
      <c r="H19" s="254">
        <v>36559</v>
      </c>
      <c r="I19" s="254">
        <v>40743</v>
      </c>
      <c r="J19" s="254">
        <v>44548</v>
      </c>
      <c r="K19" s="257">
        <v>44634</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3.5351426583159373E-2</v>
      </c>
      <c r="AA19" s="257">
        <v>1524</v>
      </c>
      <c r="AC19" s="224"/>
    </row>
    <row r="20" spans="2:31" x14ac:dyDescent="0.25">
      <c r="B20" s="303" t="s">
        <v>35</v>
      </c>
      <c r="C20" s="219"/>
      <c r="D20" s="253">
        <v>70220</v>
      </c>
      <c r="E20" s="254">
        <v>72627</v>
      </c>
      <c r="F20" s="254">
        <v>73730</v>
      </c>
      <c r="G20" s="254">
        <v>77158</v>
      </c>
      <c r="H20" s="254">
        <v>82694</v>
      </c>
      <c r="I20" s="254">
        <v>89704</v>
      </c>
      <c r="J20" s="254">
        <v>105321</v>
      </c>
      <c r="K20" s="257">
        <v>127952</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0.31039285567981656</v>
      </c>
      <c r="AA20" s="257">
        <v>30308</v>
      </c>
      <c r="AC20" s="224"/>
    </row>
    <row r="21" spans="2:31" x14ac:dyDescent="0.25">
      <c r="B21" s="303" t="s">
        <v>42</v>
      </c>
      <c r="C21" s="219"/>
      <c r="D21" s="253">
        <v>187101</v>
      </c>
      <c r="E21" s="254">
        <v>187165</v>
      </c>
      <c r="F21" s="254">
        <v>169910</v>
      </c>
      <c r="G21" s="254">
        <v>198080</v>
      </c>
      <c r="H21" s="254">
        <v>218173</v>
      </c>
      <c r="I21" s="254">
        <v>243836</v>
      </c>
      <c r="J21" s="254">
        <v>265876</v>
      </c>
      <c r="K21" s="257">
        <v>280661</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9.3287055973012567E-2</v>
      </c>
      <c r="AA21" s="257">
        <v>23948</v>
      </c>
      <c r="AC21" s="224"/>
    </row>
    <row r="22" spans="2:31" x14ac:dyDescent="0.25">
      <c r="B22" s="303" t="s">
        <v>43</v>
      </c>
      <c r="C22" s="219"/>
      <c r="D22" s="253">
        <v>43902</v>
      </c>
      <c r="E22" s="254">
        <v>44054</v>
      </c>
      <c r="F22" s="254">
        <v>44045</v>
      </c>
      <c r="G22" s="254">
        <v>46064</v>
      </c>
      <c r="H22" s="254">
        <v>47227</v>
      </c>
      <c r="I22" s="254">
        <v>50551</v>
      </c>
      <c r="J22" s="254">
        <v>57972</v>
      </c>
      <c r="K22" s="257">
        <v>63021</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0.11923917097341352</v>
      </c>
      <c r="AA22" s="257">
        <v>6714</v>
      </c>
      <c r="AC22" s="224"/>
    </row>
    <row r="23" spans="2:31" x14ac:dyDescent="0.25">
      <c r="B23" s="303" t="s">
        <v>44</v>
      </c>
      <c r="C23" s="219"/>
      <c r="D23" s="253">
        <v>17706</v>
      </c>
      <c r="E23" s="254">
        <v>17755</v>
      </c>
      <c r="F23" s="254">
        <v>17268</v>
      </c>
      <c r="G23" s="254">
        <v>18123</v>
      </c>
      <c r="H23" s="254">
        <v>20187</v>
      </c>
      <c r="I23" s="254">
        <v>22154</v>
      </c>
      <c r="J23" s="254">
        <v>23151</v>
      </c>
      <c r="K23" s="257">
        <v>24690</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8.6373036476437681E-2</v>
      </c>
      <c r="AA23" s="257">
        <v>1963</v>
      </c>
      <c r="AC23" s="224"/>
    </row>
    <row r="24" spans="2:31" x14ac:dyDescent="0.25">
      <c r="B24" s="303" t="s">
        <v>45</v>
      </c>
      <c r="C24" s="219"/>
      <c r="D24" s="253">
        <v>84144</v>
      </c>
      <c r="E24" s="254">
        <v>89779</v>
      </c>
      <c r="F24" s="254">
        <v>88748</v>
      </c>
      <c r="G24" s="254">
        <v>89865</v>
      </c>
      <c r="H24" s="254">
        <v>89904</v>
      </c>
      <c r="I24" s="254">
        <v>94658</v>
      </c>
      <c r="J24" s="254">
        <v>100969</v>
      </c>
      <c r="K24" s="257">
        <v>104990</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6.748141897044313E-2</v>
      </c>
      <c r="AA24" s="257">
        <v>6637</v>
      </c>
      <c r="AC24" s="224"/>
    </row>
    <row r="25" spans="2:31" x14ac:dyDescent="0.25">
      <c r="B25" s="303" t="s">
        <v>46</v>
      </c>
      <c r="C25" s="219"/>
      <c r="D25" s="253">
        <v>11661</v>
      </c>
      <c r="E25" s="254">
        <v>12152</v>
      </c>
      <c r="F25" s="254">
        <v>11213</v>
      </c>
      <c r="G25" s="254">
        <v>11764</v>
      </c>
      <c r="H25" s="254">
        <v>12841</v>
      </c>
      <c r="I25" s="254">
        <v>13957</v>
      </c>
      <c r="J25" s="254">
        <v>14234</v>
      </c>
      <c r="K25" s="257">
        <v>14235</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8.2872928176795924E-3</v>
      </c>
      <c r="AA25" s="257">
        <v>117</v>
      </c>
      <c r="AC25" s="224"/>
    </row>
    <row r="26" spans="2:31" x14ac:dyDescent="0.25">
      <c r="B26" s="305" t="s">
        <v>1</v>
      </c>
      <c r="C26" s="219"/>
      <c r="D26" s="260">
        <v>3710</v>
      </c>
      <c r="E26" s="261">
        <v>3873</v>
      </c>
      <c r="F26" s="261">
        <v>3677</v>
      </c>
      <c r="G26" s="261">
        <v>3992</v>
      </c>
      <c r="H26" s="261">
        <v>4310</v>
      </c>
      <c r="I26" s="261">
        <v>4565</v>
      </c>
      <c r="J26" s="261">
        <v>4910</v>
      </c>
      <c r="K26" s="265">
        <v>5123</v>
      </c>
      <c r="L26" s="1221"/>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5.1734756723465392E-2</v>
      </c>
      <c r="AA26" s="265">
        <v>252</v>
      </c>
      <c r="AC26" s="224"/>
      <c r="AD26" s="224"/>
      <c r="AE26" s="286"/>
    </row>
    <row r="27" spans="2:31" x14ac:dyDescent="0.25">
      <c r="B27" s="235" t="s">
        <v>0</v>
      </c>
      <c r="C27" s="219"/>
      <c r="D27" s="1222">
        <f t="shared" ref="D27:K27" si="0">SUM(D9:D26)</f>
        <v>1320659</v>
      </c>
      <c r="E27" s="306">
        <f t="shared" si="0"/>
        <v>1411021</v>
      </c>
      <c r="F27" s="307">
        <f t="shared" si="0"/>
        <v>1427207</v>
      </c>
      <c r="G27" s="306">
        <f t="shared" si="0"/>
        <v>1569205</v>
      </c>
      <c r="H27" s="307">
        <v>1727429</v>
      </c>
      <c r="I27" s="306">
        <v>1906051</v>
      </c>
      <c r="J27" s="306">
        <v>2125145</v>
      </c>
      <c r="K27" s="306">
        <f t="shared" si="0"/>
        <v>2230902</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0.10009965930423892</v>
      </c>
      <c r="AA27" s="243">
        <v>202993</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390</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472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213</v>
      </c>
      <c r="K8" s="1461"/>
      <c r="L8" s="1461"/>
      <c r="M8" s="1461"/>
      <c r="N8" s="1461"/>
      <c r="O8" s="1462"/>
      <c r="P8" s="317"/>
      <c r="Q8" s="1460" t="s">
        <v>214</v>
      </c>
      <c r="R8" s="1461"/>
      <c r="S8" s="1461"/>
      <c r="T8" s="1461"/>
      <c r="U8" s="1461"/>
      <c r="V8" s="1462"/>
      <c r="W8" s="317"/>
      <c r="X8" s="1460" t="s">
        <v>215</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211</v>
      </c>
      <c r="L9" s="1439" t="s">
        <v>24</v>
      </c>
      <c r="M9" s="1440"/>
      <c r="N9" s="1441" t="s">
        <v>23</v>
      </c>
      <c r="O9" s="1442"/>
      <c r="P9" s="317"/>
      <c r="Q9" s="1443" t="s">
        <v>9</v>
      </c>
      <c r="R9" s="1437" t="s">
        <v>211</v>
      </c>
      <c r="S9" s="1439" t="s">
        <v>24</v>
      </c>
      <c r="T9" s="1440"/>
      <c r="U9" s="1441" t="s">
        <v>23</v>
      </c>
      <c r="V9" s="1442"/>
      <c r="W9" s="317"/>
      <c r="X9" s="1443" t="s">
        <v>9</v>
      </c>
      <c r="Y9" s="1437" t="s">
        <v>211</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211</v>
      </c>
      <c r="G10" s="406" t="s">
        <v>9</v>
      </c>
      <c r="H10" s="886" t="s">
        <v>211</v>
      </c>
      <c r="I10" s="346"/>
      <c r="J10" s="1444"/>
      <c r="K10" s="1438"/>
      <c r="L10" s="404" t="s">
        <v>9</v>
      </c>
      <c r="M10" s="403" t="s">
        <v>212</v>
      </c>
      <c r="N10" s="407" t="s">
        <v>9</v>
      </c>
      <c r="O10" s="402" t="s">
        <v>212</v>
      </c>
      <c r="P10" s="347"/>
      <c r="Q10" s="1444"/>
      <c r="R10" s="1438"/>
      <c r="S10" s="404" t="s">
        <v>9</v>
      </c>
      <c r="T10" s="403" t="s">
        <v>212</v>
      </c>
      <c r="U10" s="407" t="s">
        <v>9</v>
      </c>
      <c r="V10" s="402" t="s">
        <v>212</v>
      </c>
      <c r="W10" s="347"/>
      <c r="X10" s="1444"/>
      <c r="Y10" s="143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445" t="s">
        <v>488</v>
      </c>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67"/>
      <c r="C3" s="1467"/>
      <c r="D3" s="1467"/>
      <c r="E3" s="1467"/>
      <c r="F3" s="1467"/>
    </row>
    <row r="4" spans="2:19" s="419" customFormat="1" ht="23.25" customHeight="1" x14ac:dyDescent="0.2">
      <c r="B4" s="1419" t="s">
        <v>391</v>
      </c>
      <c r="C4" s="1419"/>
      <c r="D4" s="1419"/>
      <c r="E4" s="1419"/>
      <c r="F4" s="1419"/>
      <c r="G4" s="1419"/>
      <c r="H4" s="1419"/>
      <c r="I4" s="1419"/>
      <c r="J4" s="1419"/>
      <c r="K4" s="1419"/>
      <c r="L4" s="1419"/>
      <c r="M4" s="1419"/>
    </row>
    <row r="5" spans="2:19" s="419" customFormat="1" ht="15.75" customHeight="1" x14ac:dyDescent="0.2">
      <c r="B5" s="1472" t="str">
        <f>porsaad!$B$6</f>
        <v>Situación a 31 de julio de 2025</v>
      </c>
      <c r="C5" s="1472"/>
      <c r="D5" s="1472"/>
      <c r="E5" s="1472"/>
      <c r="F5" s="1472"/>
      <c r="G5" s="1472"/>
      <c r="H5" s="1472"/>
      <c r="I5" s="1472"/>
      <c r="J5" s="1472"/>
      <c r="K5" s="1472"/>
      <c r="L5" s="1472"/>
      <c r="M5" s="1472"/>
      <c r="N5" s="420"/>
      <c r="O5" s="420"/>
      <c r="P5" s="420"/>
      <c r="Q5" s="420"/>
      <c r="R5" s="420"/>
      <c r="S5" s="420"/>
    </row>
    <row r="6" spans="2:19" s="419" customFormat="1" ht="10.5" customHeight="1" x14ac:dyDescent="0.2"/>
    <row r="7" spans="2:19" s="410" customFormat="1" ht="36.75" customHeight="1" x14ac:dyDescent="0.25">
      <c r="B7" s="1470" t="s">
        <v>12</v>
      </c>
      <c r="C7" s="409"/>
      <c r="D7" s="1468" t="s">
        <v>11</v>
      </c>
      <c r="E7" s="1469"/>
      <c r="F7" s="421"/>
    </row>
    <row r="8" spans="2:19" s="410" customFormat="1" ht="30.75" customHeight="1" x14ac:dyDescent="0.25">
      <c r="B8" s="1471"/>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427150</v>
      </c>
      <c r="D10" s="426">
        <v>427150</v>
      </c>
      <c r="E10" s="427">
        <f t="shared" ref="E10:E27" si="1">D10*100/$D$29</f>
        <v>18.967811781047107</v>
      </c>
      <c r="F10" s="421"/>
      <c r="M10" s="412"/>
    </row>
    <row r="11" spans="2:19" ht="18" customHeight="1" x14ac:dyDescent="0.25">
      <c r="B11" s="428" t="s">
        <v>7</v>
      </c>
      <c r="C11" s="414">
        <f t="shared" si="0"/>
        <v>60062</v>
      </c>
      <c r="D11" s="429">
        <v>60062</v>
      </c>
      <c r="E11" s="430">
        <f t="shared" si="1"/>
        <v>2.6670834863473054</v>
      </c>
      <c r="F11" s="421"/>
    </row>
    <row r="12" spans="2:19" ht="18" customHeight="1" x14ac:dyDescent="0.25">
      <c r="B12" s="428" t="s">
        <v>37</v>
      </c>
      <c r="C12" s="414">
        <f t="shared" si="0"/>
        <v>51908</v>
      </c>
      <c r="D12" s="429">
        <v>51908</v>
      </c>
      <c r="E12" s="430">
        <f t="shared" si="1"/>
        <v>2.3050009924630537</v>
      </c>
      <c r="F12" s="421"/>
    </row>
    <row r="13" spans="2:19" ht="18" customHeight="1" x14ac:dyDescent="0.25">
      <c r="B13" s="428" t="s">
        <v>38</v>
      </c>
      <c r="C13" s="414">
        <f t="shared" si="0"/>
        <v>48867</v>
      </c>
      <c r="D13" s="429">
        <v>48867</v>
      </c>
      <c r="E13" s="430">
        <f t="shared" si="1"/>
        <v>2.1699638494777691</v>
      </c>
      <c r="F13" s="421"/>
    </row>
    <row r="14" spans="2:19" ht="18" customHeight="1" x14ac:dyDescent="0.25">
      <c r="B14" s="428" t="s">
        <v>6</v>
      </c>
      <c r="C14" s="414">
        <f t="shared" si="0"/>
        <v>77426</v>
      </c>
      <c r="D14" s="429">
        <v>77426</v>
      </c>
      <c r="E14" s="430">
        <f t="shared" si="1"/>
        <v>3.4381406881876471</v>
      </c>
      <c r="F14" s="421"/>
      <c r="M14" s="414"/>
    </row>
    <row r="15" spans="2:19" ht="18" customHeight="1" x14ac:dyDescent="0.25">
      <c r="B15" s="428" t="s">
        <v>5</v>
      </c>
      <c r="C15" s="414">
        <f t="shared" si="0"/>
        <v>23465</v>
      </c>
      <c r="D15" s="429">
        <v>23465</v>
      </c>
      <c r="E15" s="430">
        <f t="shared" si="1"/>
        <v>1.0419751924201577</v>
      </c>
      <c r="F15" s="421"/>
      <c r="M15" s="414"/>
    </row>
    <row r="16" spans="2:19" ht="18" customHeight="1" x14ac:dyDescent="0.25">
      <c r="B16" s="428" t="s">
        <v>4</v>
      </c>
      <c r="C16" s="414">
        <f t="shared" si="0"/>
        <v>161127</v>
      </c>
      <c r="D16" s="429">
        <v>161127</v>
      </c>
      <c r="E16" s="430">
        <f t="shared" si="1"/>
        <v>7.1549259249555837</v>
      </c>
      <c r="F16" s="421"/>
    </row>
    <row r="17" spans="2:13" ht="18" customHeight="1" x14ac:dyDescent="0.25">
      <c r="B17" s="428" t="s">
        <v>40</v>
      </c>
      <c r="C17" s="414">
        <f t="shared" si="0"/>
        <v>104099</v>
      </c>
      <c r="D17" s="429">
        <v>104099</v>
      </c>
      <c r="E17" s="430">
        <f t="shared" si="1"/>
        <v>4.6225687430533133</v>
      </c>
      <c r="F17" s="421"/>
    </row>
    <row r="18" spans="2:13" ht="18" customHeight="1" x14ac:dyDescent="0.25">
      <c r="B18" s="428" t="s">
        <v>41</v>
      </c>
      <c r="C18" s="414">
        <f t="shared" si="0"/>
        <v>407365</v>
      </c>
      <c r="D18" s="429">
        <v>407365</v>
      </c>
      <c r="E18" s="430">
        <f t="shared" si="1"/>
        <v>18.089248849786387</v>
      </c>
      <c r="F18" s="421"/>
    </row>
    <row r="19" spans="2:13" ht="18" customHeight="1" x14ac:dyDescent="0.25">
      <c r="B19" s="428" t="s">
        <v>3</v>
      </c>
      <c r="C19" s="414">
        <f t="shared" si="0"/>
        <v>229150</v>
      </c>
      <c r="D19" s="429">
        <v>229150</v>
      </c>
      <c r="E19" s="430">
        <f t="shared" si="1"/>
        <v>10.17552164257742</v>
      </c>
      <c r="F19" s="421"/>
    </row>
    <row r="20" spans="2:13" ht="18" customHeight="1" x14ac:dyDescent="0.25">
      <c r="B20" s="428" t="s">
        <v>2</v>
      </c>
      <c r="C20" s="414">
        <f t="shared" si="0"/>
        <v>60633</v>
      </c>
      <c r="D20" s="429">
        <v>60633</v>
      </c>
      <c r="E20" s="430">
        <f t="shared" si="1"/>
        <v>2.6924390301304677</v>
      </c>
      <c r="F20" s="421"/>
    </row>
    <row r="21" spans="2:13" ht="18" customHeight="1" x14ac:dyDescent="0.25">
      <c r="B21" s="428" t="s">
        <v>35</v>
      </c>
      <c r="C21" s="414">
        <f t="shared" si="0"/>
        <v>93011</v>
      </c>
      <c r="D21" s="429">
        <v>93011</v>
      </c>
      <c r="E21" s="430">
        <f t="shared" si="1"/>
        <v>4.130200495299011</v>
      </c>
      <c r="F21" s="421"/>
    </row>
    <row r="22" spans="2:13" ht="18" customHeight="1" x14ac:dyDescent="0.25">
      <c r="B22" s="428" t="s">
        <v>42</v>
      </c>
      <c r="C22" s="414">
        <f t="shared" si="0"/>
        <v>270988</v>
      </c>
      <c r="D22" s="429">
        <v>270988</v>
      </c>
      <c r="E22" s="430">
        <f t="shared" si="1"/>
        <v>12.033359192139516</v>
      </c>
      <c r="F22" s="421"/>
    </row>
    <row r="23" spans="2:13" ht="18" customHeight="1" x14ac:dyDescent="0.25">
      <c r="B23" s="428" t="s">
        <v>43</v>
      </c>
      <c r="C23" s="414">
        <f t="shared" si="0"/>
        <v>72039</v>
      </c>
      <c r="D23" s="429">
        <v>72039</v>
      </c>
      <c r="E23" s="430">
        <f t="shared" si="1"/>
        <v>3.1989282287132217</v>
      </c>
      <c r="F23" s="421"/>
    </row>
    <row r="24" spans="2:13" ht="18" customHeight="1" x14ac:dyDescent="0.25">
      <c r="B24" s="428" t="s">
        <v>44</v>
      </c>
      <c r="C24" s="414">
        <f t="shared" si="0"/>
        <v>23698</v>
      </c>
      <c r="D24" s="429">
        <v>23698</v>
      </c>
      <c r="E24" s="430">
        <f t="shared" si="1"/>
        <v>1.0523216752598721</v>
      </c>
      <c r="F24" s="421"/>
    </row>
    <row r="25" spans="2:13" ht="18" customHeight="1" x14ac:dyDescent="0.25">
      <c r="B25" s="428" t="s">
        <v>45</v>
      </c>
      <c r="C25" s="414">
        <f t="shared" si="0"/>
        <v>120340</v>
      </c>
      <c r="D25" s="429">
        <v>120340</v>
      </c>
      <c r="E25" s="430">
        <f t="shared" si="1"/>
        <v>5.3437585619365775</v>
      </c>
      <c r="F25" s="421"/>
    </row>
    <row r="26" spans="2:13" ht="18" customHeight="1" x14ac:dyDescent="0.25">
      <c r="B26" s="428" t="s">
        <v>46</v>
      </c>
      <c r="C26" s="414">
        <f t="shared" si="0"/>
        <v>14782</v>
      </c>
      <c r="D26" s="429">
        <v>14782</v>
      </c>
      <c r="E26" s="431">
        <f t="shared" si="1"/>
        <v>0.65640218599423705</v>
      </c>
      <c r="F26" s="421"/>
    </row>
    <row r="27" spans="2:13" ht="18" customHeight="1" x14ac:dyDescent="0.25">
      <c r="B27" s="432" t="s">
        <v>1</v>
      </c>
      <c r="C27" s="414">
        <f t="shared" si="0"/>
        <v>5863</v>
      </c>
      <c r="D27" s="433">
        <v>5863</v>
      </c>
      <c r="E27" s="434">
        <f t="shared" si="1"/>
        <v>0.26034948021135246</v>
      </c>
      <c r="F27" s="421"/>
    </row>
    <row r="28" spans="2:13" s="412" customFormat="1" ht="3.75" customHeight="1" x14ac:dyDescent="0.25">
      <c r="B28" s="411"/>
      <c r="D28" s="411"/>
      <c r="E28" s="415"/>
      <c r="F28" s="421"/>
    </row>
    <row r="29" spans="2:13" s="412" customFormat="1" ht="18" customHeight="1" x14ac:dyDescent="0.25">
      <c r="B29" s="1224" t="s">
        <v>0</v>
      </c>
      <c r="C29" s="1225"/>
      <c r="D29" s="1226">
        <f>SUM(D10:D28)</f>
        <v>2251973</v>
      </c>
      <c r="E29" s="1227">
        <f>D29*100/$D$29</f>
        <v>100</v>
      </c>
      <c r="F29" s="421"/>
    </row>
    <row r="30" spans="2:13" s="412" customFormat="1" ht="23.25" customHeight="1" x14ac:dyDescent="0.2">
      <c r="B30" s="1445"/>
      <c r="C30" s="1445"/>
      <c r="D30" s="1445"/>
      <c r="E30" s="1445"/>
      <c r="F30" s="1445"/>
      <c r="G30" s="1445"/>
      <c r="H30" s="1445"/>
      <c r="I30" s="1445"/>
      <c r="J30" s="1445"/>
      <c r="K30" s="1445"/>
      <c r="L30" s="1445"/>
      <c r="M30" s="1445"/>
    </row>
    <row r="31" spans="2:13" ht="24" customHeight="1" x14ac:dyDescent="0.2">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447"/>
      <c r="C2" s="1447"/>
      <c r="D2" s="1447"/>
      <c r="E2" s="1447"/>
      <c r="F2" s="1447"/>
      <c r="G2" s="1447"/>
      <c r="H2" s="1447"/>
      <c r="I2" s="1447"/>
      <c r="O2" s="444"/>
    </row>
    <row r="3" spans="1:21" s="345" customFormat="1" ht="4.5" customHeight="1" x14ac:dyDescent="0.2">
      <c r="B3" s="1448"/>
      <c r="C3" s="1448"/>
      <c r="D3" s="1448"/>
      <c r="E3" s="1448"/>
      <c r="F3" s="1448"/>
      <c r="G3" s="1448"/>
      <c r="H3" s="1448"/>
      <c r="I3" s="1448"/>
      <c r="O3" s="444"/>
    </row>
    <row r="4" spans="1:21" s="345" customFormat="1" ht="17.25" customHeight="1" x14ac:dyDescent="0.2">
      <c r="A4" s="1474" t="s">
        <v>392</v>
      </c>
      <c r="B4" s="1474"/>
      <c r="C4" s="1474"/>
      <c r="D4" s="1474"/>
      <c r="E4" s="1474"/>
      <c r="F4" s="1474"/>
      <c r="G4" s="1474"/>
      <c r="H4" s="1474"/>
      <c r="I4" s="1474"/>
      <c r="J4" s="1474"/>
      <c r="K4" s="1474"/>
      <c r="L4" s="1474"/>
      <c r="M4" s="1474"/>
      <c r="N4" s="1474"/>
      <c r="O4" s="1474"/>
      <c r="P4" s="1474"/>
      <c r="Q4" s="1474"/>
      <c r="R4" s="1474"/>
      <c r="S4" s="1474"/>
      <c r="T4" s="1474"/>
      <c r="U4" s="1474"/>
    </row>
    <row r="5" spans="1:21" s="345" customFormat="1" ht="17.2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row>
    <row r="6" spans="1:21" s="345" customFormat="1" ht="6" customHeight="1" x14ac:dyDescent="0.2">
      <c r="O6" s="444"/>
    </row>
    <row r="7" spans="1:21" s="322" customFormat="1" ht="39.75" customHeight="1" x14ac:dyDescent="0.2">
      <c r="A7" s="316"/>
      <c r="B7" s="1451" t="s">
        <v>12</v>
      </c>
      <c r="C7" s="437"/>
      <c r="D7" s="1476" t="s">
        <v>473</v>
      </c>
      <c r="E7" s="1477"/>
      <c r="F7" s="437"/>
      <c r="G7" s="1476" t="s">
        <v>474</v>
      </c>
      <c r="H7" s="1477"/>
      <c r="I7" s="437"/>
      <c r="J7" s="1476" t="s">
        <v>13</v>
      </c>
      <c r="K7" s="1478"/>
      <c r="L7" s="1477"/>
      <c r="M7" s="319"/>
      <c r="N7" s="319"/>
      <c r="O7" s="320"/>
      <c r="P7" s="320"/>
      <c r="Q7" s="320"/>
      <c r="R7" s="320"/>
      <c r="S7" s="320"/>
      <c r="T7" s="320"/>
      <c r="U7" s="321"/>
    </row>
    <row r="8" spans="1:21" s="322" customFormat="1" ht="26.25" customHeight="1" x14ac:dyDescent="0.2">
      <c r="A8" s="316"/>
      <c r="B8" s="1453"/>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8631862</v>
      </c>
      <c r="E10" s="465">
        <v>17.753838233662304</v>
      </c>
      <c r="F10" s="350"/>
      <c r="G10" s="461">
        <v>1059893</v>
      </c>
      <c r="H10" s="469">
        <v>16.24617275870235</v>
      </c>
      <c r="I10" s="350"/>
      <c r="J10" s="473">
        <v>427150</v>
      </c>
      <c r="K10" s="478">
        <f t="shared" ref="K10:K27" si="0">J10*100/D10</f>
        <v>4.9485267489216112</v>
      </c>
      <c r="L10" s="479">
        <f>J10*100/G10</f>
        <v>40.301237955152075</v>
      </c>
      <c r="M10" s="447"/>
      <c r="N10" s="360">
        <f>_xlfn.RANK.EQ(L10,L$10:L$29,0)</f>
        <v>1</v>
      </c>
      <c r="O10" s="360">
        <v>1</v>
      </c>
      <c r="P10" s="360">
        <f>MATCH(O10,N$10:N$29,0)</f>
        <v>1</v>
      </c>
      <c r="Q10" s="361" t="str">
        <f>INDEX(B$10:B$29,P10,1)</f>
        <v>Andalucía</v>
      </c>
      <c r="R10" s="362">
        <f>INDEX(L$10:L$29,P10,1)</f>
        <v>40.301237955152075</v>
      </c>
      <c r="S10" s="329"/>
      <c r="T10" s="329"/>
      <c r="U10" s="329"/>
    </row>
    <row r="11" spans="1:21" s="331" customFormat="1" ht="18" customHeight="1" x14ac:dyDescent="0.25">
      <c r="A11" s="330"/>
      <c r="B11" s="363" t="s">
        <v>7</v>
      </c>
      <c r="C11" s="350"/>
      <c r="D11" s="457">
        <v>1351591</v>
      </c>
      <c r="E11" s="466">
        <v>2.7799248843498505</v>
      </c>
      <c r="F11" s="350"/>
      <c r="G11" s="462">
        <v>185859</v>
      </c>
      <c r="H11" s="470">
        <v>2.8488700489197121</v>
      </c>
      <c r="I11" s="350"/>
      <c r="J11" s="474">
        <v>60062</v>
      </c>
      <c r="K11" s="480">
        <f t="shared" si="0"/>
        <v>4.443799936519258</v>
      </c>
      <c r="L11" s="481">
        <f>J11*100/G11</f>
        <v>32.3158953830592</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40.048481165661599</v>
      </c>
      <c r="S11" s="329"/>
      <c r="T11" s="329"/>
      <c r="U11" s="329"/>
    </row>
    <row r="12" spans="1:21" s="331" customFormat="1" ht="18" customHeight="1" x14ac:dyDescent="0.25">
      <c r="A12" s="330"/>
      <c r="B12" s="363" t="s">
        <v>37</v>
      </c>
      <c r="C12" s="350"/>
      <c r="D12" s="457">
        <v>1009599</v>
      </c>
      <c r="E12" s="466">
        <v>2.0765226931184988</v>
      </c>
      <c r="F12" s="350"/>
      <c r="G12" s="462">
        <v>187814</v>
      </c>
      <c r="H12" s="470">
        <v>2.8788365339736401</v>
      </c>
      <c r="I12" s="350"/>
      <c r="J12" s="474">
        <v>51908</v>
      </c>
      <c r="K12" s="480">
        <f t="shared" si="0"/>
        <v>5.1414472478677178</v>
      </c>
      <c r="L12" s="481">
        <f>J12*100/G12</f>
        <v>27.637982259043522</v>
      </c>
      <c r="M12" s="447"/>
      <c r="N12" s="360">
        <f t="shared" si="1"/>
        <v>16</v>
      </c>
      <c r="O12" s="360">
        <v>3</v>
      </c>
      <c r="P12" s="360">
        <f t="shared" si="2"/>
        <v>4</v>
      </c>
      <c r="Q12" s="361" t="str">
        <f t="shared" si="3"/>
        <v>Balears, Illes</v>
      </c>
      <c r="R12" s="373">
        <f t="shared" si="4"/>
        <v>39.663163020981294</v>
      </c>
      <c r="S12" s="329"/>
      <c r="T12" s="329"/>
      <c r="U12" s="329"/>
    </row>
    <row r="13" spans="1:21" s="331" customFormat="1" ht="18" customHeight="1" x14ac:dyDescent="0.25">
      <c r="A13" s="330"/>
      <c r="B13" s="363" t="s">
        <v>38</v>
      </c>
      <c r="C13" s="350"/>
      <c r="D13" s="457">
        <v>1231768</v>
      </c>
      <c r="E13" s="466">
        <v>2.533475374537006</v>
      </c>
      <c r="F13" s="350"/>
      <c r="G13" s="462">
        <v>123205</v>
      </c>
      <c r="H13" s="470">
        <v>1.8885016834113664</v>
      </c>
      <c r="I13" s="350"/>
      <c r="J13" s="474">
        <v>48867</v>
      </c>
      <c r="K13" s="480">
        <f t="shared" si="0"/>
        <v>3.967224347442051</v>
      </c>
      <c r="L13" s="481">
        <f t="shared" ref="L13:L27" si="5">J13*100/G13</f>
        <v>39.663163020981294</v>
      </c>
      <c r="M13" s="447"/>
      <c r="N13" s="360">
        <f t="shared" si="1"/>
        <v>3</v>
      </c>
      <c r="O13" s="360">
        <v>4</v>
      </c>
      <c r="P13" s="360">
        <f t="shared" si="2"/>
        <v>7</v>
      </c>
      <c r="Q13" s="361" t="str">
        <f t="shared" si="3"/>
        <v>Castilla y León</v>
      </c>
      <c r="R13" s="362">
        <f t="shared" si="4"/>
        <v>38.570751465012066</v>
      </c>
      <c r="S13" s="329"/>
      <c r="T13" s="329"/>
      <c r="U13" s="329"/>
    </row>
    <row r="14" spans="1:21" s="331" customFormat="1" ht="18" customHeight="1" x14ac:dyDescent="0.25">
      <c r="A14" s="330"/>
      <c r="B14" s="363" t="s">
        <v>6</v>
      </c>
      <c r="C14" s="350"/>
      <c r="D14" s="457">
        <v>2238754</v>
      </c>
      <c r="E14" s="466">
        <v>4.6046237023905645</v>
      </c>
      <c r="F14" s="350"/>
      <c r="G14" s="462">
        <v>262023</v>
      </c>
      <c r="H14" s="470">
        <v>4.0163213878697812</v>
      </c>
      <c r="I14" s="350"/>
      <c r="J14" s="474">
        <v>77426</v>
      </c>
      <c r="K14" s="480">
        <f t="shared" si="0"/>
        <v>3.4584416152913628</v>
      </c>
      <c r="L14" s="481">
        <f t="shared" si="5"/>
        <v>29.549314373165714</v>
      </c>
      <c r="M14" s="447"/>
      <c r="N14" s="360">
        <f t="shared" si="1"/>
        <v>14</v>
      </c>
      <c r="O14" s="360">
        <v>5</v>
      </c>
      <c r="P14" s="360">
        <f t="shared" si="2"/>
        <v>9</v>
      </c>
      <c r="Q14" s="361" t="str">
        <f t="shared" si="3"/>
        <v>Cataluña</v>
      </c>
      <c r="R14" s="362">
        <f t="shared" si="4"/>
        <v>37.44576607714086</v>
      </c>
      <c r="S14" s="329"/>
      <c r="T14" s="329"/>
      <c r="U14" s="329"/>
    </row>
    <row r="15" spans="1:21" s="331" customFormat="1" ht="18" customHeight="1" x14ac:dyDescent="0.25">
      <c r="A15" s="330"/>
      <c r="B15" s="363" t="s">
        <v>5</v>
      </c>
      <c r="C15" s="350"/>
      <c r="D15" s="458">
        <v>590851</v>
      </c>
      <c r="E15" s="466">
        <v>1.2152503219117274</v>
      </c>
      <c r="F15" s="350"/>
      <c r="G15" s="463">
        <v>102326</v>
      </c>
      <c r="H15" s="470">
        <v>1.5684657542855522</v>
      </c>
      <c r="I15" s="350"/>
      <c r="J15" s="475">
        <v>23465</v>
      </c>
      <c r="K15" s="482">
        <f t="shared" si="0"/>
        <v>3.9713904182272688</v>
      </c>
      <c r="L15" s="481">
        <f t="shared" si="5"/>
        <v>22.931610734319722</v>
      </c>
      <c r="M15" s="447"/>
      <c r="N15" s="360">
        <f t="shared" si="1"/>
        <v>18</v>
      </c>
      <c r="O15" s="360">
        <v>6</v>
      </c>
      <c r="P15" s="360">
        <f t="shared" si="2"/>
        <v>8</v>
      </c>
      <c r="Q15" s="361" t="str">
        <f t="shared" si="3"/>
        <v>Castilla - La Mancha</v>
      </c>
      <c r="R15" s="362">
        <f t="shared" si="4"/>
        <v>36.344624365446791</v>
      </c>
      <c r="S15" s="329"/>
      <c r="T15" s="329"/>
      <c r="U15" s="329"/>
    </row>
    <row r="16" spans="1:21" s="331" customFormat="1" ht="18" customHeight="1" x14ac:dyDescent="0.25">
      <c r="A16" s="330"/>
      <c r="B16" s="363" t="s">
        <v>4</v>
      </c>
      <c r="C16" s="350"/>
      <c r="D16" s="457">
        <v>2391682</v>
      </c>
      <c r="E16" s="466">
        <v>4.9191629030169768</v>
      </c>
      <c r="F16" s="350"/>
      <c r="G16" s="462">
        <v>417744</v>
      </c>
      <c r="H16" s="470">
        <v>6.4032323950732337</v>
      </c>
      <c r="I16" s="350"/>
      <c r="J16" s="474">
        <v>161127</v>
      </c>
      <c r="K16" s="480">
        <f t="shared" si="0"/>
        <v>6.7369742298516275</v>
      </c>
      <c r="L16" s="481">
        <f t="shared" si="5"/>
        <v>38.570751465012066</v>
      </c>
      <c r="M16" s="447"/>
      <c r="N16" s="360">
        <f t="shared" si="1"/>
        <v>4</v>
      </c>
      <c r="O16" s="360">
        <v>7</v>
      </c>
      <c r="P16" s="360">
        <f t="shared" si="2"/>
        <v>14</v>
      </c>
      <c r="Q16" s="361" t="str">
        <f t="shared" si="3"/>
        <v>Murcia, Región de</v>
      </c>
      <c r="R16" s="362">
        <f t="shared" si="4"/>
        <v>36.125709586183376</v>
      </c>
      <c r="S16" s="329"/>
      <c r="T16" s="329"/>
      <c r="U16" s="329"/>
    </row>
    <row r="17" spans="1:21" s="331" customFormat="1" ht="18" customHeight="1" x14ac:dyDescent="0.25">
      <c r="A17" s="330"/>
      <c r="B17" s="363" t="s">
        <v>40</v>
      </c>
      <c r="C17" s="350"/>
      <c r="D17" s="457">
        <v>2104433</v>
      </c>
      <c r="E17" s="466">
        <v>4.3283550009929108</v>
      </c>
      <c r="F17" s="350"/>
      <c r="G17" s="462">
        <v>286422</v>
      </c>
      <c r="H17" s="470">
        <v>4.3903123182180135</v>
      </c>
      <c r="I17" s="350"/>
      <c r="J17" s="474">
        <v>104099</v>
      </c>
      <c r="K17" s="480">
        <f t="shared" si="0"/>
        <v>4.9466530889793114</v>
      </c>
      <c r="L17" s="481">
        <f t="shared" si="5"/>
        <v>36.344624365446791</v>
      </c>
      <c r="M17" s="447"/>
      <c r="N17" s="360">
        <f t="shared" si="1"/>
        <v>6</v>
      </c>
      <c r="O17" s="360">
        <v>8</v>
      </c>
      <c r="P17" s="360">
        <f t="shared" si="2"/>
        <v>16</v>
      </c>
      <c r="Q17" s="361" t="str">
        <f t="shared" si="3"/>
        <v>País Vasco</v>
      </c>
      <c r="R17" s="362">
        <f t="shared" si="4"/>
        <v>35.697758581819478</v>
      </c>
      <c r="S17" s="329"/>
      <c r="T17" s="329"/>
      <c r="U17" s="329"/>
    </row>
    <row r="18" spans="1:21" s="331" customFormat="1" ht="18" customHeight="1" x14ac:dyDescent="0.25">
      <c r="A18" s="330"/>
      <c r="B18" s="363" t="s">
        <v>41</v>
      </c>
      <c r="C18" s="350"/>
      <c r="D18" s="457">
        <v>8012231</v>
      </c>
      <c r="E18" s="466">
        <v>16.479393792988624</v>
      </c>
      <c r="F18" s="350"/>
      <c r="G18" s="462">
        <v>1087880</v>
      </c>
      <c r="H18" s="470">
        <v>16.675161002796617</v>
      </c>
      <c r="I18" s="350"/>
      <c r="J18" s="474">
        <v>407365</v>
      </c>
      <c r="K18" s="480">
        <f t="shared" si="0"/>
        <v>5.0842892572618039</v>
      </c>
      <c r="L18" s="481">
        <f t="shared" si="5"/>
        <v>37.44576607714086</v>
      </c>
      <c r="M18" s="447"/>
      <c r="N18" s="360">
        <f t="shared" si="1"/>
        <v>5</v>
      </c>
      <c r="O18" s="360">
        <v>9</v>
      </c>
      <c r="P18" s="360">
        <f t="shared" si="2"/>
        <v>10</v>
      </c>
      <c r="Q18" s="361" t="str">
        <f t="shared" si="3"/>
        <v>Comunitat Valenciana</v>
      </c>
      <c r="R18" s="362">
        <f t="shared" si="4"/>
        <v>34.936994488447084</v>
      </c>
      <c r="S18" s="329"/>
      <c r="T18" s="329"/>
      <c r="U18" s="329"/>
    </row>
    <row r="19" spans="1:21" s="331" customFormat="1" ht="18" customHeight="1" x14ac:dyDescent="0.25">
      <c r="A19" s="330"/>
      <c r="B19" s="363" t="s">
        <v>3</v>
      </c>
      <c r="C19" s="350"/>
      <c r="D19" s="457">
        <v>5319285</v>
      </c>
      <c r="E19" s="466">
        <v>10.94059722094102</v>
      </c>
      <c r="F19" s="350"/>
      <c r="G19" s="462">
        <v>655895</v>
      </c>
      <c r="H19" s="470">
        <v>10.053640774652798</v>
      </c>
      <c r="I19" s="350"/>
      <c r="J19" s="474">
        <v>229150</v>
      </c>
      <c r="K19" s="480">
        <f t="shared" si="0"/>
        <v>4.3079098036672221</v>
      </c>
      <c r="L19" s="481">
        <f t="shared" si="5"/>
        <v>34.936994488447084</v>
      </c>
      <c r="M19" s="447"/>
      <c r="N19" s="360">
        <f t="shared" si="1"/>
        <v>9</v>
      </c>
      <c r="O19" s="360">
        <v>10</v>
      </c>
      <c r="P19" s="360">
        <f t="shared" si="2"/>
        <v>20</v>
      </c>
      <c r="Q19" s="361" t="str">
        <f t="shared" si="3"/>
        <v>TOTAL</v>
      </c>
      <c r="R19" s="373">
        <f t="shared" si="4"/>
        <v>34.518524422685317</v>
      </c>
      <c r="S19" s="329"/>
      <c r="T19" s="329"/>
      <c r="U19" s="329"/>
    </row>
    <row r="20" spans="1:21" s="331" customFormat="1" ht="18" customHeight="1" x14ac:dyDescent="0.25">
      <c r="A20" s="330"/>
      <c r="B20" s="363" t="s">
        <v>2</v>
      </c>
      <c r="C20" s="350"/>
      <c r="D20" s="457">
        <v>1054681</v>
      </c>
      <c r="E20" s="466">
        <v>2.1692464339811264</v>
      </c>
      <c r="F20" s="350"/>
      <c r="G20" s="462">
        <v>151399</v>
      </c>
      <c r="H20" s="470">
        <v>2.3206628494525177</v>
      </c>
      <c r="I20" s="350"/>
      <c r="J20" s="474">
        <v>60633</v>
      </c>
      <c r="K20" s="480">
        <f t="shared" si="0"/>
        <v>5.748942097183888</v>
      </c>
      <c r="L20" s="481">
        <f t="shared" si="5"/>
        <v>40.048481165661599</v>
      </c>
      <c r="M20" s="447"/>
      <c r="N20" s="360">
        <f t="shared" si="1"/>
        <v>2</v>
      </c>
      <c r="O20" s="360">
        <v>11</v>
      </c>
      <c r="P20" s="360">
        <f t="shared" si="2"/>
        <v>17</v>
      </c>
      <c r="Q20" s="361" t="str">
        <f t="shared" si="3"/>
        <v>Rioja, La</v>
      </c>
      <c r="R20" s="362">
        <f t="shared" si="4"/>
        <v>33.741154987445789</v>
      </c>
      <c r="S20" s="329"/>
      <c r="T20" s="329"/>
      <c r="U20" s="329"/>
    </row>
    <row r="21" spans="1:21" s="331" customFormat="1" ht="18" customHeight="1" x14ac:dyDescent="0.25">
      <c r="A21" s="330"/>
      <c r="B21" s="363" t="s">
        <v>35</v>
      </c>
      <c r="C21" s="350"/>
      <c r="D21" s="457">
        <v>2705833</v>
      </c>
      <c r="E21" s="466">
        <v>5.5653022915919159</v>
      </c>
      <c r="F21" s="350"/>
      <c r="G21" s="462">
        <v>482428</v>
      </c>
      <c r="H21" s="470">
        <v>7.3947168550365534</v>
      </c>
      <c r="I21" s="350"/>
      <c r="J21" s="474">
        <v>93011</v>
      </c>
      <c r="K21" s="480">
        <f t="shared" si="0"/>
        <v>3.4374257391346767</v>
      </c>
      <c r="L21" s="481">
        <f t="shared" si="5"/>
        <v>19.279768172659963</v>
      </c>
      <c r="M21" s="447"/>
      <c r="N21" s="360">
        <f t="shared" si="1"/>
        <v>19</v>
      </c>
      <c r="O21" s="360">
        <v>12</v>
      </c>
      <c r="P21" s="360">
        <f t="shared" si="2"/>
        <v>13</v>
      </c>
      <c r="Q21" s="361" t="str">
        <f t="shared" si="3"/>
        <v>Madrid, Comunidad de</v>
      </c>
      <c r="R21" s="362">
        <f t="shared" si="4"/>
        <v>32.455945988998025</v>
      </c>
      <c r="S21" s="329"/>
      <c r="T21" s="329"/>
      <c r="U21" s="329"/>
    </row>
    <row r="22" spans="1:21" s="331" customFormat="1" ht="18" customHeight="1" x14ac:dyDescent="0.25">
      <c r="A22" s="330"/>
      <c r="B22" s="363" t="s">
        <v>42</v>
      </c>
      <c r="C22" s="350"/>
      <c r="D22" s="457">
        <v>7009268</v>
      </c>
      <c r="E22" s="466">
        <v>14.416519889727814</v>
      </c>
      <c r="F22" s="350"/>
      <c r="G22" s="462">
        <v>834941</v>
      </c>
      <c r="H22" s="470">
        <v>12.798080305581507</v>
      </c>
      <c r="I22" s="350"/>
      <c r="J22" s="474">
        <v>270988</v>
      </c>
      <c r="K22" s="480">
        <f t="shared" si="0"/>
        <v>3.8661383756477852</v>
      </c>
      <c r="L22" s="481">
        <f t="shared" si="5"/>
        <v>32.455945988998025</v>
      </c>
      <c r="M22" s="447"/>
      <c r="N22" s="360">
        <f t="shared" si="1"/>
        <v>12</v>
      </c>
      <c r="O22" s="360">
        <v>13</v>
      </c>
      <c r="P22" s="360">
        <f t="shared" si="2"/>
        <v>2</v>
      </c>
      <c r="Q22" s="361" t="str">
        <f t="shared" si="3"/>
        <v>Aragón</v>
      </c>
      <c r="R22" s="362">
        <f t="shared" si="4"/>
        <v>32.3158953830592</v>
      </c>
      <c r="S22" s="329"/>
      <c r="T22" s="329"/>
      <c r="U22" s="329"/>
    </row>
    <row r="23" spans="1:21" ht="18" customHeight="1" x14ac:dyDescent="0.25">
      <c r="A23" s="332"/>
      <c r="B23" s="363" t="s">
        <v>43</v>
      </c>
      <c r="C23" s="350"/>
      <c r="D23" s="457">
        <v>1568492</v>
      </c>
      <c r="E23" s="466">
        <v>3.226042450492542</v>
      </c>
      <c r="F23" s="350"/>
      <c r="G23" s="462">
        <v>199412</v>
      </c>
      <c r="H23" s="470">
        <v>3.0566121317513688</v>
      </c>
      <c r="I23" s="350"/>
      <c r="J23" s="474">
        <v>72039</v>
      </c>
      <c r="K23" s="480">
        <f t="shared" si="0"/>
        <v>4.592882845433703</v>
      </c>
      <c r="L23" s="481">
        <f t="shared" si="5"/>
        <v>36.125709586183376</v>
      </c>
      <c r="M23" s="447"/>
      <c r="N23" s="360">
        <f t="shared" si="1"/>
        <v>7</v>
      </c>
      <c r="O23" s="360">
        <v>14</v>
      </c>
      <c r="P23" s="360">
        <f t="shared" si="2"/>
        <v>5</v>
      </c>
      <c r="Q23" s="361" t="str">
        <f t="shared" si="3"/>
        <v>Canarias</v>
      </c>
      <c r="R23" s="362">
        <f t="shared" si="4"/>
        <v>29.549314373165714</v>
      </c>
      <c r="S23" s="329"/>
      <c r="T23" s="329"/>
      <c r="U23" s="329"/>
    </row>
    <row r="24" spans="1:21" s="331" customFormat="1" ht="18" customHeight="1" x14ac:dyDescent="0.25">
      <c r="B24" s="363" t="s">
        <v>44</v>
      </c>
      <c r="C24" s="350"/>
      <c r="D24" s="458">
        <v>678333</v>
      </c>
      <c r="E24" s="466">
        <v>1.3951815205751497</v>
      </c>
      <c r="F24" s="350"/>
      <c r="G24" s="463">
        <v>84373</v>
      </c>
      <c r="H24" s="470">
        <v>1.2932799199258731</v>
      </c>
      <c r="I24" s="350"/>
      <c r="J24" s="476">
        <v>23698</v>
      </c>
      <c r="K24" s="483">
        <f t="shared" si="0"/>
        <v>3.4935643703019017</v>
      </c>
      <c r="L24" s="481">
        <f t="shared" si="5"/>
        <v>28.087184288812772</v>
      </c>
      <c r="M24" s="447"/>
      <c r="N24" s="360">
        <f t="shared" si="1"/>
        <v>15</v>
      </c>
      <c r="O24" s="360">
        <v>15</v>
      </c>
      <c r="P24" s="360">
        <f t="shared" si="2"/>
        <v>15</v>
      </c>
      <c r="Q24" s="361" t="str">
        <f t="shared" si="3"/>
        <v>Navarra, Comunidad Foral de</v>
      </c>
      <c r="R24" s="362">
        <f t="shared" si="4"/>
        <v>28.087184288812772</v>
      </c>
      <c r="S24" s="329"/>
      <c r="T24" s="329"/>
      <c r="U24" s="329"/>
    </row>
    <row r="25" spans="1:21" s="331" customFormat="1" ht="18" customHeight="1" x14ac:dyDescent="0.25">
      <c r="B25" s="363" t="s">
        <v>45</v>
      </c>
      <c r="C25" s="350"/>
      <c r="D25" s="458">
        <v>2227684</v>
      </c>
      <c r="E25" s="466">
        <v>4.5818551514977628</v>
      </c>
      <c r="F25" s="350"/>
      <c r="G25" s="463">
        <v>337108</v>
      </c>
      <c r="H25" s="470">
        <v>5.1672336795701383</v>
      </c>
      <c r="I25" s="350"/>
      <c r="J25" s="476">
        <v>120340</v>
      </c>
      <c r="K25" s="483">
        <f t="shared" si="0"/>
        <v>5.4020229080964803</v>
      </c>
      <c r="L25" s="481">
        <f t="shared" si="5"/>
        <v>35.697758581819478</v>
      </c>
      <c r="M25" s="447"/>
      <c r="N25" s="360">
        <f t="shared" si="1"/>
        <v>8</v>
      </c>
      <c r="O25" s="360">
        <v>16</v>
      </c>
      <c r="P25" s="360">
        <f t="shared" si="2"/>
        <v>3</v>
      </c>
      <c r="Q25" s="361" t="str">
        <f t="shared" si="3"/>
        <v>Asturias, Principado de</v>
      </c>
      <c r="R25" s="373">
        <f t="shared" si="4"/>
        <v>27.637982259043522</v>
      </c>
      <c r="S25" s="329"/>
      <c r="T25" s="329"/>
      <c r="U25" s="329"/>
    </row>
    <row r="26" spans="1:21" s="331" customFormat="1" ht="18" customHeight="1" x14ac:dyDescent="0.25">
      <c r="B26" s="363" t="s">
        <v>46</v>
      </c>
      <c r="C26" s="350"/>
      <c r="D26" s="458">
        <v>324184</v>
      </c>
      <c r="E26" s="467">
        <v>0.6667750589550181</v>
      </c>
      <c r="F26" s="350"/>
      <c r="G26" s="463">
        <v>43810</v>
      </c>
      <c r="H26" s="471">
        <v>0.67152517146424218</v>
      </c>
      <c r="I26" s="350"/>
      <c r="J26" s="476">
        <v>14782</v>
      </c>
      <c r="K26" s="483">
        <f t="shared" si="0"/>
        <v>4.5597561878439405</v>
      </c>
      <c r="L26" s="484">
        <f t="shared" si="5"/>
        <v>33.741154987445789</v>
      </c>
      <c r="M26" s="447"/>
      <c r="N26" s="360">
        <f t="shared" si="1"/>
        <v>11</v>
      </c>
      <c r="O26" s="360">
        <v>17</v>
      </c>
      <c r="P26" s="360">
        <f t="shared" si="2"/>
        <v>18</v>
      </c>
      <c r="Q26" s="361" t="str">
        <f t="shared" si="3"/>
        <v>Ceuta y Melilla</v>
      </c>
      <c r="R26" s="362">
        <f t="shared" si="4"/>
        <v>27.367782290062081</v>
      </c>
      <c r="S26" s="329"/>
      <c r="T26" s="329"/>
      <c r="U26" s="329"/>
    </row>
    <row r="27" spans="1:21" s="331" customFormat="1" ht="18" customHeight="1" x14ac:dyDescent="0.25">
      <c r="B27" s="384" t="s">
        <v>1</v>
      </c>
      <c r="C27" s="350"/>
      <c r="D27" s="459">
        <v>169164</v>
      </c>
      <c r="E27" s="468">
        <v>0.34793307526918876</v>
      </c>
      <c r="F27" s="350"/>
      <c r="G27" s="464">
        <v>21423</v>
      </c>
      <c r="H27" s="472">
        <v>0.32837442931473315</v>
      </c>
      <c r="I27" s="350"/>
      <c r="J27" s="477">
        <v>5863</v>
      </c>
      <c r="K27" s="485">
        <f t="shared" si="0"/>
        <v>3.4658674422453948</v>
      </c>
      <c r="L27" s="486">
        <f t="shared" si="5"/>
        <v>27.367782290062081</v>
      </c>
      <c r="M27" s="447"/>
      <c r="N27" s="360">
        <f>_xlfn.RANK.EQ(L27,L$10:L$29,0)</f>
        <v>17</v>
      </c>
      <c r="O27" s="360">
        <v>18</v>
      </c>
      <c r="P27" s="360">
        <f t="shared" si="2"/>
        <v>6</v>
      </c>
      <c r="Q27" s="361" t="str">
        <f t="shared" si="3"/>
        <v>Cantabria</v>
      </c>
      <c r="R27" s="362">
        <f t="shared" si="4"/>
        <v>22.931610734319722</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19.279768172659963</v>
      </c>
      <c r="S28" s="329"/>
      <c r="T28" s="329"/>
      <c r="U28" s="329"/>
    </row>
    <row r="29" spans="1:21" s="394" customFormat="1" ht="18" customHeight="1" x14ac:dyDescent="0.25">
      <c r="B29" s="1236" t="s">
        <v>0</v>
      </c>
      <c r="C29" s="320"/>
      <c r="D29" s="1237">
        <f>SUM(D10:D27)</f>
        <v>48619695</v>
      </c>
      <c r="E29" s="1238">
        <f>SUM(E10:E27)</f>
        <v>99.999999999999986</v>
      </c>
      <c r="F29" s="320"/>
      <c r="G29" s="1237">
        <f>SUM(G10:G27)</f>
        <v>6523955</v>
      </c>
      <c r="H29" s="1238">
        <f>SUM(H10:H27)</f>
        <v>100</v>
      </c>
      <c r="I29" s="320"/>
      <c r="J29" s="1237">
        <f>SUM(J10:J27)</f>
        <v>2251973</v>
      </c>
      <c r="K29" s="1239">
        <f>J29*100/D29</f>
        <v>4.6318122727836943</v>
      </c>
      <c r="L29" s="1240">
        <f>J29*100/G29</f>
        <v>34.518524422685317</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79" t="s">
        <v>489</v>
      </c>
      <c r="C32" s="1479"/>
      <c r="D32" s="1479"/>
      <c r="E32" s="1479"/>
      <c r="F32" s="1479"/>
      <c r="G32" s="1479"/>
      <c r="H32" s="1479"/>
      <c r="I32" s="1479"/>
      <c r="J32" s="1479"/>
      <c r="K32" s="1479"/>
      <c r="L32" s="1479"/>
      <c r="M32" s="1241"/>
      <c r="O32" s="450"/>
    </row>
    <row r="33" spans="2:17" x14ac:dyDescent="0.2">
      <c r="B33" s="1480" t="s">
        <v>240</v>
      </c>
      <c r="C33" s="1480"/>
      <c r="D33" s="1480"/>
      <c r="E33" s="1480"/>
      <c r="F33" s="1480"/>
      <c r="G33" s="1480"/>
      <c r="H33" s="1480"/>
      <c r="I33" s="1480"/>
      <c r="J33" s="1480"/>
      <c r="K33" s="1480"/>
      <c r="L33" s="1480"/>
      <c r="M33" s="785"/>
      <c r="N33" s="785"/>
      <c r="O33" s="785"/>
      <c r="P33" s="785"/>
      <c r="Q33" s="785"/>
    </row>
    <row r="34" spans="2:17" ht="4.5" customHeight="1" x14ac:dyDescent="0.2">
      <c r="B34" s="1473"/>
      <c r="C34" s="1473"/>
      <c r="D34" s="1473"/>
      <c r="E34" s="1473"/>
      <c r="F34" s="1473"/>
      <c r="G34" s="1473"/>
      <c r="H34" s="1473"/>
      <c r="I34" s="1473"/>
      <c r="J34" s="1473"/>
      <c r="K34" s="1473"/>
      <c r="L34" s="1473"/>
      <c r="M34" s="1473"/>
      <c r="N34" s="1473"/>
      <c r="O34" s="1473"/>
      <c r="P34" s="1473"/>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393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13</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171</v>
      </c>
      <c r="K8" s="1461"/>
      <c r="L8" s="1461"/>
      <c r="M8" s="1461"/>
      <c r="N8" s="1461"/>
      <c r="O8" s="1462"/>
      <c r="P8" s="317"/>
      <c r="Q8" s="1460" t="s">
        <v>172</v>
      </c>
      <c r="R8" s="1461"/>
      <c r="S8" s="1461"/>
      <c r="T8" s="1461"/>
      <c r="U8" s="1461"/>
      <c r="V8" s="1462"/>
      <c r="W8" s="317"/>
      <c r="X8" s="1460" t="s">
        <v>173</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211</v>
      </c>
      <c r="L9" s="1439" t="s">
        <v>24</v>
      </c>
      <c r="M9" s="1440"/>
      <c r="N9" s="1441" t="s">
        <v>23</v>
      </c>
      <c r="O9" s="1442"/>
      <c r="P9" s="317"/>
      <c r="Q9" s="1443" t="s">
        <v>9</v>
      </c>
      <c r="R9" s="1437" t="s">
        <v>211</v>
      </c>
      <c r="S9" s="1439" t="s">
        <v>24</v>
      </c>
      <c r="T9" s="1440"/>
      <c r="U9" s="1441" t="s">
        <v>23</v>
      </c>
      <c r="V9" s="1442"/>
      <c r="W9" s="317"/>
      <c r="X9" s="1443" t="s">
        <v>9</v>
      </c>
      <c r="Y9" s="1437" t="s">
        <v>211</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211</v>
      </c>
      <c r="G10" s="406" t="s">
        <v>9</v>
      </c>
      <c r="H10" s="886" t="s">
        <v>211</v>
      </c>
      <c r="I10" s="346"/>
      <c r="J10" s="1444"/>
      <c r="K10" s="1438"/>
      <c r="L10" s="404" t="s">
        <v>9</v>
      </c>
      <c r="M10" s="403" t="s">
        <v>212</v>
      </c>
      <c r="N10" s="407" t="s">
        <v>9</v>
      </c>
      <c r="O10" s="402" t="s">
        <v>212</v>
      </c>
      <c r="P10" s="347"/>
      <c r="Q10" s="1444"/>
      <c r="R10" s="1438"/>
      <c r="S10" s="404" t="s">
        <v>9</v>
      </c>
      <c r="T10" s="403" t="s">
        <v>212</v>
      </c>
      <c r="U10" s="407" t="s">
        <v>9</v>
      </c>
      <c r="V10" s="402" t="s">
        <v>212</v>
      </c>
      <c r="W10" s="347"/>
      <c r="X10" s="1444"/>
      <c r="Y10" s="143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427150</v>
      </c>
      <c r="E12" s="352">
        <f>L12+S12+Z12</f>
        <v>264084</v>
      </c>
      <c r="F12" s="353">
        <f>E12/$D12*100</f>
        <v>61.824651761676229</v>
      </c>
      <c r="G12" s="352">
        <f>N12+U12+AB12</f>
        <v>163066</v>
      </c>
      <c r="H12" s="354">
        <f>G12/$D12*100</f>
        <v>38.175348238323778</v>
      </c>
      <c r="I12" s="350"/>
      <c r="J12" s="355">
        <v>122215</v>
      </c>
      <c r="K12" s="356">
        <v>28.611728900854498</v>
      </c>
      <c r="L12" s="357">
        <v>51213</v>
      </c>
      <c r="M12" s="353">
        <v>41.904021601276433</v>
      </c>
      <c r="N12" s="357">
        <v>71002</v>
      </c>
      <c r="O12" s="358">
        <v>58.09597839872356</v>
      </c>
      <c r="P12" s="350"/>
      <c r="Q12" s="355">
        <v>102781</v>
      </c>
      <c r="R12" s="356">
        <v>24.062039096336182</v>
      </c>
      <c r="S12" s="357">
        <v>67325</v>
      </c>
      <c r="T12" s="353">
        <v>65.50335178680885</v>
      </c>
      <c r="U12" s="357">
        <v>35456</v>
      </c>
      <c r="V12" s="358">
        <v>34.496648213191158</v>
      </c>
      <c r="W12" s="350"/>
      <c r="X12" s="355">
        <v>202154</v>
      </c>
      <c r="Y12" s="356">
        <v>47.326232002809313</v>
      </c>
      <c r="Z12" s="357">
        <v>145546</v>
      </c>
      <c r="AA12" s="353">
        <v>71.997585998792999</v>
      </c>
      <c r="AB12" s="357">
        <v>56608</v>
      </c>
      <c r="AC12" s="358">
        <f t="shared" ref="AC12:AC29" si="0">AB12/$X12*100</f>
        <v>28.002414001207001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60062</v>
      </c>
      <c r="E13" s="365">
        <f t="shared" ref="E13:E29" si="2">L13+S13+Z13</f>
        <v>38303</v>
      </c>
      <c r="F13" s="366">
        <f t="shared" ref="F13:H29" si="3">E13/$D13*100</f>
        <v>63.772435150344641</v>
      </c>
      <c r="G13" s="365">
        <f t="shared" ref="G13:G29" si="4">N13+U13+AB13</f>
        <v>21759</v>
      </c>
      <c r="H13" s="367">
        <f t="shared" si="3"/>
        <v>36.227564849655359</v>
      </c>
      <c r="I13" s="350"/>
      <c r="J13" s="368">
        <v>11425</v>
      </c>
      <c r="K13" s="369">
        <v>19.022010589057974</v>
      </c>
      <c r="L13" s="370">
        <v>4853</v>
      </c>
      <c r="M13" s="371">
        <v>42.477024070021876</v>
      </c>
      <c r="N13" s="370">
        <v>6572</v>
      </c>
      <c r="O13" s="372">
        <v>57.522975929978116</v>
      </c>
      <c r="P13" s="350"/>
      <c r="Q13" s="368">
        <v>11908</v>
      </c>
      <c r="R13" s="369">
        <v>19.826179614398455</v>
      </c>
      <c r="S13" s="370">
        <v>7254</v>
      </c>
      <c r="T13" s="371">
        <v>60.917030567685593</v>
      </c>
      <c r="U13" s="370">
        <v>4654</v>
      </c>
      <c r="V13" s="372">
        <v>39.082969432314414</v>
      </c>
      <c r="W13" s="350"/>
      <c r="X13" s="368">
        <v>36729</v>
      </c>
      <c r="Y13" s="369">
        <v>61.151809796543574</v>
      </c>
      <c r="Z13" s="370">
        <v>26196</v>
      </c>
      <c r="AA13" s="371">
        <v>71.322388303520384</v>
      </c>
      <c r="AB13" s="370">
        <v>10533</v>
      </c>
      <c r="AC13" s="372">
        <f t="shared" si="0"/>
        <v>28.677611696479623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51908</v>
      </c>
      <c r="E14" s="365">
        <f t="shared" si="2"/>
        <v>33394</v>
      </c>
      <c r="F14" s="366">
        <f t="shared" si="3"/>
        <v>64.333050782153052</v>
      </c>
      <c r="G14" s="365">
        <f t="shared" si="4"/>
        <v>18514</v>
      </c>
      <c r="H14" s="367">
        <f t="shared" si="3"/>
        <v>35.666949217846962</v>
      </c>
      <c r="I14" s="350"/>
      <c r="J14" s="368">
        <v>10870</v>
      </c>
      <c r="K14" s="369">
        <v>20.94089543037682</v>
      </c>
      <c r="L14" s="370">
        <v>4593</v>
      </c>
      <c r="M14" s="371">
        <v>42.253909843606259</v>
      </c>
      <c r="N14" s="370">
        <v>6277</v>
      </c>
      <c r="O14" s="372">
        <v>57.746090156393748</v>
      </c>
      <c r="P14" s="350"/>
      <c r="Q14" s="368">
        <v>12025</v>
      </c>
      <c r="R14" s="369">
        <v>23.165985975186871</v>
      </c>
      <c r="S14" s="370">
        <v>7273</v>
      </c>
      <c r="T14" s="371">
        <v>60.482328482328484</v>
      </c>
      <c r="U14" s="370">
        <v>4752</v>
      </c>
      <c r="V14" s="372">
        <v>39.517671517671516</v>
      </c>
      <c r="W14" s="350"/>
      <c r="X14" s="368">
        <v>29013</v>
      </c>
      <c r="Y14" s="369">
        <v>55.893118594436309</v>
      </c>
      <c r="Z14" s="370">
        <v>21528</v>
      </c>
      <c r="AA14" s="371">
        <v>74.201220142694652</v>
      </c>
      <c r="AB14" s="370">
        <v>7485</v>
      </c>
      <c r="AC14" s="372">
        <f t="shared" si="0"/>
        <v>25.798779857305348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48867</v>
      </c>
      <c r="E15" s="365">
        <f t="shared" si="2"/>
        <v>29426</v>
      </c>
      <c r="F15" s="366">
        <f t="shared" si="3"/>
        <v>60.216506026561888</v>
      </c>
      <c r="G15" s="365">
        <f t="shared" si="4"/>
        <v>19441</v>
      </c>
      <c r="H15" s="367">
        <f t="shared" si="3"/>
        <v>39.783493973438105</v>
      </c>
      <c r="I15" s="350"/>
      <c r="J15" s="368">
        <v>14315</v>
      </c>
      <c r="K15" s="369">
        <v>29.29379745022203</v>
      </c>
      <c r="L15" s="370">
        <v>6213</v>
      </c>
      <c r="M15" s="371">
        <v>43.402025847013618</v>
      </c>
      <c r="N15" s="370">
        <v>8102</v>
      </c>
      <c r="O15" s="372">
        <v>56.597974152986374</v>
      </c>
      <c r="P15" s="350"/>
      <c r="Q15" s="368">
        <v>11484</v>
      </c>
      <c r="R15" s="369">
        <v>23.500521824544172</v>
      </c>
      <c r="S15" s="370">
        <v>6844</v>
      </c>
      <c r="T15" s="371">
        <v>59.595959595959592</v>
      </c>
      <c r="U15" s="370">
        <v>4640</v>
      </c>
      <c r="V15" s="372">
        <v>40.404040404040401</v>
      </c>
      <c r="W15" s="350"/>
      <c r="X15" s="368">
        <v>23068</v>
      </c>
      <c r="Y15" s="369">
        <v>47.205680725233798</v>
      </c>
      <c r="Z15" s="370">
        <v>16369</v>
      </c>
      <c r="AA15" s="371">
        <v>70.959771111496451</v>
      </c>
      <c r="AB15" s="370">
        <v>6699</v>
      </c>
      <c r="AC15" s="372">
        <f t="shared" si="0"/>
        <v>29.040228888503556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77426</v>
      </c>
      <c r="E16" s="365">
        <f t="shared" si="2"/>
        <v>45260</v>
      </c>
      <c r="F16" s="366">
        <f t="shared" si="3"/>
        <v>58.455815875803992</v>
      </c>
      <c r="G16" s="365">
        <f t="shared" si="4"/>
        <v>32166</v>
      </c>
      <c r="H16" s="367">
        <f t="shared" si="3"/>
        <v>41.544184124196008</v>
      </c>
      <c r="I16" s="350"/>
      <c r="J16" s="368">
        <v>26341</v>
      </c>
      <c r="K16" s="369">
        <v>34.020871541859321</v>
      </c>
      <c r="L16" s="370">
        <v>10999</v>
      </c>
      <c r="M16" s="371">
        <v>41.756197562734897</v>
      </c>
      <c r="N16" s="370">
        <v>15342</v>
      </c>
      <c r="O16" s="372">
        <v>58.243802437265103</v>
      </c>
      <c r="P16" s="350"/>
      <c r="Q16" s="368">
        <v>18593</v>
      </c>
      <c r="R16" s="369">
        <v>24.013897140495441</v>
      </c>
      <c r="S16" s="370">
        <v>11200</v>
      </c>
      <c r="T16" s="371">
        <v>60.237723874576453</v>
      </c>
      <c r="U16" s="370">
        <v>7393</v>
      </c>
      <c r="V16" s="372">
        <v>39.762276125423547</v>
      </c>
      <c r="W16" s="350"/>
      <c r="X16" s="368">
        <v>32492</v>
      </c>
      <c r="Y16" s="369">
        <v>41.965231317645234</v>
      </c>
      <c r="Z16" s="370">
        <v>23061</v>
      </c>
      <c r="AA16" s="371">
        <v>70.974393696910013</v>
      </c>
      <c r="AB16" s="370">
        <v>9431</v>
      </c>
      <c r="AC16" s="372">
        <f t="shared" si="0"/>
        <v>29.02560630308999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23465</v>
      </c>
      <c r="E17" s="375">
        <f t="shared" si="2"/>
        <v>14405</v>
      </c>
      <c r="F17" s="376">
        <f t="shared" si="3"/>
        <v>61.389303217558066</v>
      </c>
      <c r="G17" s="375">
        <f t="shared" si="4"/>
        <v>9060</v>
      </c>
      <c r="H17" s="367">
        <f t="shared" si="3"/>
        <v>38.610696782441934</v>
      </c>
      <c r="I17" s="350"/>
      <c r="J17" s="377">
        <v>6610</v>
      </c>
      <c r="K17" s="378">
        <v>28.169614319198804</v>
      </c>
      <c r="L17" s="375">
        <v>2798</v>
      </c>
      <c r="M17" s="376">
        <v>42.329803328290467</v>
      </c>
      <c r="N17" s="375">
        <v>3812</v>
      </c>
      <c r="O17" s="372">
        <v>57.670196671709526</v>
      </c>
      <c r="P17" s="350"/>
      <c r="Q17" s="377">
        <v>5045</v>
      </c>
      <c r="R17" s="378">
        <v>21.500106541657786</v>
      </c>
      <c r="S17" s="375">
        <v>2848</v>
      </c>
      <c r="T17" s="376">
        <v>56.451932606541135</v>
      </c>
      <c r="U17" s="375">
        <v>2197</v>
      </c>
      <c r="V17" s="372">
        <v>43.548067393458872</v>
      </c>
      <c r="W17" s="350"/>
      <c r="X17" s="377">
        <v>11810</v>
      </c>
      <c r="Y17" s="378">
        <v>50.330279139143407</v>
      </c>
      <c r="Z17" s="375">
        <v>8759</v>
      </c>
      <c r="AA17" s="376">
        <v>74.165961049957659</v>
      </c>
      <c r="AB17" s="375">
        <v>3051</v>
      </c>
      <c r="AC17" s="372">
        <f t="shared" si="0"/>
        <v>25.834038950042338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161127</v>
      </c>
      <c r="E18" s="365">
        <f t="shared" si="2"/>
        <v>100394</v>
      </c>
      <c r="F18" s="366">
        <f t="shared" si="3"/>
        <v>62.307372445338146</v>
      </c>
      <c r="G18" s="365">
        <f t="shared" si="4"/>
        <v>60733</v>
      </c>
      <c r="H18" s="367">
        <f t="shared" si="3"/>
        <v>37.692627554661854</v>
      </c>
      <c r="I18" s="350"/>
      <c r="J18" s="368">
        <v>32762</v>
      </c>
      <c r="K18" s="369">
        <v>20.333029225393634</v>
      </c>
      <c r="L18" s="370">
        <v>13841</v>
      </c>
      <c r="M18" s="371">
        <v>42.247115560710583</v>
      </c>
      <c r="N18" s="370">
        <v>18921</v>
      </c>
      <c r="O18" s="372">
        <v>57.752884439289417</v>
      </c>
      <c r="P18" s="350"/>
      <c r="Q18" s="368">
        <v>29204</v>
      </c>
      <c r="R18" s="369">
        <v>18.124833206104501</v>
      </c>
      <c r="S18" s="370">
        <v>16747</v>
      </c>
      <c r="T18" s="371">
        <v>57.344884262429808</v>
      </c>
      <c r="U18" s="370">
        <v>12457</v>
      </c>
      <c r="V18" s="372">
        <v>42.655115737570199</v>
      </c>
      <c r="W18" s="350"/>
      <c r="X18" s="368">
        <v>99161</v>
      </c>
      <c r="Y18" s="369">
        <v>61.542137568501865</v>
      </c>
      <c r="Z18" s="370">
        <v>69806</v>
      </c>
      <c r="AA18" s="371">
        <v>70.396627706457167</v>
      </c>
      <c r="AB18" s="370">
        <v>29355</v>
      </c>
      <c r="AC18" s="372">
        <f t="shared" si="0"/>
        <v>29.603372293542822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104099</v>
      </c>
      <c r="E19" s="365">
        <f t="shared" si="2"/>
        <v>64598</v>
      </c>
      <c r="F19" s="366">
        <f t="shared" si="3"/>
        <v>62.054390532089641</v>
      </c>
      <c r="G19" s="365">
        <f t="shared" si="4"/>
        <v>39501</v>
      </c>
      <c r="H19" s="367">
        <f t="shared" si="3"/>
        <v>37.945609467910359</v>
      </c>
      <c r="I19" s="350"/>
      <c r="J19" s="368">
        <v>24234</v>
      </c>
      <c r="K19" s="369">
        <v>23.27976253374192</v>
      </c>
      <c r="L19" s="370">
        <v>10141</v>
      </c>
      <c r="M19" s="371">
        <v>41.846166542873647</v>
      </c>
      <c r="N19" s="370">
        <v>14093</v>
      </c>
      <c r="O19" s="372">
        <v>58.153833457126346</v>
      </c>
      <c r="P19" s="350"/>
      <c r="Q19" s="368">
        <v>21116</v>
      </c>
      <c r="R19" s="369">
        <v>20.284536835128101</v>
      </c>
      <c r="S19" s="370">
        <v>13042</v>
      </c>
      <c r="T19" s="371">
        <v>61.763591589316157</v>
      </c>
      <c r="U19" s="370">
        <v>8074</v>
      </c>
      <c r="V19" s="372">
        <v>38.236408410683843</v>
      </c>
      <c r="W19" s="350"/>
      <c r="X19" s="368">
        <v>58749</v>
      </c>
      <c r="Y19" s="369">
        <v>56.435700631129983</v>
      </c>
      <c r="Z19" s="370">
        <v>41415</v>
      </c>
      <c r="AA19" s="371">
        <v>70.494816933054182</v>
      </c>
      <c r="AB19" s="370">
        <v>17334</v>
      </c>
      <c r="AC19" s="372">
        <f t="shared" si="0"/>
        <v>29.505183066945822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407365</v>
      </c>
      <c r="E20" s="365">
        <f t="shared" si="2"/>
        <v>252697</v>
      </c>
      <c r="F20" s="366">
        <f t="shared" si="3"/>
        <v>62.032084248769529</v>
      </c>
      <c r="G20" s="365">
        <f t="shared" si="4"/>
        <v>154668</v>
      </c>
      <c r="H20" s="367">
        <f t="shared" si="3"/>
        <v>37.967915751230471</v>
      </c>
      <c r="I20" s="350"/>
      <c r="J20" s="368">
        <v>102965</v>
      </c>
      <c r="K20" s="369">
        <v>25.27585825979159</v>
      </c>
      <c r="L20" s="370">
        <v>45125</v>
      </c>
      <c r="M20" s="371">
        <v>43.825571796241441</v>
      </c>
      <c r="N20" s="370">
        <v>57840</v>
      </c>
      <c r="O20" s="372">
        <v>56.174428203758566</v>
      </c>
      <c r="P20" s="350"/>
      <c r="Q20" s="368">
        <v>94259</v>
      </c>
      <c r="R20" s="369">
        <v>23.138708529205996</v>
      </c>
      <c r="S20" s="370">
        <v>58612</v>
      </c>
      <c r="T20" s="371">
        <v>62.181860618084215</v>
      </c>
      <c r="U20" s="370">
        <v>35647</v>
      </c>
      <c r="V20" s="372">
        <v>37.818139381915785</v>
      </c>
      <c r="W20" s="350"/>
      <c r="X20" s="368">
        <v>210141</v>
      </c>
      <c r="Y20" s="369">
        <v>51.585433211002417</v>
      </c>
      <c r="Z20" s="370">
        <v>148960</v>
      </c>
      <c r="AA20" s="371">
        <v>70.88573862311496</v>
      </c>
      <c r="AB20" s="370">
        <v>61181</v>
      </c>
      <c r="AC20" s="372">
        <f t="shared" si="0"/>
        <v>29.114261376885043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229150</v>
      </c>
      <c r="E21" s="365">
        <f t="shared" si="2"/>
        <v>140600</v>
      </c>
      <c r="F21" s="366">
        <f t="shared" si="3"/>
        <v>61.357189613790098</v>
      </c>
      <c r="G21" s="365">
        <f t="shared" si="4"/>
        <v>88550</v>
      </c>
      <c r="H21" s="367">
        <f t="shared" si="3"/>
        <v>38.642810386209909</v>
      </c>
      <c r="I21" s="350"/>
      <c r="J21" s="368">
        <v>60658</v>
      </c>
      <c r="K21" s="369">
        <v>26.470870608771545</v>
      </c>
      <c r="L21" s="370">
        <v>24673</v>
      </c>
      <c r="M21" s="371">
        <v>40.675591018497151</v>
      </c>
      <c r="N21" s="370">
        <v>35985</v>
      </c>
      <c r="O21" s="372">
        <v>59.324408981502849</v>
      </c>
      <c r="P21" s="350"/>
      <c r="Q21" s="368">
        <v>50653</v>
      </c>
      <c r="R21" s="369">
        <v>22.104734889810167</v>
      </c>
      <c r="S21" s="370">
        <v>31148</v>
      </c>
      <c r="T21" s="371">
        <v>61.492902690857399</v>
      </c>
      <c r="U21" s="370">
        <v>19505</v>
      </c>
      <c r="V21" s="372">
        <v>38.507097309142594</v>
      </c>
      <c r="W21" s="350"/>
      <c r="X21" s="368">
        <v>117839</v>
      </c>
      <c r="Y21" s="369">
        <v>51.424394501418277</v>
      </c>
      <c r="Z21" s="370">
        <v>84779</v>
      </c>
      <c r="AA21" s="371">
        <v>71.944772104311809</v>
      </c>
      <c r="AB21" s="370">
        <v>33060</v>
      </c>
      <c r="AC21" s="372">
        <f t="shared" si="0"/>
        <v>28.055227895688184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60633</v>
      </c>
      <c r="E22" s="365">
        <f t="shared" si="2"/>
        <v>38229</v>
      </c>
      <c r="F22" s="366">
        <f t="shared" si="3"/>
        <v>63.04982435307506</v>
      </c>
      <c r="G22" s="365">
        <f t="shared" si="4"/>
        <v>22404</v>
      </c>
      <c r="H22" s="367">
        <f t="shared" si="3"/>
        <v>36.95017564692494</v>
      </c>
      <c r="I22" s="350"/>
      <c r="J22" s="368">
        <v>14233</v>
      </c>
      <c r="K22" s="369">
        <v>23.474015799976911</v>
      </c>
      <c r="L22" s="370">
        <v>6227</v>
      </c>
      <c r="M22" s="371">
        <v>43.750439120354109</v>
      </c>
      <c r="N22" s="370">
        <v>8006</v>
      </c>
      <c r="O22" s="372">
        <v>56.249560879645891</v>
      </c>
      <c r="P22" s="350"/>
      <c r="Q22" s="368">
        <v>13210</v>
      </c>
      <c r="R22" s="369">
        <v>21.786815760394504</v>
      </c>
      <c r="S22" s="370">
        <v>8280</v>
      </c>
      <c r="T22" s="371">
        <v>62.679788039364112</v>
      </c>
      <c r="U22" s="370">
        <v>4930</v>
      </c>
      <c r="V22" s="372">
        <v>37.320211960635881</v>
      </c>
      <c r="W22" s="350"/>
      <c r="X22" s="368">
        <v>33190</v>
      </c>
      <c r="Y22" s="369">
        <v>54.739168439628585</v>
      </c>
      <c r="Z22" s="370">
        <v>23722</v>
      </c>
      <c r="AA22" s="371">
        <v>71.473335341970468</v>
      </c>
      <c r="AB22" s="370">
        <v>9468</v>
      </c>
      <c r="AC22" s="372">
        <f t="shared" si="0"/>
        <v>28.526664658029528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93011</v>
      </c>
      <c r="E23" s="365">
        <f t="shared" si="2"/>
        <v>57549</v>
      </c>
      <c r="F23" s="366">
        <f t="shared" si="3"/>
        <v>61.873326810807328</v>
      </c>
      <c r="G23" s="365">
        <f t="shared" si="4"/>
        <v>35462</v>
      </c>
      <c r="H23" s="367">
        <f t="shared" si="3"/>
        <v>38.12667318919268</v>
      </c>
      <c r="I23" s="350"/>
      <c r="J23" s="368">
        <v>26387</v>
      </c>
      <c r="K23" s="369">
        <v>28.369762716237862</v>
      </c>
      <c r="L23" s="370">
        <v>10334</v>
      </c>
      <c r="M23" s="371">
        <v>39.163224315003603</v>
      </c>
      <c r="N23" s="370">
        <v>16053</v>
      </c>
      <c r="O23" s="372">
        <v>60.836775684996404</v>
      </c>
      <c r="P23" s="350"/>
      <c r="Q23" s="368">
        <v>16265</v>
      </c>
      <c r="R23" s="369">
        <v>17.487178935824797</v>
      </c>
      <c r="S23" s="370">
        <v>9413</v>
      </c>
      <c r="T23" s="371">
        <v>57.87273286197356</v>
      </c>
      <c r="U23" s="370">
        <v>6852</v>
      </c>
      <c r="V23" s="372">
        <v>42.12726713802644</v>
      </c>
      <c r="W23" s="350"/>
      <c r="X23" s="368">
        <v>50359</v>
      </c>
      <c r="Y23" s="369">
        <v>54.143058347937348</v>
      </c>
      <c r="Z23" s="370">
        <v>37802</v>
      </c>
      <c r="AA23" s="371">
        <v>75.065033062610453</v>
      </c>
      <c r="AB23" s="370">
        <v>12557</v>
      </c>
      <c r="AC23" s="372">
        <f t="shared" si="0"/>
        <v>24.934966937389543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270988</v>
      </c>
      <c r="E24" s="365">
        <f t="shared" si="2"/>
        <v>176842</v>
      </c>
      <c r="F24" s="366">
        <f t="shared" si="3"/>
        <v>65.258240217278995</v>
      </c>
      <c r="G24" s="365">
        <f t="shared" si="4"/>
        <v>94146</v>
      </c>
      <c r="H24" s="367">
        <f t="shared" si="3"/>
        <v>34.741759782721005</v>
      </c>
      <c r="I24" s="350"/>
      <c r="J24" s="368">
        <v>63840</v>
      </c>
      <c r="K24" s="369">
        <v>23.558238741198874</v>
      </c>
      <c r="L24" s="370">
        <v>29583</v>
      </c>
      <c r="M24" s="371">
        <v>46.339285714285715</v>
      </c>
      <c r="N24" s="370">
        <v>34257</v>
      </c>
      <c r="O24" s="372">
        <v>53.660714285714285</v>
      </c>
      <c r="P24" s="350"/>
      <c r="Q24" s="368">
        <v>53221</v>
      </c>
      <c r="R24" s="369">
        <v>19.639615038304278</v>
      </c>
      <c r="S24" s="370">
        <v>34621</v>
      </c>
      <c r="T24" s="371">
        <v>65.051389489111443</v>
      </c>
      <c r="U24" s="370">
        <v>18600</v>
      </c>
      <c r="V24" s="372">
        <v>34.948610510888564</v>
      </c>
      <c r="W24" s="350"/>
      <c r="X24" s="368">
        <v>153927</v>
      </c>
      <c r="Y24" s="369">
        <v>56.802146220496851</v>
      </c>
      <c r="Z24" s="370">
        <v>112638</v>
      </c>
      <c r="AA24" s="371">
        <v>73.176245882788592</v>
      </c>
      <c r="AB24" s="370">
        <v>41289</v>
      </c>
      <c r="AC24" s="372">
        <f t="shared" si="0"/>
        <v>26.823754117211408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72039</v>
      </c>
      <c r="E25" s="365">
        <f t="shared" si="2"/>
        <v>40994</v>
      </c>
      <c r="F25" s="366">
        <f t="shared" si="3"/>
        <v>56.905287413761982</v>
      </c>
      <c r="G25" s="365">
        <f t="shared" si="4"/>
        <v>31045</v>
      </c>
      <c r="H25" s="367">
        <f t="shared" si="3"/>
        <v>43.09471258623801</v>
      </c>
      <c r="I25" s="350"/>
      <c r="J25" s="368">
        <v>24344</v>
      </c>
      <c r="K25" s="369">
        <v>33.792806674162605</v>
      </c>
      <c r="L25" s="370">
        <v>9262</v>
      </c>
      <c r="M25" s="371">
        <v>38.046335852776863</v>
      </c>
      <c r="N25" s="370">
        <v>15082</v>
      </c>
      <c r="O25" s="372">
        <v>61.95366414722313</v>
      </c>
      <c r="P25" s="350"/>
      <c r="Q25" s="368">
        <v>17152</v>
      </c>
      <c r="R25" s="369">
        <v>23.809325504240757</v>
      </c>
      <c r="S25" s="370">
        <v>10609</v>
      </c>
      <c r="T25" s="371">
        <v>61.852845149253731</v>
      </c>
      <c r="U25" s="370">
        <v>6543</v>
      </c>
      <c r="V25" s="372">
        <v>38.147154850746269</v>
      </c>
      <c r="W25" s="350"/>
      <c r="X25" s="368">
        <v>30543</v>
      </c>
      <c r="Y25" s="369">
        <v>42.397867821596634</v>
      </c>
      <c r="Z25" s="370">
        <v>21123</v>
      </c>
      <c r="AA25" s="371">
        <v>69.158235929672912</v>
      </c>
      <c r="AB25" s="370">
        <v>9420</v>
      </c>
      <c r="AC25" s="372">
        <f t="shared" si="0"/>
        <v>30.841764070327081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23698</v>
      </c>
      <c r="E26" s="380">
        <f t="shared" si="2"/>
        <v>14720</v>
      </c>
      <c r="F26" s="381">
        <f t="shared" si="3"/>
        <v>62.114946408979662</v>
      </c>
      <c r="G26" s="380">
        <f t="shared" si="4"/>
        <v>8978</v>
      </c>
      <c r="H26" s="367">
        <f t="shared" si="3"/>
        <v>37.885053591020338</v>
      </c>
      <c r="I26" s="350"/>
      <c r="J26" s="377">
        <v>5567</v>
      </c>
      <c r="K26" s="378">
        <v>23.491433876276481</v>
      </c>
      <c r="L26" s="375">
        <v>2454</v>
      </c>
      <c r="M26" s="376">
        <v>44.081192742949526</v>
      </c>
      <c r="N26" s="375">
        <v>3113</v>
      </c>
      <c r="O26" s="372">
        <v>55.918807257050474</v>
      </c>
      <c r="P26" s="350"/>
      <c r="Q26" s="377">
        <v>4508</v>
      </c>
      <c r="R26" s="378">
        <v>19.022702337750022</v>
      </c>
      <c r="S26" s="375">
        <v>2501</v>
      </c>
      <c r="T26" s="376">
        <v>55.479148181011539</v>
      </c>
      <c r="U26" s="375">
        <v>2007</v>
      </c>
      <c r="V26" s="372">
        <v>44.520851818988469</v>
      </c>
      <c r="W26" s="350"/>
      <c r="X26" s="377">
        <v>13623</v>
      </c>
      <c r="Y26" s="378">
        <v>57.4858637859735</v>
      </c>
      <c r="Z26" s="375">
        <v>9765</v>
      </c>
      <c r="AA26" s="376">
        <v>71.680246641708877</v>
      </c>
      <c r="AB26" s="375">
        <v>3858</v>
      </c>
      <c r="AC26" s="372">
        <f t="shared" si="0"/>
        <v>28.319753358291127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120340</v>
      </c>
      <c r="E27" s="380">
        <f t="shared" si="2"/>
        <v>72683</v>
      </c>
      <c r="F27" s="381">
        <f t="shared" si="3"/>
        <v>60.398038889812199</v>
      </c>
      <c r="G27" s="380">
        <f t="shared" si="4"/>
        <v>47657</v>
      </c>
      <c r="H27" s="367">
        <f t="shared" si="3"/>
        <v>39.601961110187801</v>
      </c>
      <c r="I27" s="350"/>
      <c r="J27" s="377">
        <v>31470</v>
      </c>
      <c r="K27" s="378">
        <v>26.150905766993521</v>
      </c>
      <c r="L27" s="375">
        <v>12885</v>
      </c>
      <c r="M27" s="376">
        <v>40.943755958055291</v>
      </c>
      <c r="N27" s="375">
        <v>18585</v>
      </c>
      <c r="O27" s="372">
        <v>59.056244041944709</v>
      </c>
      <c r="P27" s="350"/>
      <c r="Q27" s="377">
        <v>24109</v>
      </c>
      <c r="R27" s="378">
        <v>20.034070134618581</v>
      </c>
      <c r="S27" s="375">
        <v>13629</v>
      </c>
      <c r="T27" s="376">
        <v>56.530756149155913</v>
      </c>
      <c r="U27" s="375">
        <v>10480</v>
      </c>
      <c r="V27" s="372">
        <v>43.46924385084408</v>
      </c>
      <c r="W27" s="350"/>
      <c r="X27" s="377">
        <v>64761</v>
      </c>
      <c r="Y27" s="378">
        <v>53.815024098387894</v>
      </c>
      <c r="Z27" s="375">
        <v>46169</v>
      </c>
      <c r="AA27" s="376">
        <v>71.291363629344815</v>
      </c>
      <c r="AB27" s="375">
        <v>18592</v>
      </c>
      <c r="AC27" s="372">
        <f t="shared" si="0"/>
        <v>28.708636370655178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14782</v>
      </c>
      <c r="E28" s="380">
        <f t="shared" si="2"/>
        <v>9197</v>
      </c>
      <c r="F28" s="381">
        <f t="shared" si="3"/>
        <v>62.217561899607631</v>
      </c>
      <c r="G28" s="380">
        <f t="shared" si="4"/>
        <v>5585</v>
      </c>
      <c r="H28" s="382">
        <f t="shared" si="3"/>
        <v>37.782438100392369</v>
      </c>
      <c r="I28" s="350"/>
      <c r="J28" s="377">
        <v>3419</v>
      </c>
      <c r="K28" s="378">
        <v>23.129481802191858</v>
      </c>
      <c r="L28" s="375">
        <v>1413</v>
      </c>
      <c r="M28" s="376">
        <v>41.327873647265285</v>
      </c>
      <c r="N28" s="375">
        <v>2006</v>
      </c>
      <c r="O28" s="383">
        <v>58.672126352734722</v>
      </c>
      <c r="P28" s="350"/>
      <c r="Q28" s="377">
        <v>2760</v>
      </c>
      <c r="R28" s="378">
        <v>18.671357055878772</v>
      </c>
      <c r="S28" s="375">
        <v>1636</v>
      </c>
      <c r="T28" s="376">
        <v>59.275362318840571</v>
      </c>
      <c r="U28" s="375">
        <v>1124</v>
      </c>
      <c r="V28" s="383">
        <v>40.724637681159422</v>
      </c>
      <c r="W28" s="350"/>
      <c r="X28" s="377">
        <v>8603</v>
      </c>
      <c r="Y28" s="378">
        <v>58.19916114192938</v>
      </c>
      <c r="Z28" s="375">
        <v>6148</v>
      </c>
      <c r="AA28" s="376">
        <v>71.46344298500523</v>
      </c>
      <c r="AB28" s="375">
        <v>2455</v>
      </c>
      <c r="AC28" s="383">
        <f t="shared" si="0"/>
        <v>28.536557014994766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5863</v>
      </c>
      <c r="E29" s="386">
        <f t="shared" si="2"/>
        <v>3195</v>
      </c>
      <c r="F29" s="387">
        <f t="shared" si="3"/>
        <v>54.494286201603273</v>
      </c>
      <c r="G29" s="386">
        <f t="shared" si="4"/>
        <v>2668</v>
      </c>
      <c r="H29" s="388">
        <f t="shared" si="3"/>
        <v>45.505713798396727</v>
      </c>
      <c r="I29" s="350"/>
      <c r="J29" s="389">
        <v>3135</v>
      </c>
      <c r="K29" s="390">
        <v>53.470919324577856</v>
      </c>
      <c r="L29" s="391">
        <v>1205</v>
      </c>
      <c r="M29" s="392">
        <v>38.43700159489633</v>
      </c>
      <c r="N29" s="391">
        <v>1930</v>
      </c>
      <c r="O29" s="393">
        <v>61.562998405103663</v>
      </c>
      <c r="P29" s="350"/>
      <c r="Q29" s="389">
        <v>1078</v>
      </c>
      <c r="R29" s="390">
        <v>18.386491557223263</v>
      </c>
      <c r="S29" s="391">
        <v>741</v>
      </c>
      <c r="T29" s="392">
        <v>68.738404452690176</v>
      </c>
      <c r="U29" s="391">
        <v>337</v>
      </c>
      <c r="V29" s="393">
        <v>31.261595547309835</v>
      </c>
      <c r="W29" s="350"/>
      <c r="X29" s="389">
        <v>1650</v>
      </c>
      <c r="Y29" s="390">
        <v>28.142589118198874</v>
      </c>
      <c r="Z29" s="391">
        <v>1249</v>
      </c>
      <c r="AA29" s="392">
        <v>75.696969696969703</v>
      </c>
      <c r="AB29" s="391">
        <v>401</v>
      </c>
      <c r="AC29" s="393">
        <f t="shared" si="0"/>
        <v>24.303030303030305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2251973</v>
      </c>
      <c r="E31" s="1230">
        <f>L31+S31+Z31</f>
        <v>1396570</v>
      </c>
      <c r="F31" s="1231">
        <f>E31/$D31*100</f>
        <v>62.015397165063703</v>
      </c>
      <c r="G31" s="1230">
        <f>N31+U31+AB31</f>
        <v>855403</v>
      </c>
      <c r="H31" s="1232">
        <f>G31/$D31*100</f>
        <v>37.984602834936297</v>
      </c>
      <c r="I31" s="320"/>
      <c r="J31" s="1233">
        <f>SUM(J12:J29)</f>
        <v>584790</v>
      </c>
      <c r="K31" s="1234">
        <f>J31/$D31*100</f>
        <v>25.967895707452975</v>
      </c>
      <c r="L31" s="1230">
        <f>SUM(L12:L29)</f>
        <v>247812</v>
      </c>
      <c r="M31" s="1231">
        <f>L31/$J31*100</f>
        <v>42.376237623762378</v>
      </c>
      <c r="N31" s="1230">
        <f>SUM(N12:N29)</f>
        <v>336978</v>
      </c>
      <c r="O31" s="1235">
        <f>N31/$J31*100</f>
        <v>57.623762376237622</v>
      </c>
      <c r="P31" s="320"/>
      <c r="Q31" s="1233">
        <f>SUM(Q12:Q29)</f>
        <v>489371</v>
      </c>
      <c r="R31" s="1234">
        <f>Q31/$D31*100</f>
        <v>21.730766754308334</v>
      </c>
      <c r="S31" s="1230">
        <f>SUM(S12:S29)</f>
        <v>303723</v>
      </c>
      <c r="T31" s="1231">
        <f>S31/$Q31*100</f>
        <v>62.063955567452908</v>
      </c>
      <c r="U31" s="1230">
        <f>SUM(U12:U29)</f>
        <v>185648</v>
      </c>
      <c r="V31" s="1235">
        <f>U31/$Q31*100</f>
        <v>37.936044432547085</v>
      </c>
      <c r="W31" s="320"/>
      <c r="X31" s="1233">
        <f>SUM(X12:X29)</f>
        <v>1177812</v>
      </c>
      <c r="Y31" s="1234">
        <f>X31/$D31*100</f>
        <v>52.301337538238691</v>
      </c>
      <c r="Z31" s="1230">
        <f>SUM(Z12:Z29)</f>
        <v>845035</v>
      </c>
      <c r="AA31" s="1231">
        <f>Z31/$X31*100</f>
        <v>71.746170016946678</v>
      </c>
      <c r="AB31" s="1230">
        <f>SUM(AB12:AB29)</f>
        <v>332777</v>
      </c>
      <c r="AC31" s="1235">
        <f>AB31/$X31*100</f>
        <v>28.253829983053325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30" s="396" customFormat="1" ht="5.25" customHeight="1" x14ac:dyDescent="0.2">
      <c r="B33" s="397" t="s">
        <v>47</v>
      </c>
      <c r="C33" s="398"/>
      <c r="I33" s="398"/>
    </row>
    <row r="34" spans="2:30" s="396" customFormat="1" ht="13.5" customHeight="1" x14ac:dyDescent="0.2">
      <c r="B34" s="1482"/>
      <c r="C34" s="1482"/>
      <c r="D34" s="1482"/>
      <c r="E34" s="1482"/>
      <c r="F34" s="1482"/>
      <c r="G34" s="1482"/>
      <c r="H34" s="1482"/>
      <c r="I34" s="1482"/>
      <c r="J34" s="1482"/>
      <c r="K34" s="1482"/>
      <c r="L34" s="1482"/>
      <c r="M34" s="1482"/>
      <c r="N34" s="1482"/>
      <c r="O34" s="1482"/>
    </row>
    <row r="35" spans="2:30" s="396" customFormat="1" ht="29.25" customHeight="1" x14ac:dyDescent="0.2">
      <c r="B35" s="1482"/>
      <c r="C35" s="1482"/>
      <c r="D35" s="1482"/>
      <c r="E35" s="1482"/>
      <c r="F35" s="1482"/>
      <c r="G35" s="1482"/>
      <c r="H35" s="1482"/>
      <c r="I35" s="1482"/>
      <c r="J35" s="1482"/>
      <c r="K35" s="1482"/>
      <c r="L35" s="1482"/>
      <c r="M35" s="1482"/>
    </row>
    <row r="36" spans="2:30" s="396" customFormat="1" ht="4.5" customHeight="1" x14ac:dyDescent="0.2">
      <c r="B36" s="1481"/>
      <c r="C36" s="1481"/>
      <c r="D36" s="1481"/>
      <c r="E36" s="1326"/>
      <c r="F36" s="1326"/>
      <c r="G36" s="1326"/>
    </row>
    <row r="37" spans="2:30"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30"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30" s="396" customFormat="1" x14ac:dyDescent="0.2"/>
    <row r="40" spans="2:30" s="396" customFormat="1" x14ac:dyDescent="0.2"/>
    <row r="41" spans="2:30" s="329" customFormat="1" x14ac:dyDescent="0.2">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
    <row r="44" spans="2:30" s="396" customFormat="1" x14ac:dyDescent="0.2"/>
    <row r="45" spans="2:30" s="396" customFormat="1" x14ac:dyDescent="0.2"/>
    <row r="46" spans="2:30"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7"/>
      <c r="C2" s="1447"/>
    </row>
    <row r="3" spans="1:38" s="345" customFormat="1" ht="4.5" customHeight="1" x14ac:dyDescent="0.2">
      <c r="B3" s="1448"/>
      <c r="C3" s="1448"/>
    </row>
    <row r="4" spans="1:38" s="492" customFormat="1" ht="17.25" customHeight="1" x14ac:dyDescent="0.2">
      <c r="A4" s="1474" t="s">
        <v>394</v>
      </c>
      <c r="B4" s="1474"/>
      <c r="C4" s="1474"/>
      <c r="D4" s="1474"/>
      <c r="E4" s="1474"/>
      <c r="F4" s="1474"/>
      <c r="G4" s="1474"/>
      <c r="H4" s="1474"/>
      <c r="I4" s="1474"/>
      <c r="J4" s="1474"/>
      <c r="K4" s="1474"/>
      <c r="L4" s="1474"/>
      <c r="M4" s="1474"/>
      <c r="N4" s="1474"/>
    </row>
    <row r="5" spans="1:38" s="492" customFormat="1" ht="17.25" customHeight="1" x14ac:dyDescent="0.2">
      <c r="B5" s="1475" t="str">
        <f>porsaad!$B$6</f>
        <v>Situación a 31 de julio de 2025</v>
      </c>
      <c r="C5" s="1475"/>
      <c r="D5" s="1475"/>
      <c r="E5" s="1475"/>
      <c r="F5" s="1475"/>
      <c r="G5" s="1475"/>
      <c r="H5" s="1475"/>
      <c r="I5" s="1475"/>
      <c r="J5" s="1475"/>
      <c r="K5" s="1475"/>
      <c r="L5" s="1475"/>
      <c r="M5" s="1475"/>
      <c r="N5" s="1475"/>
    </row>
    <row r="6" spans="1:38" s="492" customFormat="1" ht="6" customHeight="1" x14ac:dyDescent="0.2"/>
    <row r="7" spans="1:38" s="437" customFormat="1" ht="12.75" customHeight="1" x14ac:dyDescent="0.2">
      <c r="A7" s="488"/>
      <c r="B7" s="1451" t="s">
        <v>12</v>
      </c>
      <c r="D7" s="1454" t="s">
        <v>29</v>
      </c>
      <c r="E7" s="1455"/>
      <c r="F7" s="489"/>
      <c r="G7" s="1485"/>
      <c r="H7" s="1485"/>
      <c r="I7" s="489"/>
      <c r="J7" s="1485"/>
      <c r="K7" s="1485"/>
      <c r="L7" s="489"/>
      <c r="M7" s="1485"/>
      <c r="N7" s="1486"/>
      <c r="O7" s="488"/>
      <c r="P7" s="488"/>
      <c r="W7" s="490"/>
    </row>
    <row r="8" spans="1:38" s="437" customFormat="1" ht="33.75" customHeight="1" x14ac:dyDescent="0.2">
      <c r="A8" s="488"/>
      <c r="B8" s="1452"/>
      <c r="D8" s="1483"/>
      <c r="E8" s="1484"/>
      <c r="F8" s="491"/>
      <c r="G8" s="1460" t="s">
        <v>218</v>
      </c>
      <c r="H8" s="1462"/>
      <c r="J8" s="1460" t="s">
        <v>172</v>
      </c>
      <c r="K8" s="1462"/>
      <c r="M8" s="1460" t="s">
        <v>173</v>
      </c>
      <c r="N8" s="1462"/>
      <c r="O8" s="488"/>
      <c r="P8" s="488"/>
      <c r="W8" s="490"/>
    </row>
    <row r="9" spans="1:38" s="437" customFormat="1" ht="6" customHeight="1" x14ac:dyDescent="0.2">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427150</v>
      </c>
      <c r="E12" s="498">
        <f>D12/'20pobl'!D12*100</f>
        <v>4.948526748921612</v>
      </c>
      <c r="F12" s="350"/>
      <c r="G12" s="355">
        <v>122215</v>
      </c>
      <c r="H12" s="498">
        <v>1.7412895273720055</v>
      </c>
      <c r="I12" s="350"/>
      <c r="J12" s="355">
        <v>102781</v>
      </c>
      <c r="K12" s="498">
        <v>8.7370057642595498</v>
      </c>
      <c r="L12" s="350"/>
      <c r="M12" s="355">
        <v>202154</v>
      </c>
      <c r="N12" s="498">
        <f>M12/'20pobl'!X12*100</f>
        <v>46.277923017402813</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60062</v>
      </c>
      <c r="E13" s="500">
        <f>D13/'20pobl'!D13*100</f>
        <v>4.443799936519258</v>
      </c>
      <c r="F13" s="350"/>
      <c r="G13" s="368">
        <v>11425</v>
      </c>
      <c r="H13" s="501">
        <v>1.0891781924122652</v>
      </c>
      <c r="I13" s="350"/>
      <c r="J13" s="368">
        <v>11908</v>
      </c>
      <c r="K13" s="501">
        <v>5.7987670072168065</v>
      </c>
      <c r="L13" s="350"/>
      <c r="M13" s="368">
        <v>36729</v>
      </c>
      <c r="N13" s="501">
        <f>M13/'20pobl'!X13*100</f>
        <v>37.755574058654823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51908</v>
      </c>
      <c r="E14" s="500">
        <f>D14/'20pobl'!D14*100</f>
        <v>5.1414472478677178</v>
      </c>
      <c r="F14" s="350"/>
      <c r="G14" s="368">
        <v>10870</v>
      </c>
      <c r="H14" s="501">
        <v>1.4949923943809191</v>
      </c>
      <c r="I14" s="350"/>
      <c r="J14" s="368">
        <v>12025</v>
      </c>
      <c r="K14" s="501">
        <v>6.0914142718923658</v>
      </c>
      <c r="L14" s="350"/>
      <c r="M14" s="368">
        <v>29013</v>
      </c>
      <c r="N14" s="501">
        <f>M14/'20pobl'!X14*100</f>
        <v>34.094434521011564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48867</v>
      </c>
      <c r="E15" s="500">
        <f>D15/'20pobl'!D15*100</f>
        <v>3.9672243474420505</v>
      </c>
      <c r="F15" s="350"/>
      <c r="G15" s="368">
        <v>14315</v>
      </c>
      <c r="H15" s="501">
        <v>1.3945771747220588</v>
      </c>
      <c r="I15" s="350"/>
      <c r="J15" s="368">
        <v>11484</v>
      </c>
      <c r="K15" s="501">
        <v>7.6146271922554121</v>
      </c>
      <c r="L15" s="350"/>
      <c r="M15" s="368">
        <v>23068</v>
      </c>
      <c r="N15" s="501">
        <f>M15/'20pobl'!X15*100</f>
        <v>42.344475650274426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77426</v>
      </c>
      <c r="E16" s="500">
        <f>D16/'20pobl'!D16*100</f>
        <v>3.4584416152913633</v>
      </c>
      <c r="F16" s="350"/>
      <c r="G16" s="368">
        <v>26341</v>
      </c>
      <c r="H16" s="501">
        <v>1.4313287160153843</v>
      </c>
      <c r="I16" s="350"/>
      <c r="J16" s="368">
        <v>18593</v>
      </c>
      <c r="K16" s="501">
        <v>6.2627575939262066</v>
      </c>
      <c r="L16" s="350"/>
      <c r="M16" s="368">
        <v>32492</v>
      </c>
      <c r="N16" s="501">
        <f>M16/'20pobl'!X16*100</f>
        <v>31.994800795635818</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23465</v>
      </c>
      <c r="E17" s="502">
        <f>D17/'20pobl'!D17*100</f>
        <v>3.9713904182272692</v>
      </c>
      <c r="F17" s="350"/>
      <c r="G17" s="377">
        <v>6610</v>
      </c>
      <c r="H17" s="502">
        <v>1.4723899048849487</v>
      </c>
      <c r="I17" s="350"/>
      <c r="J17" s="377">
        <v>5045</v>
      </c>
      <c r="K17" s="502">
        <v>5.0144619268653896</v>
      </c>
      <c r="L17" s="350"/>
      <c r="M17" s="377">
        <v>11810</v>
      </c>
      <c r="N17" s="502">
        <f>M17/'20pobl'!X17*100</f>
        <v>28.58733539891557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161127</v>
      </c>
      <c r="E18" s="500">
        <f>D18/'20pobl'!D18*100</f>
        <v>6.7369742298516275</v>
      </c>
      <c r="F18" s="350"/>
      <c r="G18" s="368">
        <v>32762</v>
      </c>
      <c r="H18" s="501">
        <v>1.8733774773847509</v>
      </c>
      <c r="I18" s="350"/>
      <c r="J18" s="368">
        <v>29204</v>
      </c>
      <c r="K18" s="501">
        <v>6.9213304198207339</v>
      </c>
      <c r="L18" s="350"/>
      <c r="M18" s="368">
        <v>99161</v>
      </c>
      <c r="N18" s="501">
        <f>M18/'20pobl'!X18*100</f>
        <v>44.885478906391455</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104099</v>
      </c>
      <c r="E19" s="500">
        <f>D19/'20pobl'!D19*100</f>
        <v>4.9466530889793114</v>
      </c>
      <c r="F19" s="350"/>
      <c r="G19" s="368">
        <v>24234</v>
      </c>
      <c r="H19" s="501">
        <v>1.4347005238782262</v>
      </c>
      <c r="I19" s="350"/>
      <c r="J19" s="368">
        <v>21116</v>
      </c>
      <c r="K19" s="501">
        <v>7.4817615232804098</v>
      </c>
      <c r="L19" s="350"/>
      <c r="M19" s="368">
        <v>58749</v>
      </c>
      <c r="N19" s="501">
        <f>M19/'20pobl'!X19*100</f>
        <v>44.149939504159555</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407365</v>
      </c>
      <c r="E20" s="500">
        <f>D20/'20pobl'!D20*100</f>
        <v>5.0842892572618039</v>
      </c>
      <c r="F20" s="350"/>
      <c r="G20" s="368">
        <v>102965</v>
      </c>
      <c r="H20" s="501">
        <v>1.5971655720812388</v>
      </c>
      <c r="I20" s="350"/>
      <c r="J20" s="368">
        <v>94259</v>
      </c>
      <c r="K20" s="501">
        <v>8.5682600139078904</v>
      </c>
      <c r="L20" s="350"/>
      <c r="M20" s="368">
        <v>210141</v>
      </c>
      <c r="N20" s="501">
        <f>M20/'20pobl'!X20*100</f>
        <v>45.152480753239665</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229150</v>
      </c>
      <c r="E21" s="500">
        <f>D21/'20pobl'!D21*100</f>
        <v>4.3079098036672221</v>
      </c>
      <c r="F21" s="350"/>
      <c r="G21" s="368">
        <v>60658</v>
      </c>
      <c r="H21" s="501">
        <v>1.4288453484203272</v>
      </c>
      <c r="I21" s="350"/>
      <c r="J21" s="368">
        <v>50653</v>
      </c>
      <c r="K21" s="501">
        <v>6.5511880681024532</v>
      </c>
      <c r="L21" s="350"/>
      <c r="M21" s="368">
        <v>117839</v>
      </c>
      <c r="N21" s="501">
        <f>M21/'20pobl'!X21*100</f>
        <v>39.168558522325</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60633</v>
      </c>
      <c r="E22" s="500">
        <f>D22/'20pobl'!D22*100</f>
        <v>5.748942097183888</v>
      </c>
      <c r="F22" s="350"/>
      <c r="G22" s="368">
        <v>14233</v>
      </c>
      <c r="H22" s="501">
        <v>1.7384283913583023</v>
      </c>
      <c r="I22" s="350"/>
      <c r="J22" s="368">
        <v>13210</v>
      </c>
      <c r="K22" s="501">
        <v>8.1905210684258822</v>
      </c>
      <c r="L22" s="350"/>
      <c r="M22" s="368">
        <v>33190</v>
      </c>
      <c r="N22" s="501">
        <f>M22/'20pobl'!X22*100</f>
        <v>44.449503810148791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93011</v>
      </c>
      <c r="E23" s="500">
        <f>D23/'20pobl'!D23*100</f>
        <v>3.4374257391346767</v>
      </c>
      <c r="F23" s="350"/>
      <c r="G23" s="368">
        <v>26387</v>
      </c>
      <c r="H23" s="501">
        <v>1.3286893574938241</v>
      </c>
      <c r="I23" s="350"/>
      <c r="J23" s="368">
        <v>16265</v>
      </c>
      <c r="K23" s="501">
        <v>3.3980207286576509</v>
      </c>
      <c r="L23" s="350"/>
      <c r="M23" s="368">
        <v>50359</v>
      </c>
      <c r="N23" s="501">
        <f>M23/'20pobl'!X23*100</f>
        <v>20.87592753803424</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270988</v>
      </c>
      <c r="E24" s="500">
        <f>D24/'20pobl'!D24*100</f>
        <v>3.8661383756477852</v>
      </c>
      <c r="F24" s="350"/>
      <c r="G24" s="368">
        <v>63840</v>
      </c>
      <c r="H24" s="501">
        <v>1.1191618067100273</v>
      </c>
      <c r="I24" s="350"/>
      <c r="J24" s="368">
        <v>53221</v>
      </c>
      <c r="K24" s="501">
        <v>5.8307258799607347</v>
      </c>
      <c r="L24" s="350"/>
      <c r="M24" s="368">
        <v>153927</v>
      </c>
      <c r="N24" s="501">
        <f>M24/'20pobl'!X24*100</f>
        <v>39.243965928241266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72039</v>
      </c>
      <c r="E25" s="500">
        <f>D25/'20pobl'!D25*100</f>
        <v>4.592882845433703</v>
      </c>
      <c r="F25" s="350"/>
      <c r="G25" s="368">
        <v>24344</v>
      </c>
      <c r="H25" s="501">
        <v>1.8625803746583791</v>
      </c>
      <c r="I25" s="350"/>
      <c r="J25" s="368">
        <v>17152</v>
      </c>
      <c r="K25" s="501">
        <v>9.0715804394046771</v>
      </c>
      <c r="L25" s="350"/>
      <c r="M25" s="368">
        <v>30543</v>
      </c>
      <c r="N25" s="501">
        <f>M25/'20pobl'!X25*100</f>
        <v>42.178308061976963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23698</v>
      </c>
      <c r="E26" s="504">
        <f>D26/'20pobl'!D26*100</f>
        <v>3.4935643703019021</v>
      </c>
      <c r="F26" s="350"/>
      <c r="G26" s="377">
        <v>5567</v>
      </c>
      <c r="H26" s="502">
        <v>1.0352432738011113</v>
      </c>
      <c r="I26" s="350"/>
      <c r="J26" s="377">
        <v>4508</v>
      </c>
      <c r="K26" s="502">
        <v>4.6137943033764213</v>
      </c>
      <c r="L26" s="350"/>
      <c r="M26" s="377">
        <v>13623</v>
      </c>
      <c r="N26" s="502">
        <f>M26/'20pobl'!X26*100</f>
        <v>31.771537851578895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120340</v>
      </c>
      <c r="E27" s="504">
        <f>D27/'20pobl'!D27*100</f>
        <v>5.4020229080964803</v>
      </c>
      <c r="F27" s="350"/>
      <c r="G27" s="377">
        <v>31470</v>
      </c>
      <c r="H27" s="502">
        <v>1.8543026066297652</v>
      </c>
      <c r="I27" s="350"/>
      <c r="J27" s="377">
        <v>24109</v>
      </c>
      <c r="K27" s="502">
        <v>6.5557410660387099</v>
      </c>
      <c r="L27" s="350"/>
      <c r="M27" s="377">
        <v>64761</v>
      </c>
      <c r="N27" s="502">
        <f>M27/'20pobl'!X27*100</f>
        <v>39.78046143639893</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14782</v>
      </c>
      <c r="E28" s="504">
        <f>D28/'20pobl'!D28*100</f>
        <v>4.5597561878439405</v>
      </c>
      <c r="F28" s="350"/>
      <c r="G28" s="377">
        <v>3419</v>
      </c>
      <c r="H28" s="502">
        <v>1.354123760337125</v>
      </c>
      <c r="I28" s="350"/>
      <c r="J28" s="377">
        <v>2760</v>
      </c>
      <c r="K28" s="502">
        <v>5.612265647240636</v>
      </c>
      <c r="L28" s="350"/>
      <c r="M28" s="377">
        <v>8603</v>
      </c>
      <c r="N28" s="502">
        <f>M28/'20pobl'!X28*100</f>
        <v>38.204991562305715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5863</v>
      </c>
      <c r="E29" s="506">
        <f>D29/'20pobl'!D29*100</f>
        <v>3.4658674422453948</v>
      </c>
      <c r="F29" s="350"/>
      <c r="G29" s="389">
        <v>3135</v>
      </c>
      <c r="H29" s="507">
        <v>2.1231350611882784</v>
      </c>
      <c r="I29" s="350"/>
      <c r="J29" s="389">
        <v>1078</v>
      </c>
      <c r="K29" s="507">
        <v>6.4963239725201873</v>
      </c>
      <c r="L29" s="350"/>
      <c r="M29" s="389">
        <v>1650</v>
      </c>
      <c r="N29" s="507">
        <f>M29/'20pobl'!X29*100</f>
        <v>33.598045204642638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2251973</v>
      </c>
      <c r="E31" s="1243">
        <f>D31/'20pobl'!D31*100</f>
        <v>4.6318122727836943</v>
      </c>
      <c r="F31" s="320"/>
      <c r="G31" s="1242">
        <f>SUM(G12:G29)</f>
        <v>584790</v>
      </c>
      <c r="H31" s="1243">
        <f>G31/'20pobl'!J31*100</f>
        <v>1.5114239943230687</v>
      </c>
      <c r="I31" s="320"/>
      <c r="J31" s="1242">
        <f>SUM(J12:J29)</f>
        <v>489371</v>
      </c>
      <c r="K31" s="1243">
        <f>J31/'20pobl'!Q31*100</f>
        <v>7.0131216489006638</v>
      </c>
      <c r="L31" s="320"/>
      <c r="M31" s="1242">
        <f>SUM(M12:M29)</f>
        <v>1177812</v>
      </c>
      <c r="N31" s="1243">
        <f>M31/'20pobl'!X31*100</f>
        <v>39.919957538450277</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79" t="str">
        <f>'20pobl'!B34:H34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
      <c r="B35" s="1493"/>
      <c r="C35" s="1493"/>
      <c r="D35" s="1493"/>
      <c r="E35" s="510"/>
    </row>
    <row r="36" spans="2:14" ht="4.5" customHeight="1" x14ac:dyDescent="0.2">
      <c r="B36" s="1473"/>
      <c r="C36" s="1473"/>
      <c r="D36" s="1473"/>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502"/>
      <c r="C2" s="1502"/>
      <c r="D2" s="1502"/>
      <c r="E2" s="1502"/>
      <c r="F2" s="1502"/>
      <c r="G2" s="1502"/>
      <c r="H2" s="1502"/>
      <c r="I2" s="1502"/>
      <c r="O2" s="37"/>
    </row>
    <row r="3" spans="1:50" s="38" customFormat="1" ht="4.5" customHeight="1" x14ac:dyDescent="0.2">
      <c r="B3" s="1503"/>
      <c r="C3" s="1503"/>
      <c r="D3" s="1503"/>
      <c r="E3" s="1503"/>
      <c r="F3" s="1503"/>
      <c r="G3" s="1503"/>
      <c r="H3" s="1503"/>
      <c r="I3" s="1503"/>
      <c r="O3" s="37"/>
    </row>
    <row r="4" spans="1:50" s="38" customFormat="1" ht="17.25" customHeight="1" x14ac:dyDescent="0.2">
      <c r="A4" s="1503" t="s">
        <v>191</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
      <c r="O6" s="37"/>
    </row>
    <row r="7" spans="1:50" s="41" customFormat="1" ht="12.75" customHeight="1" x14ac:dyDescent="0.2">
      <c r="A7" s="39"/>
      <c r="B7" s="1504" t="s">
        <v>12</v>
      </c>
      <c r="C7" s="40"/>
      <c r="D7" s="1499" t="s">
        <v>109</v>
      </c>
      <c r="E7" s="1497"/>
      <c r="F7" s="181"/>
      <c r="G7" s="1497"/>
      <c r="H7" s="1497"/>
      <c r="I7" s="181"/>
      <c r="J7" s="1497"/>
      <c r="K7" s="1497"/>
      <c r="L7" s="181"/>
      <c r="M7" s="1497"/>
      <c r="N7" s="1498"/>
      <c r="O7" s="40"/>
      <c r="P7" s="1499" t="s">
        <v>13</v>
      </c>
      <c r="Q7" s="1497"/>
      <c r="R7" s="181"/>
      <c r="S7" s="1497"/>
      <c r="T7" s="1497"/>
      <c r="U7" s="181"/>
      <c r="V7" s="1497"/>
      <c r="W7" s="1497"/>
      <c r="X7" s="181"/>
      <c r="Y7" s="1497"/>
      <c r="Z7" s="1498"/>
      <c r="AA7" s="116"/>
      <c r="AB7" s="116"/>
      <c r="AC7" s="117"/>
      <c r="AD7" s="117"/>
      <c r="AE7" s="117"/>
      <c r="AF7" s="117"/>
      <c r="AG7" s="117"/>
      <c r="AH7" s="117"/>
      <c r="AI7" s="118"/>
    </row>
    <row r="8" spans="1:50" s="41" customFormat="1" ht="33.75" customHeight="1" x14ac:dyDescent="0.2">
      <c r="A8" s="39"/>
      <c r="B8" s="1505"/>
      <c r="C8" s="40"/>
      <c r="D8" s="1508"/>
      <c r="E8" s="1509"/>
      <c r="F8" s="40"/>
      <c r="G8" s="1499" t="s">
        <v>168</v>
      </c>
      <c r="H8" s="1498"/>
      <c r="I8" s="40"/>
      <c r="J8" s="1499" t="s">
        <v>174</v>
      </c>
      <c r="K8" s="1498"/>
      <c r="L8" s="40"/>
      <c r="M8" s="1499" t="s">
        <v>169</v>
      </c>
      <c r="N8" s="1498"/>
      <c r="O8" s="40"/>
      <c r="P8" s="1508"/>
      <c r="Q8" s="1510"/>
      <c r="R8" s="130"/>
      <c r="S8" s="1499" t="s">
        <v>171</v>
      </c>
      <c r="T8" s="1498"/>
      <c r="U8" s="40"/>
      <c r="V8" s="1499" t="s">
        <v>172</v>
      </c>
      <c r="W8" s="1498"/>
      <c r="X8" s="40"/>
      <c r="Y8" s="1499" t="s">
        <v>173</v>
      </c>
      <c r="Z8" s="1498"/>
      <c r="AA8" s="116"/>
      <c r="AB8" s="116"/>
      <c r="AC8" s="117"/>
      <c r="AD8" s="117"/>
      <c r="AE8" s="117"/>
      <c r="AF8" s="117"/>
      <c r="AG8" s="117"/>
      <c r="AH8" s="117"/>
      <c r="AI8" s="118"/>
    </row>
    <row r="9" spans="1:50" s="46" customFormat="1" ht="36.75" customHeight="1" x14ac:dyDescent="0.2">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7" t="s">
        <v>216</v>
      </c>
      <c r="C33" s="1507"/>
      <c r="D33" s="1507"/>
      <c r="E33" s="1507"/>
      <c r="F33" s="1507"/>
      <c r="G33" s="1507"/>
      <c r="H33" s="1507"/>
      <c r="I33" s="1507"/>
      <c r="J33" s="1507"/>
      <c r="K33" s="1507"/>
      <c r="L33" s="1507"/>
      <c r="M33" s="1507"/>
      <c r="O33" s="86"/>
    </row>
    <row r="34" spans="2:19" ht="29.25" customHeight="1" x14ac:dyDescent="0.2">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
      <c r="B35" s="1500"/>
      <c r="C35" s="1500"/>
      <c r="D35" s="1500"/>
      <c r="E35" s="1500"/>
      <c r="F35" s="1500"/>
      <c r="G35" s="1500"/>
      <c r="H35" s="1500"/>
      <c r="I35" s="1500"/>
      <c r="J35" s="1500"/>
      <c r="K35" s="1500"/>
      <c r="L35" s="1500"/>
      <c r="M35" s="1500"/>
      <c r="N35" s="1500"/>
      <c r="O35" s="1500"/>
      <c r="P35" s="1500"/>
      <c r="Q35" s="89"/>
      <c r="R35" s="89"/>
      <c r="S35" s="89"/>
    </row>
    <row r="38" spans="2:19" x14ac:dyDescent="0.2">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9" zoomScale="80" zoomScaleNormal="80" workbookViewId="0">
      <selection activeCell="AE21" sqref="AE21"/>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47"/>
      <c r="C2" s="1447"/>
      <c r="D2" s="1447"/>
      <c r="E2" s="1447"/>
      <c r="F2" s="1447"/>
      <c r="G2" s="1447"/>
      <c r="H2" s="1447"/>
      <c r="I2" s="144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448"/>
      <c r="C3" s="1448"/>
      <c r="D3" s="1448"/>
      <c r="E3" s="1448"/>
      <c r="F3" s="1448"/>
      <c r="G3" s="1448"/>
      <c r="H3" s="1448"/>
      <c r="I3" s="144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74" t="s">
        <v>395</v>
      </c>
      <c r="B4" s="1474"/>
      <c r="C4" s="1474"/>
      <c r="D4" s="1474"/>
      <c r="E4" s="1474"/>
      <c r="F4" s="1474"/>
      <c r="G4" s="1474"/>
      <c r="H4" s="1474"/>
      <c r="I4" s="1474"/>
      <c r="J4" s="1474"/>
      <c r="K4" s="1474"/>
      <c r="L4" s="1474"/>
      <c r="M4" s="1474"/>
      <c r="N4" s="1474"/>
      <c r="O4" s="1474"/>
      <c r="P4" s="1474"/>
      <c r="Q4" s="1474"/>
      <c r="R4" s="1474"/>
      <c r="S4" s="1474"/>
      <c r="T4" s="1474"/>
      <c r="U4" s="1474"/>
      <c r="V4" s="1474"/>
      <c r="W4" s="1474"/>
      <c r="X4" s="1474"/>
      <c r="Y4" s="1474"/>
      <c r="Z4" s="1474"/>
    </row>
    <row r="5" spans="1:50" s="492" customFormat="1" ht="17.2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512" t="s">
        <v>12</v>
      </c>
      <c r="D7" s="1512" t="s">
        <v>473</v>
      </c>
      <c r="E7" s="1512"/>
      <c r="G7" s="1512"/>
      <c r="H7" s="1512"/>
      <c r="J7" s="1512"/>
      <c r="K7" s="1512"/>
      <c r="M7" s="1512"/>
      <c r="N7" s="1512"/>
      <c r="P7" s="1512" t="s">
        <v>13</v>
      </c>
      <c r="Q7" s="1512"/>
      <c r="S7" s="1512"/>
      <c r="T7" s="1512"/>
      <c r="V7" s="1512"/>
      <c r="W7" s="1512"/>
      <c r="Y7" s="1512"/>
      <c r="Z7" s="1512"/>
      <c r="AA7" s="512"/>
      <c r="AB7" s="512"/>
      <c r="AI7" s="514"/>
    </row>
    <row r="8" spans="1:50" s="513" customFormat="1" ht="33.75" customHeight="1" x14ac:dyDescent="0.2">
      <c r="A8" s="512"/>
      <c r="B8" s="1512"/>
      <c r="D8" s="1512"/>
      <c r="E8" s="1512"/>
      <c r="G8" s="1512" t="s">
        <v>168</v>
      </c>
      <c r="H8" s="1512"/>
      <c r="J8" s="1512" t="s">
        <v>174</v>
      </c>
      <c r="K8" s="1512"/>
      <c r="M8" s="1512" t="s">
        <v>169</v>
      </c>
      <c r="N8" s="1512"/>
      <c r="P8" s="1512"/>
      <c r="Q8" s="1512"/>
      <c r="S8" s="1512" t="s">
        <v>171</v>
      </c>
      <c r="T8" s="1512"/>
      <c r="V8" s="1512" t="s">
        <v>172</v>
      </c>
      <c r="W8" s="1512"/>
      <c r="Y8" s="1512" t="s">
        <v>173</v>
      </c>
      <c r="Z8" s="1512"/>
      <c r="AA8" s="512"/>
      <c r="AB8" s="512"/>
      <c r="AI8" s="514"/>
    </row>
    <row r="9" spans="1:50" s="513" customFormat="1" ht="36.75" customHeight="1" x14ac:dyDescent="0.2">
      <c r="A9" s="512"/>
      <c r="B9" s="151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427150</v>
      </c>
      <c r="Q11" s="564">
        <f>P11*100/D11</f>
        <v>4.9485267489216112</v>
      </c>
      <c r="R11" s="558"/>
      <c r="S11" s="561">
        <f>'23solcasaad'!J12</f>
        <v>122215</v>
      </c>
      <c r="T11" s="565">
        <f>S11*100/G11</f>
        <v>1.7412895273720057</v>
      </c>
      <c r="U11" s="558"/>
      <c r="V11" s="561">
        <f>'23solcasaad'!Q12</f>
        <v>102781</v>
      </c>
      <c r="W11" s="565">
        <f>V11*100/J11</f>
        <v>8.7370057642595498</v>
      </c>
      <c r="X11" s="558"/>
      <c r="Y11" s="561">
        <f>'23solcasaad'!X12</f>
        <v>202154</v>
      </c>
      <c r="Z11" s="565">
        <f>Y11*100/M11</f>
        <v>46.277923017402813</v>
      </c>
      <c r="AA11" s="566"/>
      <c r="AB11" s="567">
        <f>_xlfn.RANK.EQ(Q11,Q$11:Q$30,0)</f>
        <v>6</v>
      </c>
      <c r="AC11" s="567">
        <v>1</v>
      </c>
      <c r="AD11" s="567">
        <f>MATCH(AC11,AB$11:AB$30,0)</f>
        <v>7</v>
      </c>
      <c r="AE11" s="568" t="str">
        <f t="shared" ref="AE11:AE29" si="2">INDEX(B$11:B$30,AD11,1)</f>
        <v>Castilla y León</v>
      </c>
      <c r="AF11" s="569">
        <f t="shared" ref="AF11:AF29" si="3">INDEX(Q$11:Q$30,AD11,1)</f>
        <v>6.7369742298516275</v>
      </c>
      <c r="AH11" s="567">
        <f>_xlfn.RANK.EQ(T11,T$11:T$30,0)</f>
        <v>5</v>
      </c>
      <c r="AI11" s="567">
        <v>1</v>
      </c>
      <c r="AJ11" s="567">
        <f>MATCH(AI11,AH$11:AH$30,0)</f>
        <v>18</v>
      </c>
      <c r="AK11" s="568" t="str">
        <f>INDEX(B$11:B$30,AJ11,1)</f>
        <v>Ceuta y Melilla</v>
      </c>
      <c r="AL11" s="569">
        <f>INDEX(T$11:T$30,AJ11,1)</f>
        <v>2.1231350611882784</v>
      </c>
      <c r="AN11" s="567">
        <f>_xlfn.RANK.EQ(W11,W$11:W$30,0)</f>
        <v>2</v>
      </c>
      <c r="AO11" s="567">
        <v>1</v>
      </c>
      <c r="AP11" s="567">
        <f>MATCH(AO11,AN$11:AN$30,0)</f>
        <v>14</v>
      </c>
      <c r="AQ11" s="568" t="str">
        <f>INDEX(B$11:B$30,AP11,1)</f>
        <v>Murcia, Región de</v>
      </c>
      <c r="AR11" s="569">
        <f>INDEX(W$11:W$30,AP11,1)</f>
        <v>9.0715804394046771</v>
      </c>
      <c r="AT11" s="567">
        <f>_xlfn.RANK.EQ(Z11,Z$11:Z$30,0)</f>
        <v>1</v>
      </c>
      <c r="AU11" s="567">
        <v>1</v>
      </c>
      <c r="AV11" s="567">
        <f>MATCH(AU11,AT$11:AT$30,0)</f>
        <v>1</v>
      </c>
      <c r="AW11" s="568" t="str">
        <f>INDEX(B$11:B$30,AV11,1)</f>
        <v>Andalucía</v>
      </c>
      <c r="AX11" s="569">
        <f>INDEX(Z$11:Z$30,AV11,1)</f>
        <v>46.277923017402813</v>
      </c>
    </row>
    <row r="12" spans="1:50" s="396" customFormat="1" ht="18" customHeight="1" x14ac:dyDescent="0.2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60062</v>
      </c>
      <c r="Q12" s="564">
        <f t="shared" ref="Q12:Q28" si="8">P12*100/D12</f>
        <v>4.443799936519258</v>
      </c>
      <c r="R12" s="558"/>
      <c r="S12" s="561">
        <f>'23solcasaad'!J13</f>
        <v>11425</v>
      </c>
      <c r="T12" s="565">
        <f t="shared" ref="T12:T28" si="9">S12*100/G12</f>
        <v>1.0891781924122652</v>
      </c>
      <c r="U12" s="558"/>
      <c r="V12" s="561">
        <f>'23solcasaad'!Q13</f>
        <v>11908</v>
      </c>
      <c r="W12" s="565">
        <f t="shared" ref="W12:W28" si="10">V12*100/J12</f>
        <v>5.7987670072168065</v>
      </c>
      <c r="X12" s="558"/>
      <c r="Y12" s="561">
        <f>'23solcasaad'!X13</f>
        <v>36729</v>
      </c>
      <c r="Z12" s="565">
        <f t="shared" ref="Z12:Z28" si="11">Y12*100/M12</f>
        <v>37.755574058654823</v>
      </c>
      <c r="AA12" s="566"/>
      <c r="AB12" s="567">
        <f t="shared" ref="AB12:AB28" si="12">_xlfn.RANK.EQ(Q12,Q$11:Q$30,0)</f>
        <v>11</v>
      </c>
      <c r="AC12" s="567">
        <v>2</v>
      </c>
      <c r="AD12" s="567">
        <f t="shared" ref="AD12:AD28" si="13">MATCH(AC12,AB$11:AB$30,0)</f>
        <v>11</v>
      </c>
      <c r="AE12" s="568" t="str">
        <f t="shared" si="2"/>
        <v>Extremadura</v>
      </c>
      <c r="AF12" s="569">
        <f t="shared" si="3"/>
        <v>5.748942097183888</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1.8733774773847509</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8.7370057642595498</v>
      </c>
      <c r="AT12" s="567">
        <f t="shared" ref="AT12:AT30" si="22">_xlfn.RANK.EQ(Z12,Z$11:Z$30,0)</f>
        <v>13</v>
      </c>
      <c r="AU12" s="567">
        <v>2</v>
      </c>
      <c r="AV12" s="567">
        <f t="shared" ref="AV12:AV28" si="23">MATCH(AU12,AT$11:AT$30,0)</f>
        <v>9</v>
      </c>
      <c r="AW12" s="568" t="str">
        <f t="shared" ref="AW12:AW29" si="24">INDEX(B$11:B$30,AV12,1)</f>
        <v>Cataluña</v>
      </c>
      <c r="AX12" s="569">
        <f t="shared" ref="AX12:AX29" si="25">INDEX(Z$11:Z$30,AV12,1)</f>
        <v>45.152480753239665</v>
      </c>
    </row>
    <row r="13" spans="1:50" s="396" customFormat="1" ht="18" customHeight="1" x14ac:dyDescent="0.2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51908</v>
      </c>
      <c r="Q13" s="564">
        <f t="shared" si="8"/>
        <v>5.1414472478677178</v>
      </c>
      <c r="R13" s="558"/>
      <c r="S13" s="561">
        <f>'23solcasaad'!J14</f>
        <v>10870</v>
      </c>
      <c r="T13" s="565">
        <f t="shared" si="9"/>
        <v>1.4949923943809191</v>
      </c>
      <c r="U13" s="558"/>
      <c r="V13" s="561">
        <f>'23solcasaad'!Q14</f>
        <v>12025</v>
      </c>
      <c r="W13" s="565">
        <f t="shared" si="10"/>
        <v>6.0914142718923658</v>
      </c>
      <c r="X13" s="558"/>
      <c r="Y13" s="561">
        <f>'23solcasaad'!X14</f>
        <v>29013</v>
      </c>
      <c r="Z13" s="565">
        <f t="shared" si="11"/>
        <v>34.094434521011564</v>
      </c>
      <c r="AA13" s="566"/>
      <c r="AB13" s="567">
        <f t="shared" si="12"/>
        <v>4</v>
      </c>
      <c r="AC13" s="567">
        <v>3</v>
      </c>
      <c r="AD13" s="567">
        <f t="shared" si="13"/>
        <v>16</v>
      </c>
      <c r="AE13" s="568" t="str">
        <f t="shared" si="2"/>
        <v>País Vasco</v>
      </c>
      <c r="AF13" s="570">
        <f t="shared" si="3"/>
        <v>5.4020229080964803</v>
      </c>
      <c r="AH13" s="567">
        <f t="shared" si="14"/>
        <v>9</v>
      </c>
      <c r="AI13" s="567">
        <v>3</v>
      </c>
      <c r="AJ13" s="567">
        <f t="shared" si="15"/>
        <v>14</v>
      </c>
      <c r="AK13" s="568" t="str">
        <f t="shared" si="16"/>
        <v>Murcia, Región de</v>
      </c>
      <c r="AL13" s="569">
        <f t="shared" si="17"/>
        <v>1.8625803746583791</v>
      </c>
      <c r="AN13" s="567">
        <f t="shared" si="18"/>
        <v>13</v>
      </c>
      <c r="AO13" s="567">
        <v>3</v>
      </c>
      <c r="AP13" s="567">
        <f t="shared" si="19"/>
        <v>9</v>
      </c>
      <c r="AQ13" s="568" t="str">
        <f t="shared" si="20"/>
        <v>Cataluña</v>
      </c>
      <c r="AR13" s="569">
        <f t="shared" si="21"/>
        <v>8.5682600139078904</v>
      </c>
      <c r="AT13" s="567">
        <f t="shared" si="22"/>
        <v>14</v>
      </c>
      <c r="AU13" s="567">
        <v>3</v>
      </c>
      <c r="AV13" s="567">
        <f t="shared" si="23"/>
        <v>7</v>
      </c>
      <c r="AW13" s="568" t="str">
        <f t="shared" si="24"/>
        <v>Castilla y León</v>
      </c>
      <c r="AX13" s="569">
        <f t="shared" si="25"/>
        <v>44.885478906391455</v>
      </c>
    </row>
    <row r="14" spans="1:50" s="396" customFormat="1" ht="18" customHeight="1" x14ac:dyDescent="0.2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48867</v>
      </c>
      <c r="Q14" s="564">
        <f t="shared" si="8"/>
        <v>3.967224347442051</v>
      </c>
      <c r="R14" s="558"/>
      <c r="S14" s="561">
        <f>'23solcasaad'!J15</f>
        <v>14315</v>
      </c>
      <c r="T14" s="565">
        <f t="shared" si="9"/>
        <v>1.3945771747220588</v>
      </c>
      <c r="U14" s="558"/>
      <c r="V14" s="561">
        <f>'23solcasaad'!Q15</f>
        <v>11484</v>
      </c>
      <c r="W14" s="565">
        <f t="shared" si="10"/>
        <v>7.6146271922554121</v>
      </c>
      <c r="X14" s="558"/>
      <c r="Y14" s="561">
        <f>'23solcasaad'!X15</f>
        <v>23068</v>
      </c>
      <c r="Z14" s="565">
        <f t="shared" si="11"/>
        <v>42.344475650274426</v>
      </c>
      <c r="AA14" s="566"/>
      <c r="AB14" s="567">
        <f t="shared" si="12"/>
        <v>14</v>
      </c>
      <c r="AC14" s="567">
        <v>4</v>
      </c>
      <c r="AD14" s="567">
        <f t="shared" si="13"/>
        <v>3</v>
      </c>
      <c r="AE14" s="568" t="str">
        <f t="shared" si="2"/>
        <v>Asturias, Principado de</v>
      </c>
      <c r="AF14" s="569">
        <f t="shared" si="3"/>
        <v>5.1414472478677178</v>
      </c>
      <c r="AH14" s="567">
        <f t="shared" si="14"/>
        <v>14</v>
      </c>
      <c r="AI14" s="567">
        <v>4</v>
      </c>
      <c r="AJ14" s="567">
        <f t="shared" si="15"/>
        <v>16</v>
      </c>
      <c r="AK14" s="568" t="str">
        <f t="shared" si="16"/>
        <v>País Vasco</v>
      </c>
      <c r="AL14" s="569">
        <f t="shared" si="17"/>
        <v>1.8543026066297652</v>
      </c>
      <c r="AN14" s="567">
        <f t="shared" si="18"/>
        <v>5</v>
      </c>
      <c r="AO14" s="567">
        <v>4</v>
      </c>
      <c r="AP14" s="567">
        <f t="shared" si="19"/>
        <v>11</v>
      </c>
      <c r="AQ14" s="568" t="str">
        <f t="shared" si="20"/>
        <v>Extremadura</v>
      </c>
      <c r="AR14" s="569">
        <f t="shared" si="21"/>
        <v>8.1905210684258822</v>
      </c>
      <c r="AT14" s="567">
        <f t="shared" si="22"/>
        <v>6</v>
      </c>
      <c r="AU14" s="567">
        <v>4</v>
      </c>
      <c r="AV14" s="567">
        <f t="shared" si="23"/>
        <v>11</v>
      </c>
      <c r="AW14" s="568" t="str">
        <f t="shared" si="24"/>
        <v>Extremadura</v>
      </c>
      <c r="AX14" s="569">
        <f t="shared" si="25"/>
        <v>44.449503810148791</v>
      </c>
    </row>
    <row r="15" spans="1:50" s="396" customFormat="1" ht="18" customHeight="1" x14ac:dyDescent="0.2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77426</v>
      </c>
      <c r="Q15" s="564">
        <f t="shared" si="8"/>
        <v>3.4584416152913628</v>
      </c>
      <c r="R15" s="558"/>
      <c r="S15" s="561">
        <f>'23solcasaad'!J16</f>
        <v>26341</v>
      </c>
      <c r="T15" s="565">
        <f t="shared" si="9"/>
        <v>1.4313287160153843</v>
      </c>
      <c r="U15" s="558"/>
      <c r="V15" s="561">
        <f>'23solcasaad'!Q16</f>
        <v>18593</v>
      </c>
      <c r="W15" s="565">
        <f t="shared" si="10"/>
        <v>6.2627575939262066</v>
      </c>
      <c r="X15" s="558"/>
      <c r="Y15" s="561">
        <f>'23solcasaad'!X16</f>
        <v>32492</v>
      </c>
      <c r="Z15" s="565">
        <f t="shared" si="11"/>
        <v>31.994800795635818</v>
      </c>
      <c r="AA15" s="566"/>
      <c r="AB15" s="567">
        <f t="shared" si="12"/>
        <v>18</v>
      </c>
      <c r="AC15" s="567">
        <v>5</v>
      </c>
      <c r="AD15" s="567">
        <f t="shared" si="13"/>
        <v>9</v>
      </c>
      <c r="AE15" s="568" t="str">
        <f t="shared" si="2"/>
        <v>Cataluña</v>
      </c>
      <c r="AF15" s="569">
        <f t="shared" si="3"/>
        <v>5.0842892572618039</v>
      </c>
      <c r="AH15" s="567">
        <f t="shared" si="14"/>
        <v>12</v>
      </c>
      <c r="AI15" s="567">
        <v>5</v>
      </c>
      <c r="AJ15" s="567">
        <f t="shared" si="15"/>
        <v>1</v>
      </c>
      <c r="AK15" s="568" t="str">
        <f t="shared" si="16"/>
        <v>Andalucía</v>
      </c>
      <c r="AL15" s="569">
        <f t="shared" si="17"/>
        <v>1.7412895273720057</v>
      </c>
      <c r="AN15" s="567">
        <f t="shared" si="18"/>
        <v>12</v>
      </c>
      <c r="AO15" s="567">
        <v>5</v>
      </c>
      <c r="AP15" s="567">
        <f t="shared" si="19"/>
        <v>4</v>
      </c>
      <c r="AQ15" s="568" t="str">
        <f t="shared" si="20"/>
        <v>Balears, Illes</v>
      </c>
      <c r="AR15" s="569">
        <f t="shared" si="21"/>
        <v>7.6146271922554121</v>
      </c>
      <c r="AT15" s="567">
        <f t="shared" si="22"/>
        <v>16</v>
      </c>
      <c r="AU15" s="567">
        <v>5</v>
      </c>
      <c r="AV15" s="567">
        <f t="shared" si="23"/>
        <v>8</v>
      </c>
      <c r="AW15" s="568" t="str">
        <f t="shared" si="24"/>
        <v>Castilla - La Mancha</v>
      </c>
      <c r="AX15" s="569">
        <f t="shared" si="25"/>
        <v>44.149939504159562</v>
      </c>
    </row>
    <row r="16" spans="1:50" s="396" customFormat="1" ht="18" customHeight="1" x14ac:dyDescent="0.2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23465</v>
      </c>
      <c r="Q16" s="564">
        <f t="shared" si="8"/>
        <v>3.9713904182272688</v>
      </c>
      <c r="R16" s="558"/>
      <c r="S16" s="572">
        <f>'23solcasaad'!J17</f>
        <v>6610</v>
      </c>
      <c r="T16" s="565">
        <f t="shared" si="9"/>
        <v>1.4723899048849487</v>
      </c>
      <c r="U16" s="558"/>
      <c r="V16" s="572">
        <f>'23solcasaad'!Q17</f>
        <v>5045</v>
      </c>
      <c r="W16" s="565">
        <f t="shared" si="10"/>
        <v>5.0144619268653896</v>
      </c>
      <c r="X16" s="558"/>
      <c r="Y16" s="572">
        <f>'23solcasaad'!X17</f>
        <v>11810</v>
      </c>
      <c r="Z16" s="565">
        <f t="shared" si="11"/>
        <v>28.58733539891557</v>
      </c>
      <c r="AA16" s="566"/>
      <c r="AB16" s="567">
        <f t="shared" si="12"/>
        <v>13</v>
      </c>
      <c r="AC16" s="567">
        <v>6</v>
      </c>
      <c r="AD16" s="567">
        <f t="shared" si="13"/>
        <v>1</v>
      </c>
      <c r="AE16" s="568" t="str">
        <f t="shared" si="2"/>
        <v>Andalucía</v>
      </c>
      <c r="AF16" s="569">
        <f t="shared" si="3"/>
        <v>4.9485267489216112</v>
      </c>
      <c r="AH16" s="567">
        <f t="shared" si="14"/>
        <v>10</v>
      </c>
      <c r="AI16" s="567">
        <v>6</v>
      </c>
      <c r="AJ16" s="567">
        <f t="shared" si="15"/>
        <v>11</v>
      </c>
      <c r="AK16" s="568" t="str">
        <f t="shared" si="16"/>
        <v>Extremadura</v>
      </c>
      <c r="AL16" s="569">
        <f t="shared" si="17"/>
        <v>1.7384283913583021</v>
      </c>
      <c r="AN16" s="567">
        <f t="shared" si="18"/>
        <v>17</v>
      </c>
      <c r="AO16" s="567">
        <v>6</v>
      </c>
      <c r="AP16" s="567">
        <f t="shared" si="19"/>
        <v>8</v>
      </c>
      <c r="AQ16" s="568" t="str">
        <f t="shared" si="20"/>
        <v>Castilla - La Mancha</v>
      </c>
      <c r="AR16" s="569">
        <f t="shared" si="21"/>
        <v>7.4817615232804098</v>
      </c>
      <c r="AT16" s="567">
        <f t="shared" si="22"/>
        <v>18</v>
      </c>
      <c r="AU16" s="567">
        <v>6</v>
      </c>
      <c r="AV16" s="567">
        <f t="shared" si="23"/>
        <v>4</v>
      </c>
      <c r="AW16" s="568" t="str">
        <f t="shared" si="24"/>
        <v>Balears, Illes</v>
      </c>
      <c r="AX16" s="569">
        <f t="shared" si="25"/>
        <v>42.344475650274426</v>
      </c>
    </row>
    <row r="17" spans="1:50" s="396" customFormat="1" ht="18" customHeight="1" x14ac:dyDescent="0.2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161127</v>
      </c>
      <c r="Q17" s="564">
        <f>P17*100/D17</f>
        <v>6.7369742298516275</v>
      </c>
      <c r="R17" s="558"/>
      <c r="S17" s="561">
        <f>'23solcasaad'!J18</f>
        <v>32762</v>
      </c>
      <c r="T17" s="565">
        <f>S17*100/G17</f>
        <v>1.8733774773847509</v>
      </c>
      <c r="U17" s="558"/>
      <c r="V17" s="561">
        <f>'23solcasaad'!Q18</f>
        <v>29204</v>
      </c>
      <c r="W17" s="565">
        <f>V17*100/J17</f>
        <v>6.9213304198207339</v>
      </c>
      <c r="X17" s="558"/>
      <c r="Y17" s="561">
        <f>'23solcasaad'!X18</f>
        <v>99161</v>
      </c>
      <c r="Z17" s="565">
        <f>Y17*100/M17</f>
        <v>44.885478906391455</v>
      </c>
      <c r="AA17" s="566"/>
      <c r="AB17" s="567">
        <f t="shared" si="12"/>
        <v>1</v>
      </c>
      <c r="AC17" s="567">
        <v>7</v>
      </c>
      <c r="AD17" s="567">
        <f t="shared" si="13"/>
        <v>8</v>
      </c>
      <c r="AE17" s="568" t="str">
        <f t="shared" si="2"/>
        <v>Castilla - La Mancha</v>
      </c>
      <c r="AF17" s="569">
        <f t="shared" si="3"/>
        <v>4.9466530889793114</v>
      </c>
      <c r="AH17" s="567">
        <f t="shared" si="14"/>
        <v>2</v>
      </c>
      <c r="AI17" s="567">
        <v>7</v>
      </c>
      <c r="AJ17" s="567">
        <f t="shared" si="15"/>
        <v>9</v>
      </c>
      <c r="AK17" s="568" t="str">
        <f t="shared" si="16"/>
        <v>Cataluña</v>
      </c>
      <c r="AL17" s="569">
        <f t="shared" si="17"/>
        <v>1.5971655720812388</v>
      </c>
      <c r="AN17" s="567">
        <f t="shared" si="18"/>
        <v>8</v>
      </c>
      <c r="AO17" s="567">
        <v>7</v>
      </c>
      <c r="AP17" s="567">
        <f t="shared" si="19"/>
        <v>20</v>
      </c>
      <c r="AQ17" s="568" t="str">
        <f t="shared" si="20"/>
        <v>TOTAL</v>
      </c>
      <c r="AR17" s="569">
        <f t="shared" si="21"/>
        <v>7.0131216489006629</v>
      </c>
      <c r="AT17" s="567">
        <f t="shared" si="22"/>
        <v>3</v>
      </c>
      <c r="AU17" s="567">
        <v>7</v>
      </c>
      <c r="AV17" s="567">
        <f t="shared" si="23"/>
        <v>14</v>
      </c>
      <c r="AW17" s="568" t="str">
        <f t="shared" si="24"/>
        <v>Murcia, Región de</v>
      </c>
      <c r="AX17" s="569">
        <f t="shared" si="25"/>
        <v>42.178308061976963</v>
      </c>
    </row>
    <row r="18" spans="1:50" s="396" customFormat="1" ht="18" customHeight="1" x14ac:dyDescent="0.2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104099</v>
      </c>
      <c r="Q18" s="564">
        <f t="shared" si="8"/>
        <v>4.9466530889793114</v>
      </c>
      <c r="R18" s="558"/>
      <c r="S18" s="561">
        <f>'23solcasaad'!J19</f>
        <v>24234</v>
      </c>
      <c r="T18" s="565">
        <f t="shared" si="9"/>
        <v>1.4347005238782262</v>
      </c>
      <c r="U18" s="558"/>
      <c r="V18" s="561">
        <f>'23solcasaad'!Q19</f>
        <v>21116</v>
      </c>
      <c r="W18" s="565">
        <f t="shared" si="10"/>
        <v>7.4817615232804098</v>
      </c>
      <c r="X18" s="558"/>
      <c r="Y18" s="561">
        <f>'23solcasaad'!X19</f>
        <v>58749</v>
      </c>
      <c r="Z18" s="565">
        <f t="shared" si="11"/>
        <v>44.149939504159562</v>
      </c>
      <c r="AA18" s="566"/>
      <c r="AB18" s="567">
        <f t="shared" si="12"/>
        <v>7</v>
      </c>
      <c r="AC18" s="567">
        <v>8</v>
      </c>
      <c r="AD18" s="567">
        <f t="shared" si="13"/>
        <v>20</v>
      </c>
      <c r="AE18" s="568" t="str">
        <f t="shared" si="2"/>
        <v>TOTAL</v>
      </c>
      <c r="AF18" s="569">
        <f t="shared" si="3"/>
        <v>4.6318122727836943</v>
      </c>
      <c r="AH18" s="567">
        <f t="shared" si="14"/>
        <v>11</v>
      </c>
      <c r="AI18" s="567">
        <v>8</v>
      </c>
      <c r="AJ18" s="567">
        <f t="shared" si="15"/>
        <v>20</v>
      </c>
      <c r="AK18" s="568" t="str">
        <f t="shared" si="16"/>
        <v>TOTAL</v>
      </c>
      <c r="AL18" s="569">
        <f t="shared" si="17"/>
        <v>1.5114239943230687</v>
      </c>
      <c r="AN18" s="567">
        <f t="shared" si="18"/>
        <v>6</v>
      </c>
      <c r="AO18" s="567">
        <v>8</v>
      </c>
      <c r="AP18" s="567">
        <f t="shared" si="19"/>
        <v>7</v>
      </c>
      <c r="AQ18" s="568" t="str">
        <f t="shared" si="20"/>
        <v>Castilla y León</v>
      </c>
      <c r="AR18" s="569">
        <f t="shared" si="21"/>
        <v>6.9213304198207339</v>
      </c>
      <c r="AT18" s="567">
        <f t="shared" si="22"/>
        <v>5</v>
      </c>
      <c r="AU18" s="567">
        <v>8</v>
      </c>
      <c r="AV18" s="567">
        <f t="shared" si="23"/>
        <v>20</v>
      </c>
      <c r="AW18" s="568" t="str">
        <f t="shared" si="24"/>
        <v>TOTAL</v>
      </c>
      <c r="AX18" s="569">
        <f t="shared" si="25"/>
        <v>39.919957538450277</v>
      </c>
    </row>
    <row r="19" spans="1:50" s="396" customFormat="1" ht="18" customHeight="1" x14ac:dyDescent="0.2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407365</v>
      </c>
      <c r="Q19" s="564">
        <f t="shared" si="8"/>
        <v>5.0842892572618039</v>
      </c>
      <c r="R19" s="558"/>
      <c r="S19" s="561">
        <f>'23solcasaad'!J20</f>
        <v>102965</v>
      </c>
      <c r="T19" s="565">
        <f t="shared" si="9"/>
        <v>1.5971655720812388</v>
      </c>
      <c r="U19" s="558"/>
      <c r="V19" s="561">
        <f>'23solcasaad'!Q20</f>
        <v>94259</v>
      </c>
      <c r="W19" s="565">
        <f t="shared" si="10"/>
        <v>8.5682600139078904</v>
      </c>
      <c r="X19" s="558"/>
      <c r="Y19" s="561">
        <f>'23solcasaad'!X20</f>
        <v>210141</v>
      </c>
      <c r="Z19" s="565">
        <f t="shared" si="11"/>
        <v>45.152480753239665</v>
      </c>
      <c r="AA19" s="566"/>
      <c r="AB19" s="567">
        <f t="shared" si="12"/>
        <v>5</v>
      </c>
      <c r="AC19" s="567">
        <v>9</v>
      </c>
      <c r="AD19" s="567">
        <f t="shared" si="13"/>
        <v>14</v>
      </c>
      <c r="AE19" s="568" t="str">
        <f t="shared" si="2"/>
        <v>Murcia, Región de</v>
      </c>
      <c r="AF19" s="569">
        <f t="shared" si="3"/>
        <v>4.592882845433703</v>
      </c>
      <c r="AH19" s="567">
        <f t="shared" si="14"/>
        <v>7</v>
      </c>
      <c r="AI19" s="567">
        <v>9</v>
      </c>
      <c r="AJ19" s="567">
        <f t="shared" si="15"/>
        <v>3</v>
      </c>
      <c r="AK19" s="568" t="str">
        <f t="shared" si="16"/>
        <v>Asturias, Principado de</v>
      </c>
      <c r="AL19" s="569">
        <f t="shared" si="17"/>
        <v>1.4949923943809191</v>
      </c>
      <c r="AN19" s="567">
        <f t="shared" si="18"/>
        <v>3</v>
      </c>
      <c r="AO19" s="567">
        <v>9</v>
      </c>
      <c r="AP19" s="567">
        <f t="shared" si="19"/>
        <v>16</v>
      </c>
      <c r="AQ19" s="568" t="str">
        <f t="shared" si="20"/>
        <v>País Vasco</v>
      </c>
      <c r="AR19" s="569">
        <f t="shared" si="21"/>
        <v>6.5557410660387108</v>
      </c>
      <c r="AT19" s="567">
        <f t="shared" si="22"/>
        <v>2</v>
      </c>
      <c r="AU19" s="567">
        <v>9</v>
      </c>
      <c r="AV19" s="567">
        <f t="shared" si="23"/>
        <v>16</v>
      </c>
      <c r="AW19" s="568" t="str">
        <f t="shared" si="24"/>
        <v>País Vasco</v>
      </c>
      <c r="AX19" s="569">
        <f t="shared" si="25"/>
        <v>39.78046143639893</v>
      </c>
    </row>
    <row r="20" spans="1:50" s="396" customFormat="1" ht="18" customHeight="1" x14ac:dyDescent="0.2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229150</v>
      </c>
      <c r="Q20" s="564">
        <f t="shared" si="8"/>
        <v>4.3079098036672221</v>
      </c>
      <c r="R20" s="558"/>
      <c r="S20" s="561">
        <f>'23solcasaad'!J21</f>
        <v>60658</v>
      </c>
      <c r="T20" s="565">
        <f t="shared" si="9"/>
        <v>1.4288453484203272</v>
      </c>
      <c r="U20" s="558"/>
      <c r="V20" s="561">
        <f>'23solcasaad'!Q21</f>
        <v>50653</v>
      </c>
      <c r="W20" s="565">
        <f t="shared" si="10"/>
        <v>6.5511880681024541</v>
      </c>
      <c r="X20" s="558"/>
      <c r="Y20" s="561">
        <f>'23solcasaad'!X21</f>
        <v>117839</v>
      </c>
      <c r="Z20" s="565">
        <f t="shared" si="11"/>
        <v>39.168558522325007</v>
      </c>
      <c r="AA20" s="566"/>
      <c r="AB20" s="567">
        <f t="shared" si="12"/>
        <v>12</v>
      </c>
      <c r="AC20" s="567">
        <v>10</v>
      </c>
      <c r="AD20" s="567">
        <f t="shared" si="13"/>
        <v>17</v>
      </c>
      <c r="AE20" s="568" t="str">
        <f t="shared" si="2"/>
        <v>Rioja, La</v>
      </c>
      <c r="AF20" s="570">
        <f t="shared" si="3"/>
        <v>4.5597561878439405</v>
      </c>
      <c r="AH20" s="567">
        <f t="shared" si="14"/>
        <v>13</v>
      </c>
      <c r="AI20" s="567">
        <v>10</v>
      </c>
      <c r="AJ20" s="567">
        <f t="shared" si="15"/>
        <v>6</v>
      </c>
      <c r="AK20" s="568" t="str">
        <f t="shared" si="16"/>
        <v>Cantabria</v>
      </c>
      <c r="AL20" s="569">
        <f t="shared" si="17"/>
        <v>1.4723899048849487</v>
      </c>
      <c r="AN20" s="567">
        <f t="shared" si="18"/>
        <v>10</v>
      </c>
      <c r="AO20" s="567">
        <v>10</v>
      </c>
      <c r="AP20" s="567">
        <f t="shared" si="19"/>
        <v>10</v>
      </c>
      <c r="AQ20" s="568" t="str">
        <f t="shared" si="20"/>
        <v>Comunitat Valenciana</v>
      </c>
      <c r="AR20" s="569">
        <f t="shared" si="21"/>
        <v>6.5511880681024541</v>
      </c>
      <c r="AT20" s="567">
        <f t="shared" si="22"/>
        <v>11</v>
      </c>
      <c r="AU20" s="567">
        <v>10</v>
      </c>
      <c r="AV20" s="567">
        <f t="shared" si="23"/>
        <v>13</v>
      </c>
      <c r="AW20" s="568" t="str">
        <f t="shared" si="24"/>
        <v>Madrid, Comunidad de</v>
      </c>
      <c r="AX20" s="569">
        <f t="shared" si="25"/>
        <v>39.243965928241266</v>
      </c>
    </row>
    <row r="21" spans="1:50" s="329" customFormat="1" ht="18" customHeight="1" x14ac:dyDescent="0.2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60633</v>
      </c>
      <c r="Q21" s="579">
        <f t="shared" si="8"/>
        <v>5.748942097183888</v>
      </c>
      <c r="R21" s="573"/>
      <c r="S21" s="576">
        <f>'23solcasaad'!J22</f>
        <v>14233</v>
      </c>
      <c r="T21" s="580">
        <f t="shared" si="9"/>
        <v>1.7384283913583021</v>
      </c>
      <c r="U21" s="573"/>
      <c r="V21" s="576">
        <f>'23solcasaad'!Q22</f>
        <v>13210</v>
      </c>
      <c r="W21" s="580">
        <f t="shared" si="10"/>
        <v>8.1905210684258822</v>
      </c>
      <c r="X21" s="573"/>
      <c r="Y21" s="576">
        <f>'23solcasaad'!X22</f>
        <v>33190</v>
      </c>
      <c r="Z21" s="565">
        <f t="shared" si="11"/>
        <v>44.449503810148791</v>
      </c>
      <c r="AA21" s="566"/>
      <c r="AB21" s="567">
        <f t="shared" si="12"/>
        <v>2</v>
      </c>
      <c r="AC21" s="567">
        <v>11</v>
      </c>
      <c r="AD21" s="567">
        <f t="shared" si="13"/>
        <v>2</v>
      </c>
      <c r="AE21" s="568" t="str">
        <f t="shared" si="2"/>
        <v>Aragón</v>
      </c>
      <c r="AF21" s="569">
        <f t="shared" si="3"/>
        <v>4.443799936519258</v>
      </c>
      <c r="AG21" s="396"/>
      <c r="AH21" s="567">
        <f t="shared" si="14"/>
        <v>6</v>
      </c>
      <c r="AI21" s="567">
        <v>11</v>
      </c>
      <c r="AJ21" s="567">
        <f t="shared" si="15"/>
        <v>8</v>
      </c>
      <c r="AK21" s="568" t="str">
        <f t="shared" si="16"/>
        <v>Castilla - La Mancha</v>
      </c>
      <c r="AL21" s="569">
        <f t="shared" si="17"/>
        <v>1.4347005238782262</v>
      </c>
      <c r="AM21" s="396"/>
      <c r="AN21" s="567">
        <f t="shared" si="18"/>
        <v>4</v>
      </c>
      <c r="AO21" s="567">
        <v>11</v>
      </c>
      <c r="AP21" s="567">
        <f t="shared" si="19"/>
        <v>18</v>
      </c>
      <c r="AQ21" s="568" t="str">
        <f t="shared" si="20"/>
        <v>Ceuta y Melilla</v>
      </c>
      <c r="AR21" s="569">
        <f t="shared" si="21"/>
        <v>6.4963239725201882</v>
      </c>
      <c r="AS21" s="396"/>
      <c r="AT21" s="567">
        <f t="shared" si="22"/>
        <v>4</v>
      </c>
      <c r="AU21" s="567">
        <v>11</v>
      </c>
      <c r="AV21" s="567">
        <f t="shared" si="23"/>
        <v>10</v>
      </c>
      <c r="AW21" s="568" t="str">
        <f t="shared" si="24"/>
        <v>Comunitat Valenciana</v>
      </c>
      <c r="AX21" s="569">
        <f t="shared" si="25"/>
        <v>39.168558522325007</v>
      </c>
    </row>
    <row r="22" spans="1:50" s="329" customFormat="1" ht="18" customHeight="1" x14ac:dyDescent="0.2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93011</v>
      </c>
      <c r="Q22" s="579">
        <f t="shared" si="8"/>
        <v>3.4374257391346767</v>
      </c>
      <c r="R22" s="573"/>
      <c r="S22" s="576">
        <f>'23solcasaad'!J23</f>
        <v>26387</v>
      </c>
      <c r="T22" s="580">
        <f t="shared" si="9"/>
        <v>1.3286893574938241</v>
      </c>
      <c r="U22" s="573"/>
      <c r="V22" s="576">
        <f>'23solcasaad'!Q23</f>
        <v>16265</v>
      </c>
      <c r="W22" s="580">
        <f t="shared" si="10"/>
        <v>3.3980207286576514</v>
      </c>
      <c r="X22" s="573"/>
      <c r="Y22" s="576">
        <f>'23solcasaad'!X23</f>
        <v>50359</v>
      </c>
      <c r="Z22" s="565">
        <f t="shared" si="11"/>
        <v>20.87592753803424</v>
      </c>
      <c r="AA22" s="566"/>
      <c r="AB22" s="567">
        <f t="shared" si="12"/>
        <v>19</v>
      </c>
      <c r="AC22" s="567">
        <v>12</v>
      </c>
      <c r="AD22" s="567">
        <f t="shared" si="13"/>
        <v>10</v>
      </c>
      <c r="AE22" s="568" t="str">
        <f t="shared" si="2"/>
        <v>Comunitat Valenciana</v>
      </c>
      <c r="AF22" s="569">
        <f t="shared" si="3"/>
        <v>4.3079098036672221</v>
      </c>
      <c r="AG22" s="396"/>
      <c r="AH22" s="567">
        <f t="shared" si="14"/>
        <v>16</v>
      </c>
      <c r="AI22" s="567">
        <v>12</v>
      </c>
      <c r="AJ22" s="567">
        <f t="shared" si="15"/>
        <v>5</v>
      </c>
      <c r="AK22" s="568" t="str">
        <f t="shared" si="16"/>
        <v>Canarias</v>
      </c>
      <c r="AL22" s="569">
        <f t="shared" si="17"/>
        <v>1.4313287160153843</v>
      </c>
      <c r="AM22" s="396"/>
      <c r="AN22" s="567">
        <f t="shared" si="18"/>
        <v>19</v>
      </c>
      <c r="AO22" s="567">
        <v>12</v>
      </c>
      <c r="AP22" s="567">
        <f t="shared" si="19"/>
        <v>5</v>
      </c>
      <c r="AQ22" s="568" t="str">
        <f t="shared" si="20"/>
        <v>Canarias</v>
      </c>
      <c r="AR22" s="569">
        <f t="shared" si="21"/>
        <v>6.2627575939262066</v>
      </c>
      <c r="AS22" s="396"/>
      <c r="AT22" s="567">
        <f t="shared" si="22"/>
        <v>19</v>
      </c>
      <c r="AU22" s="567">
        <v>12</v>
      </c>
      <c r="AV22" s="567">
        <f t="shared" si="23"/>
        <v>17</v>
      </c>
      <c r="AW22" s="568" t="str">
        <f t="shared" si="24"/>
        <v>Rioja, La</v>
      </c>
      <c r="AX22" s="569">
        <f t="shared" si="25"/>
        <v>38.204991562305707</v>
      </c>
    </row>
    <row r="23" spans="1:50" s="329" customFormat="1" ht="18" customHeight="1" x14ac:dyDescent="0.2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270988</v>
      </c>
      <c r="Q23" s="579">
        <f t="shared" si="8"/>
        <v>3.8661383756477852</v>
      </c>
      <c r="R23" s="573"/>
      <c r="S23" s="576">
        <f>'23solcasaad'!J24</f>
        <v>63840</v>
      </c>
      <c r="T23" s="580">
        <f t="shared" si="9"/>
        <v>1.1191618067100271</v>
      </c>
      <c r="U23" s="573"/>
      <c r="V23" s="576">
        <f>'23solcasaad'!Q24</f>
        <v>53221</v>
      </c>
      <c r="W23" s="580">
        <f t="shared" si="10"/>
        <v>5.8307258799607347</v>
      </c>
      <c r="X23" s="573"/>
      <c r="Y23" s="576">
        <f>'23solcasaad'!X24</f>
        <v>153927</v>
      </c>
      <c r="Z23" s="565">
        <f t="shared" si="11"/>
        <v>39.243965928241266</v>
      </c>
      <c r="AA23" s="566"/>
      <c r="AB23" s="567">
        <f t="shared" si="12"/>
        <v>15</v>
      </c>
      <c r="AC23" s="567">
        <v>13</v>
      </c>
      <c r="AD23" s="567">
        <f t="shared" si="13"/>
        <v>6</v>
      </c>
      <c r="AE23" s="568" t="str">
        <f t="shared" si="2"/>
        <v>Cantabria</v>
      </c>
      <c r="AF23" s="569">
        <f t="shared" si="3"/>
        <v>3.9713904182272688</v>
      </c>
      <c r="AG23" s="396"/>
      <c r="AH23" s="567">
        <f t="shared" si="14"/>
        <v>17</v>
      </c>
      <c r="AI23" s="567">
        <v>13</v>
      </c>
      <c r="AJ23" s="567">
        <f t="shared" si="15"/>
        <v>10</v>
      </c>
      <c r="AK23" s="568" t="str">
        <f t="shared" si="16"/>
        <v>Comunitat Valenciana</v>
      </c>
      <c r="AL23" s="569">
        <f t="shared" si="17"/>
        <v>1.4288453484203272</v>
      </c>
      <c r="AM23" s="396"/>
      <c r="AN23" s="567">
        <f t="shared" si="18"/>
        <v>14</v>
      </c>
      <c r="AO23" s="567">
        <v>13</v>
      </c>
      <c r="AP23" s="567">
        <f t="shared" si="19"/>
        <v>3</v>
      </c>
      <c r="AQ23" s="568" t="str">
        <f t="shared" si="20"/>
        <v>Asturias, Principado de</v>
      </c>
      <c r="AR23" s="569">
        <f t="shared" si="21"/>
        <v>6.0914142718923658</v>
      </c>
      <c r="AS23" s="396"/>
      <c r="AT23" s="567">
        <f t="shared" si="22"/>
        <v>10</v>
      </c>
      <c r="AU23" s="567">
        <v>13</v>
      </c>
      <c r="AV23" s="567">
        <f t="shared" si="23"/>
        <v>2</v>
      </c>
      <c r="AW23" s="568" t="str">
        <f t="shared" si="24"/>
        <v>Aragón</v>
      </c>
      <c r="AX23" s="569">
        <f t="shared" si="25"/>
        <v>37.755574058654823</v>
      </c>
    </row>
    <row r="24" spans="1:50" s="329" customFormat="1" ht="18" customHeight="1" x14ac:dyDescent="0.2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72039</v>
      </c>
      <c r="Q24" s="579">
        <f t="shared" si="8"/>
        <v>4.592882845433703</v>
      </c>
      <c r="R24" s="573"/>
      <c r="S24" s="576">
        <f>'23solcasaad'!J25</f>
        <v>24344</v>
      </c>
      <c r="T24" s="580">
        <f t="shared" si="9"/>
        <v>1.8625803746583791</v>
      </c>
      <c r="U24" s="573"/>
      <c r="V24" s="576">
        <f>'23solcasaad'!Q25</f>
        <v>17152</v>
      </c>
      <c r="W24" s="580">
        <f t="shared" si="10"/>
        <v>9.0715804394046771</v>
      </c>
      <c r="X24" s="573"/>
      <c r="Y24" s="576">
        <f>'23solcasaad'!X25</f>
        <v>30543</v>
      </c>
      <c r="Z24" s="565">
        <f t="shared" si="11"/>
        <v>42.178308061976963</v>
      </c>
      <c r="AA24" s="566"/>
      <c r="AB24" s="567">
        <f t="shared" si="12"/>
        <v>9</v>
      </c>
      <c r="AC24" s="567">
        <v>14</v>
      </c>
      <c r="AD24" s="567">
        <f t="shared" si="13"/>
        <v>4</v>
      </c>
      <c r="AE24" s="568" t="str">
        <f t="shared" si="2"/>
        <v>Balears, Illes</v>
      </c>
      <c r="AF24" s="569">
        <f t="shared" si="3"/>
        <v>3.967224347442051</v>
      </c>
      <c r="AG24" s="396"/>
      <c r="AH24" s="567">
        <f t="shared" si="14"/>
        <v>3</v>
      </c>
      <c r="AI24" s="567">
        <v>14</v>
      </c>
      <c r="AJ24" s="567">
        <f t="shared" si="15"/>
        <v>4</v>
      </c>
      <c r="AK24" s="568" t="str">
        <f t="shared" si="16"/>
        <v>Balears, Illes</v>
      </c>
      <c r="AL24" s="569">
        <f t="shared" si="17"/>
        <v>1.3945771747220588</v>
      </c>
      <c r="AM24" s="396"/>
      <c r="AN24" s="567">
        <f t="shared" si="18"/>
        <v>1</v>
      </c>
      <c r="AO24" s="567">
        <v>14</v>
      </c>
      <c r="AP24" s="567">
        <f t="shared" si="19"/>
        <v>13</v>
      </c>
      <c r="AQ24" s="568" t="str">
        <f t="shared" si="20"/>
        <v>Madrid, Comunidad de</v>
      </c>
      <c r="AR24" s="569">
        <f t="shared" si="21"/>
        <v>5.8307258799607347</v>
      </c>
      <c r="AS24" s="396"/>
      <c r="AT24" s="567">
        <f t="shared" si="22"/>
        <v>7</v>
      </c>
      <c r="AU24" s="567">
        <v>14</v>
      </c>
      <c r="AV24" s="567">
        <f t="shared" si="23"/>
        <v>3</v>
      </c>
      <c r="AW24" s="568" t="str">
        <f t="shared" si="24"/>
        <v>Asturias, Principado de</v>
      </c>
      <c r="AX24" s="569">
        <f t="shared" si="25"/>
        <v>34.094434521011564</v>
      </c>
    </row>
    <row r="25" spans="1:50" s="329" customFormat="1" ht="18" customHeight="1" x14ac:dyDescent="0.2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23698</v>
      </c>
      <c r="Q25" s="579">
        <f t="shared" si="8"/>
        <v>3.4935643703019017</v>
      </c>
      <c r="R25" s="573"/>
      <c r="S25" s="582">
        <f>'23solcasaad'!J26</f>
        <v>5567</v>
      </c>
      <c r="T25" s="580">
        <f t="shared" si="9"/>
        <v>1.0352432738011113</v>
      </c>
      <c r="U25" s="573"/>
      <c r="V25" s="582">
        <f>'23solcasaad'!Q26</f>
        <v>4508</v>
      </c>
      <c r="W25" s="580">
        <f t="shared" si="10"/>
        <v>4.6137943033764213</v>
      </c>
      <c r="X25" s="573"/>
      <c r="Y25" s="582">
        <f>'23solcasaad'!X26</f>
        <v>13623</v>
      </c>
      <c r="Z25" s="565">
        <f t="shared" si="11"/>
        <v>31.771537851578898</v>
      </c>
      <c r="AA25" s="566"/>
      <c r="AB25" s="567">
        <f t="shared" si="12"/>
        <v>16</v>
      </c>
      <c r="AC25" s="567">
        <v>15</v>
      </c>
      <c r="AD25" s="567">
        <f t="shared" si="13"/>
        <v>13</v>
      </c>
      <c r="AE25" s="568" t="str">
        <f t="shared" si="2"/>
        <v>Madrid, Comunidad de</v>
      </c>
      <c r="AF25" s="569">
        <f t="shared" si="3"/>
        <v>3.8661383756477852</v>
      </c>
      <c r="AG25" s="396"/>
      <c r="AH25" s="567">
        <f t="shared" si="14"/>
        <v>19</v>
      </c>
      <c r="AI25" s="567">
        <v>15</v>
      </c>
      <c r="AJ25" s="567">
        <f t="shared" si="15"/>
        <v>17</v>
      </c>
      <c r="AK25" s="568" t="str">
        <f t="shared" si="16"/>
        <v>Rioja, La</v>
      </c>
      <c r="AL25" s="569">
        <f t="shared" si="17"/>
        <v>1.354123760337125</v>
      </c>
      <c r="AM25" s="396"/>
      <c r="AN25" s="567">
        <f t="shared" si="18"/>
        <v>18</v>
      </c>
      <c r="AO25" s="567">
        <v>15</v>
      </c>
      <c r="AP25" s="567">
        <f t="shared" si="19"/>
        <v>2</v>
      </c>
      <c r="AQ25" s="568" t="str">
        <f t="shared" si="20"/>
        <v>Aragón</v>
      </c>
      <c r="AR25" s="569">
        <f t="shared" si="21"/>
        <v>5.7987670072168065</v>
      </c>
      <c r="AS25" s="396"/>
      <c r="AT25" s="567">
        <f t="shared" si="22"/>
        <v>17</v>
      </c>
      <c r="AU25" s="567">
        <v>15</v>
      </c>
      <c r="AV25" s="567">
        <f t="shared" si="23"/>
        <v>18</v>
      </c>
      <c r="AW25" s="568" t="str">
        <f t="shared" si="24"/>
        <v>Ceuta y Melilla</v>
      </c>
      <c r="AX25" s="569">
        <f t="shared" si="25"/>
        <v>33.598045204642638</v>
      </c>
    </row>
    <row r="26" spans="1:50" s="329" customFormat="1" ht="18" customHeight="1" x14ac:dyDescent="0.2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120340</v>
      </c>
      <c r="Q26" s="579">
        <f t="shared" si="8"/>
        <v>5.4020229080964803</v>
      </c>
      <c r="R26" s="573"/>
      <c r="S26" s="582">
        <f>'23solcasaad'!J27</f>
        <v>31470</v>
      </c>
      <c r="T26" s="580">
        <f t="shared" si="9"/>
        <v>1.8543026066297652</v>
      </c>
      <c r="U26" s="573"/>
      <c r="V26" s="582">
        <f>'23solcasaad'!Q27</f>
        <v>24109</v>
      </c>
      <c r="W26" s="580">
        <f t="shared" si="10"/>
        <v>6.5557410660387108</v>
      </c>
      <c r="X26" s="573"/>
      <c r="Y26" s="582">
        <f>'23solcasaad'!X27</f>
        <v>64761</v>
      </c>
      <c r="Z26" s="565">
        <f t="shared" si="11"/>
        <v>39.78046143639893</v>
      </c>
      <c r="AA26" s="566"/>
      <c r="AB26" s="567">
        <f t="shared" si="12"/>
        <v>3</v>
      </c>
      <c r="AC26" s="567">
        <v>16</v>
      </c>
      <c r="AD26" s="567">
        <f t="shared" si="13"/>
        <v>15</v>
      </c>
      <c r="AE26" s="568" t="str">
        <f t="shared" si="2"/>
        <v>Navarra, Comunidad Foral de</v>
      </c>
      <c r="AF26" s="570">
        <f t="shared" si="3"/>
        <v>3.4935643703019017</v>
      </c>
      <c r="AG26" s="396"/>
      <c r="AH26" s="567">
        <f t="shared" si="14"/>
        <v>4</v>
      </c>
      <c r="AI26" s="567">
        <v>16</v>
      </c>
      <c r="AJ26" s="567">
        <f t="shared" si="15"/>
        <v>12</v>
      </c>
      <c r="AK26" s="568" t="str">
        <f t="shared" si="16"/>
        <v>Galicia</v>
      </c>
      <c r="AL26" s="569">
        <f t="shared" si="17"/>
        <v>1.3286893574938241</v>
      </c>
      <c r="AM26" s="396"/>
      <c r="AN26" s="567">
        <f t="shared" si="18"/>
        <v>9</v>
      </c>
      <c r="AO26" s="567">
        <v>16</v>
      </c>
      <c r="AP26" s="567">
        <f t="shared" si="19"/>
        <v>17</v>
      </c>
      <c r="AQ26" s="568" t="str">
        <f t="shared" si="20"/>
        <v>Rioja, La</v>
      </c>
      <c r="AR26" s="569">
        <f t="shared" si="21"/>
        <v>5.612265647240636</v>
      </c>
      <c r="AS26" s="396"/>
      <c r="AT26" s="567">
        <f t="shared" si="22"/>
        <v>9</v>
      </c>
      <c r="AU26" s="567">
        <v>16</v>
      </c>
      <c r="AV26" s="567">
        <f t="shared" si="23"/>
        <v>5</v>
      </c>
      <c r="AW26" s="568" t="str">
        <f t="shared" si="24"/>
        <v>Canarias</v>
      </c>
      <c r="AX26" s="569">
        <f t="shared" si="25"/>
        <v>31.994800795635818</v>
      </c>
    </row>
    <row r="27" spans="1:50" s="329" customFormat="1" ht="18" customHeight="1" x14ac:dyDescent="0.2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14782</v>
      </c>
      <c r="Q27" s="586">
        <f t="shared" si="8"/>
        <v>4.5597561878439405</v>
      </c>
      <c r="R27" s="573"/>
      <c r="S27" s="582">
        <f>'23solcasaad'!J28</f>
        <v>3419</v>
      </c>
      <c r="T27" s="587">
        <f t="shared" si="9"/>
        <v>1.354123760337125</v>
      </c>
      <c r="U27" s="573"/>
      <c r="V27" s="582">
        <f>'23solcasaad'!Q28</f>
        <v>2760</v>
      </c>
      <c r="W27" s="587">
        <f t="shared" si="10"/>
        <v>5.612265647240636</v>
      </c>
      <c r="X27" s="573"/>
      <c r="Y27" s="582">
        <f>'23solcasaad'!X28</f>
        <v>8603</v>
      </c>
      <c r="Z27" s="588">
        <f t="shared" si="11"/>
        <v>38.204991562305707</v>
      </c>
      <c r="AA27" s="566"/>
      <c r="AB27" s="567">
        <f t="shared" si="12"/>
        <v>10</v>
      </c>
      <c r="AC27" s="567">
        <v>17</v>
      </c>
      <c r="AD27" s="567">
        <f t="shared" si="13"/>
        <v>18</v>
      </c>
      <c r="AE27" s="568" t="str">
        <f t="shared" si="2"/>
        <v>Ceuta y Melilla</v>
      </c>
      <c r="AF27" s="569">
        <f t="shared" si="3"/>
        <v>3.4658674422453948</v>
      </c>
      <c r="AG27" s="396"/>
      <c r="AH27" s="567">
        <f t="shared" si="14"/>
        <v>15</v>
      </c>
      <c r="AI27" s="567">
        <v>17</v>
      </c>
      <c r="AJ27" s="567">
        <f t="shared" si="15"/>
        <v>13</v>
      </c>
      <c r="AK27" s="568" t="str">
        <f t="shared" si="16"/>
        <v>Madrid, Comunidad de</v>
      </c>
      <c r="AL27" s="569">
        <f t="shared" si="17"/>
        <v>1.1191618067100271</v>
      </c>
      <c r="AM27" s="396"/>
      <c r="AN27" s="567">
        <f t="shared" si="18"/>
        <v>16</v>
      </c>
      <c r="AO27" s="567">
        <v>17</v>
      </c>
      <c r="AP27" s="567">
        <f t="shared" si="19"/>
        <v>6</v>
      </c>
      <c r="AQ27" s="568" t="str">
        <f t="shared" si="20"/>
        <v>Cantabria</v>
      </c>
      <c r="AR27" s="569">
        <f t="shared" si="21"/>
        <v>5.0144619268653896</v>
      </c>
      <c r="AS27" s="396"/>
      <c r="AT27" s="567">
        <f t="shared" si="22"/>
        <v>12</v>
      </c>
      <c r="AU27" s="567">
        <v>17</v>
      </c>
      <c r="AV27" s="567">
        <f t="shared" si="23"/>
        <v>15</v>
      </c>
      <c r="AW27" s="568" t="str">
        <f t="shared" si="24"/>
        <v>Navarra, Comunidad Foral de</v>
      </c>
      <c r="AX27" s="569">
        <f t="shared" si="25"/>
        <v>31.771537851578898</v>
      </c>
    </row>
    <row r="28" spans="1:50" s="329" customFormat="1" ht="18" customHeight="1" x14ac:dyDescent="0.2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5863</v>
      </c>
      <c r="Q28" s="586">
        <f t="shared" si="8"/>
        <v>3.4658674422453948</v>
      </c>
      <c r="R28" s="573"/>
      <c r="S28" s="582">
        <f>'23solcasaad'!J29</f>
        <v>3135</v>
      </c>
      <c r="T28" s="587">
        <f t="shared" si="9"/>
        <v>2.1231350611882784</v>
      </c>
      <c r="U28" s="573"/>
      <c r="V28" s="582">
        <f>'23solcasaad'!Q29</f>
        <v>1078</v>
      </c>
      <c r="W28" s="587">
        <f t="shared" si="10"/>
        <v>6.4963239725201882</v>
      </c>
      <c r="X28" s="573"/>
      <c r="Y28" s="582">
        <f>'23solcasaad'!X29</f>
        <v>1650</v>
      </c>
      <c r="Z28" s="588">
        <f t="shared" si="11"/>
        <v>33.598045204642638</v>
      </c>
      <c r="AA28" s="566"/>
      <c r="AB28" s="567">
        <f t="shared" si="12"/>
        <v>17</v>
      </c>
      <c r="AC28" s="567">
        <v>18</v>
      </c>
      <c r="AD28" s="567">
        <f t="shared" si="13"/>
        <v>5</v>
      </c>
      <c r="AE28" s="568" t="str">
        <f t="shared" si="2"/>
        <v>Canarias</v>
      </c>
      <c r="AF28" s="569">
        <f t="shared" si="3"/>
        <v>3.4584416152913628</v>
      </c>
      <c r="AG28" s="396"/>
      <c r="AH28" s="567">
        <f t="shared" si="14"/>
        <v>1</v>
      </c>
      <c r="AI28" s="567">
        <v>18</v>
      </c>
      <c r="AJ28" s="567">
        <f t="shared" si="15"/>
        <v>2</v>
      </c>
      <c r="AK28" s="568" t="str">
        <f t="shared" si="16"/>
        <v>Aragón</v>
      </c>
      <c r="AL28" s="569">
        <f t="shared" si="17"/>
        <v>1.0891781924122652</v>
      </c>
      <c r="AM28" s="396"/>
      <c r="AN28" s="567">
        <f t="shared" si="18"/>
        <v>11</v>
      </c>
      <c r="AO28" s="567">
        <v>18</v>
      </c>
      <c r="AP28" s="567">
        <f t="shared" si="19"/>
        <v>15</v>
      </c>
      <c r="AQ28" s="568" t="str">
        <f t="shared" si="20"/>
        <v>Navarra, Comunidad Foral de</v>
      </c>
      <c r="AR28" s="569">
        <f t="shared" si="21"/>
        <v>4.6137943033764213</v>
      </c>
      <c r="AS28" s="396"/>
      <c r="AT28" s="567">
        <f t="shared" si="22"/>
        <v>15</v>
      </c>
      <c r="AU28" s="567">
        <v>18</v>
      </c>
      <c r="AV28" s="567">
        <f t="shared" si="23"/>
        <v>6</v>
      </c>
      <c r="AW28" s="568" t="str">
        <f t="shared" si="24"/>
        <v>Cantabria</v>
      </c>
      <c r="AX28" s="569">
        <f t="shared" si="25"/>
        <v>28.58733539891557</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12</v>
      </c>
      <c r="AE29" s="568" t="str">
        <f t="shared" si="2"/>
        <v>Galicia</v>
      </c>
      <c r="AF29" s="569">
        <f t="shared" si="3"/>
        <v>3.4374257391346767</v>
      </c>
      <c r="AG29" s="396"/>
      <c r="AH29" s="396"/>
      <c r="AI29" s="396"/>
      <c r="AJ29" s="567">
        <f>MATCH(AI30,AH$11:AH$30,0)</f>
        <v>15</v>
      </c>
      <c r="AK29" s="568" t="str">
        <f t="shared" si="16"/>
        <v>Navarra, Comunidad Foral de</v>
      </c>
      <c r="AL29" s="569">
        <f t="shared" si="17"/>
        <v>1.0352432738011113</v>
      </c>
      <c r="AM29" s="396"/>
      <c r="AN29" s="396"/>
      <c r="AO29" s="396"/>
      <c r="AP29" s="567">
        <f>MATCH(AO30,AN$11:AN$30,0)</f>
        <v>12</v>
      </c>
      <c r="AQ29" s="568" t="str">
        <f t="shared" si="20"/>
        <v>Galicia</v>
      </c>
      <c r="AR29" s="569">
        <f>INDEX(W$11:W$30,AP29,1)</f>
        <v>3.3980207286576514</v>
      </c>
      <c r="AS29" s="396"/>
      <c r="AT29" s="396"/>
      <c r="AU29" s="396"/>
      <c r="AV29" s="567">
        <f>MATCH(AU30,AT$11:AT$30,0)</f>
        <v>12</v>
      </c>
      <c r="AW29" s="568" t="str">
        <f t="shared" si="24"/>
        <v>Galicia</v>
      </c>
      <c r="AX29" s="569">
        <f t="shared" si="25"/>
        <v>20.87592753803424</v>
      </c>
    </row>
    <row r="30" spans="1:50" s="329"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2251973</v>
      </c>
      <c r="Q30" s="545">
        <f>P30*100/D30</f>
        <v>4.6318122727836943</v>
      </c>
      <c r="R30" s="320"/>
      <c r="S30" s="549">
        <f>SUM(S11:S28)</f>
        <v>584790</v>
      </c>
      <c r="T30" s="546">
        <f>S30*100/G30</f>
        <v>1.5114239943230687</v>
      </c>
      <c r="U30" s="320"/>
      <c r="V30" s="549">
        <f>SUM(V11:V28)</f>
        <v>489371</v>
      </c>
      <c r="W30" s="546">
        <f>V30*100/J30</f>
        <v>7.0131216489006629</v>
      </c>
      <c r="X30" s="320"/>
      <c r="Y30" s="549">
        <f>SUM(Y11:Y28)</f>
        <v>1177812</v>
      </c>
      <c r="Z30" s="551">
        <f>Y30*100/M30</f>
        <v>39.919957538450277</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8</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513" t="s">
        <v>170</v>
      </c>
      <c r="C33" s="1513"/>
      <c r="D33" s="1513"/>
      <c r="E33" s="1513"/>
      <c r="F33" s="1513"/>
      <c r="G33" s="1513"/>
      <c r="H33" s="1513"/>
      <c r="I33" s="1513"/>
      <c r="J33" s="1513"/>
      <c r="K33" s="1513"/>
      <c r="L33" s="1513"/>
      <c r="M33" s="151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514"/>
      <c r="C34" s="1514"/>
      <c r="D34" s="1514"/>
      <c r="E34" s="1514"/>
      <c r="F34" s="1514"/>
      <c r="G34" s="1514"/>
      <c r="H34" s="1514"/>
      <c r="I34" s="1514"/>
      <c r="J34" s="1514"/>
      <c r="K34" s="1514"/>
      <c r="L34" s="1514"/>
      <c r="M34" s="1514"/>
      <c r="N34" s="1514"/>
      <c r="O34" s="1514"/>
      <c r="P34" s="1514"/>
    </row>
    <row r="35" spans="2:50" s="329" customFormat="1" ht="4.5" customHeight="1" x14ac:dyDescent="0.2">
      <c r="B35" s="1436"/>
      <c r="C35" s="1436"/>
      <c r="D35" s="1436"/>
      <c r="E35" s="1436"/>
      <c r="F35" s="1436"/>
      <c r="G35" s="1436"/>
      <c r="H35" s="1436"/>
      <c r="I35" s="1436"/>
      <c r="J35" s="1436"/>
      <c r="K35" s="1436"/>
      <c r="L35" s="1436"/>
      <c r="M35" s="1436"/>
      <c r="N35" s="1436"/>
      <c r="O35" s="1436"/>
      <c r="P35" s="143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63"/>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28"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5"/>
      <c r="AB1" s="342"/>
      <c r="AC1" s="342"/>
      <c r="AD1" s="311"/>
    </row>
    <row r="2" spans="1:34" s="343" customFormat="1" x14ac:dyDescent="0.25">
      <c r="B2" s="1447"/>
      <c r="C2" s="1447"/>
      <c r="X2" s="599"/>
      <c r="Y2" s="599"/>
      <c r="Z2" s="599"/>
      <c r="AA2" s="1396"/>
      <c r="AB2" s="556"/>
      <c r="AC2" s="556"/>
      <c r="AD2" s="891"/>
    </row>
    <row r="3" spans="1:34" s="345" customFormat="1" ht="32.25" customHeight="1" x14ac:dyDescent="0.2">
      <c r="B3" s="1448"/>
      <c r="C3" s="1448"/>
      <c r="X3" s="599"/>
      <c r="Y3" s="599"/>
      <c r="Z3" s="599"/>
      <c r="AA3" s="1396"/>
      <c r="AB3" s="556"/>
      <c r="AC3" s="556"/>
      <c r="AD3" s="891"/>
    </row>
    <row r="4" spans="1:34" s="492" customFormat="1" ht="19.5" customHeight="1" x14ac:dyDescent="0.2">
      <c r="A4" s="1519" t="s">
        <v>396</v>
      </c>
      <c r="B4" s="1519"/>
      <c r="C4" s="1519"/>
      <c r="D4" s="1519"/>
      <c r="E4" s="1519"/>
      <c r="F4" s="1519"/>
      <c r="G4" s="1519"/>
      <c r="H4" s="1519"/>
      <c r="I4" s="1519"/>
      <c r="J4" s="1519"/>
      <c r="K4" s="1519"/>
      <c r="L4" s="1519"/>
      <c r="M4" s="1519"/>
      <c r="N4" s="1519"/>
      <c r="O4" s="1519"/>
      <c r="P4" s="1519"/>
      <c r="Q4" s="1519"/>
      <c r="R4" s="1519"/>
      <c r="S4" s="1519"/>
      <c r="T4" s="1519"/>
      <c r="U4" s="1519"/>
      <c r="V4" s="1519"/>
      <c r="AA4" s="1396"/>
      <c r="AB4" s="556"/>
      <c r="AC4" s="556"/>
      <c r="AD4" s="891"/>
    </row>
    <row r="5" spans="1:34" s="492" customFormat="1" ht="15.75"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AA5" s="1396"/>
      <c r="AB5" s="556"/>
      <c r="AC5" s="556"/>
      <c r="AD5" s="891"/>
    </row>
    <row r="6" spans="1:34" s="492" customFormat="1" ht="6" customHeight="1" x14ac:dyDescent="0.2">
      <c r="AA6" s="1396"/>
      <c r="AB6" s="556"/>
      <c r="AC6" s="556"/>
      <c r="AD6" s="891"/>
    </row>
    <row r="7" spans="1:34" s="437" customFormat="1" ht="7.5" customHeight="1" x14ac:dyDescent="0.2">
      <c r="A7" s="488"/>
      <c r="B7" s="1451" t="s">
        <v>12</v>
      </c>
      <c r="D7" s="1476" t="s">
        <v>13</v>
      </c>
      <c r="E7" s="593"/>
      <c r="F7" s="1516"/>
      <c r="G7" s="1516"/>
      <c r="H7" s="489"/>
      <c r="I7" s="445"/>
      <c r="J7" s="445"/>
      <c r="K7" s="445"/>
      <c r="L7" s="445"/>
      <c r="M7" s="489"/>
      <c r="N7" s="489"/>
      <c r="O7" s="489"/>
      <c r="P7" s="489"/>
      <c r="Q7" s="489"/>
      <c r="R7" s="489"/>
      <c r="S7" s="594"/>
      <c r="T7" s="489"/>
      <c r="U7" s="489"/>
      <c r="V7" s="595"/>
      <c r="AA7" s="1397"/>
      <c r="AB7" s="513"/>
      <c r="AC7" s="513"/>
      <c r="AD7" s="320"/>
    </row>
    <row r="8" spans="1:34" s="437" customFormat="1" ht="15" customHeight="1" x14ac:dyDescent="0.2">
      <c r="A8" s="488"/>
      <c r="B8" s="1452"/>
      <c r="D8" s="1515"/>
      <c r="F8" s="1476" t="s">
        <v>241</v>
      </c>
      <c r="G8" s="1477"/>
      <c r="I8" s="1476" t="s">
        <v>242</v>
      </c>
      <c r="J8" s="1478"/>
      <c r="K8" s="1524" t="s">
        <v>371</v>
      </c>
      <c r="L8" s="1525"/>
      <c r="M8" s="1525"/>
      <c r="N8" s="1525"/>
      <c r="O8" s="1525"/>
      <c r="P8" s="1525"/>
      <c r="Q8" s="1525"/>
      <c r="R8" s="1525"/>
      <c r="S8" s="1525"/>
      <c r="T8" s="1525"/>
      <c r="U8" s="1525"/>
      <c r="V8" s="1526"/>
      <c r="AA8" s="1397"/>
      <c r="AB8" s="513"/>
      <c r="AC8" s="513"/>
      <c r="AD8" s="320"/>
    </row>
    <row r="9" spans="1:34" s="437" customFormat="1" ht="25.5" customHeight="1" x14ac:dyDescent="0.2">
      <c r="A9" s="488"/>
      <c r="B9" s="1452"/>
      <c r="D9" s="1487"/>
      <c r="E9" s="491"/>
      <c r="F9" s="1517"/>
      <c r="G9" s="1518"/>
      <c r="I9" s="1517"/>
      <c r="J9" s="1523"/>
      <c r="K9" s="1520" t="s">
        <v>372</v>
      </c>
      <c r="L9" s="1521"/>
      <c r="M9" s="1520" t="s">
        <v>373</v>
      </c>
      <c r="N9" s="1522"/>
      <c r="O9" s="1520" t="s">
        <v>374</v>
      </c>
      <c r="P9" s="1521"/>
      <c r="Q9" s="1528" t="s">
        <v>375</v>
      </c>
      <c r="R9" s="1528"/>
      <c r="S9" s="1529" t="s">
        <v>376</v>
      </c>
      <c r="T9" s="1530"/>
      <c r="U9" s="1531" t="s">
        <v>377</v>
      </c>
      <c r="V9" s="1532"/>
      <c r="AA9" s="1397"/>
      <c r="AB9" s="513"/>
      <c r="AC9" s="513"/>
      <c r="AD9" s="320"/>
    </row>
    <row r="10" spans="1:34" s="437" customFormat="1" ht="38.25" x14ac:dyDescent="0.2">
      <c r="A10" s="488"/>
      <c r="B10" s="1453"/>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AA10" s="1398" t="s">
        <v>207</v>
      </c>
      <c r="AB10" s="1399" t="s">
        <v>379</v>
      </c>
      <c r="AC10" s="1400" t="s">
        <v>380</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98">
        <v>44286</v>
      </c>
      <c r="AB11" s="1399">
        <v>27728</v>
      </c>
      <c r="AC11" s="1399">
        <v>26286</v>
      </c>
      <c r="AD11" s="329"/>
    </row>
    <row r="12" spans="1:34" s="331" customFormat="1" x14ac:dyDescent="0.25">
      <c r="A12" s="330"/>
      <c r="B12" s="349" t="s">
        <v>8</v>
      </c>
      <c r="C12" s="350"/>
      <c r="D12" s="605">
        <v>427150</v>
      </c>
      <c r="E12" s="350"/>
      <c r="F12" s="355">
        <v>5680</v>
      </c>
      <c r="G12" s="358">
        <v>1.329743649771743</v>
      </c>
      <c r="H12" s="350"/>
      <c r="I12" s="355">
        <v>4548</v>
      </c>
      <c r="J12" s="358">
        <v>1.0647313590073746</v>
      </c>
      <c r="K12" s="355">
        <v>4104</v>
      </c>
      <c r="L12" s="358">
        <v>90.237467018469658</v>
      </c>
      <c r="M12" s="355">
        <v>59</v>
      </c>
      <c r="N12" s="358">
        <v>1.297273526824978</v>
      </c>
      <c r="O12" s="355">
        <v>0</v>
      </c>
      <c r="P12" s="358">
        <v>0</v>
      </c>
      <c r="Q12" s="355">
        <v>240</v>
      </c>
      <c r="R12" s="358">
        <v>5.2770448548812663</v>
      </c>
      <c r="S12" s="355">
        <v>121</v>
      </c>
      <c r="T12" s="358">
        <v>2.6605101143359717</v>
      </c>
      <c r="U12" s="355">
        <v>24</v>
      </c>
      <c r="V12" s="358">
        <v>0.52770448548812665</v>
      </c>
      <c r="X12" s="606"/>
      <c r="Y12" s="606"/>
      <c r="Z12" s="606"/>
      <c r="AA12" s="1398">
        <v>44316</v>
      </c>
      <c r="AB12" s="1399">
        <v>26001</v>
      </c>
      <c r="AC12" s="1399">
        <v>20329</v>
      </c>
      <c r="AD12" s="360"/>
      <c r="AE12" s="360"/>
      <c r="AF12" s="360"/>
      <c r="AG12" s="361"/>
      <c r="AH12" s="607"/>
    </row>
    <row r="13" spans="1:34" s="331" customFormat="1" x14ac:dyDescent="0.25">
      <c r="A13" s="330"/>
      <c r="B13" s="363" t="s">
        <v>7</v>
      </c>
      <c r="C13" s="350"/>
      <c r="D13" s="608">
        <v>60062</v>
      </c>
      <c r="E13" s="350"/>
      <c r="F13" s="368">
        <v>1166</v>
      </c>
      <c r="G13" s="372">
        <v>1.9413272951283673</v>
      </c>
      <c r="H13" s="350"/>
      <c r="I13" s="368">
        <v>662</v>
      </c>
      <c r="J13" s="372">
        <v>1.1021943991209084</v>
      </c>
      <c r="K13" s="368">
        <v>605</v>
      </c>
      <c r="L13" s="372">
        <v>91.389728096676734</v>
      </c>
      <c r="M13" s="368">
        <v>15</v>
      </c>
      <c r="N13" s="372">
        <v>2.2658610271903323</v>
      </c>
      <c r="O13" s="368">
        <v>0</v>
      </c>
      <c r="P13" s="372">
        <v>0</v>
      </c>
      <c r="Q13" s="368">
        <v>20</v>
      </c>
      <c r="R13" s="372">
        <v>3.0211480362537766</v>
      </c>
      <c r="S13" s="368">
        <v>2</v>
      </c>
      <c r="T13" s="372">
        <v>0.30211480362537763</v>
      </c>
      <c r="U13" s="368">
        <v>20</v>
      </c>
      <c r="V13" s="372">
        <v>3.0211480362537766</v>
      </c>
      <c r="X13" s="606"/>
      <c r="Y13" s="606"/>
      <c r="Z13" s="606"/>
      <c r="AA13" s="1398">
        <v>44347</v>
      </c>
      <c r="AB13" s="1399">
        <v>27218</v>
      </c>
      <c r="AC13" s="1399">
        <v>17469</v>
      </c>
      <c r="AD13" s="360"/>
      <c r="AE13" s="360"/>
      <c r="AF13" s="360"/>
      <c r="AG13" s="361"/>
      <c r="AH13" s="607"/>
    </row>
    <row r="14" spans="1:34" s="331" customFormat="1" x14ac:dyDescent="0.25">
      <c r="A14" s="330"/>
      <c r="B14" s="363" t="s">
        <v>37</v>
      </c>
      <c r="C14" s="350"/>
      <c r="D14" s="608">
        <v>51908</v>
      </c>
      <c r="E14" s="350"/>
      <c r="F14" s="368">
        <v>13</v>
      </c>
      <c r="G14" s="372">
        <v>2.5044309162364182E-2</v>
      </c>
      <c r="H14" s="350"/>
      <c r="I14" s="368">
        <v>514</v>
      </c>
      <c r="J14" s="372">
        <v>0.99021345457347609</v>
      </c>
      <c r="K14" s="368">
        <v>500</v>
      </c>
      <c r="L14" s="372">
        <v>97.276264591439684</v>
      </c>
      <c r="M14" s="368">
        <v>2</v>
      </c>
      <c r="N14" s="372">
        <v>0.38910505836575876</v>
      </c>
      <c r="O14" s="368">
        <v>3</v>
      </c>
      <c r="P14" s="372">
        <v>0.58365758754863817</v>
      </c>
      <c r="Q14" s="368">
        <v>0</v>
      </c>
      <c r="R14" s="372">
        <v>0</v>
      </c>
      <c r="S14" s="368">
        <v>0</v>
      </c>
      <c r="T14" s="372">
        <v>0</v>
      </c>
      <c r="U14" s="368">
        <v>9</v>
      </c>
      <c r="V14" s="372">
        <v>1.7509727626459144</v>
      </c>
      <c r="X14" s="606"/>
      <c r="Y14" s="606"/>
      <c r="Z14" s="606"/>
      <c r="AA14" s="1398">
        <v>44377</v>
      </c>
      <c r="AB14" s="1399">
        <v>28579</v>
      </c>
      <c r="AC14" s="1399">
        <v>20931</v>
      </c>
      <c r="AD14" s="360"/>
      <c r="AE14" s="360"/>
      <c r="AF14" s="360"/>
      <c r="AG14" s="361"/>
      <c r="AH14" s="607"/>
    </row>
    <row r="15" spans="1:34" s="331" customFormat="1" x14ac:dyDescent="0.25">
      <c r="A15" s="330"/>
      <c r="B15" s="363" t="s">
        <v>38</v>
      </c>
      <c r="C15" s="350"/>
      <c r="D15" s="608">
        <v>48867</v>
      </c>
      <c r="E15" s="350"/>
      <c r="F15" s="368">
        <v>856</v>
      </c>
      <c r="G15" s="372">
        <v>1.7516933718051038</v>
      </c>
      <c r="H15" s="350"/>
      <c r="I15" s="368">
        <v>418</v>
      </c>
      <c r="J15" s="372">
        <v>0.85538297828800613</v>
      </c>
      <c r="K15" s="368">
        <v>399</v>
      </c>
      <c r="L15" s="372">
        <v>95.454545454545453</v>
      </c>
      <c r="M15" s="368">
        <v>17</v>
      </c>
      <c r="N15" s="372">
        <v>4.0669856459330145</v>
      </c>
      <c r="O15" s="368">
        <v>0</v>
      </c>
      <c r="P15" s="372">
        <v>0</v>
      </c>
      <c r="Q15" s="368">
        <v>0</v>
      </c>
      <c r="R15" s="372">
        <v>0</v>
      </c>
      <c r="S15" s="368">
        <v>2</v>
      </c>
      <c r="T15" s="372">
        <v>0.4784688995215311</v>
      </c>
      <c r="U15" s="368">
        <v>0</v>
      </c>
      <c r="V15" s="372">
        <v>0</v>
      </c>
      <c r="X15" s="606"/>
      <c r="Y15" s="606"/>
      <c r="Z15" s="606"/>
      <c r="AA15" s="1398">
        <v>44408</v>
      </c>
      <c r="AB15" s="1399">
        <v>30723</v>
      </c>
      <c r="AC15" s="1399">
        <v>25882</v>
      </c>
      <c r="AD15" s="360"/>
      <c r="AE15" s="360"/>
      <c r="AF15" s="360"/>
      <c r="AG15" s="361"/>
      <c r="AH15" s="607"/>
    </row>
    <row r="16" spans="1:34" s="331" customFormat="1" x14ac:dyDescent="0.25">
      <c r="A16" s="330"/>
      <c r="B16" s="363" t="s">
        <v>6</v>
      </c>
      <c r="C16" s="350"/>
      <c r="D16" s="608">
        <v>77426</v>
      </c>
      <c r="E16" s="350"/>
      <c r="F16" s="368">
        <v>1671</v>
      </c>
      <c r="G16" s="372">
        <v>2.1581897553793299</v>
      </c>
      <c r="H16" s="350"/>
      <c r="I16" s="368">
        <v>682</v>
      </c>
      <c r="J16" s="372">
        <v>0.88084106114225191</v>
      </c>
      <c r="K16" s="368">
        <v>673</v>
      </c>
      <c r="L16" s="372">
        <v>98.680351906158364</v>
      </c>
      <c r="M16" s="368">
        <v>6</v>
      </c>
      <c r="N16" s="372">
        <v>0.87976539589442826</v>
      </c>
      <c r="O16" s="368">
        <v>0</v>
      </c>
      <c r="P16" s="372">
        <v>0</v>
      </c>
      <c r="Q16" s="368">
        <v>3</v>
      </c>
      <c r="R16" s="372">
        <v>0.43988269794721413</v>
      </c>
      <c r="S16" s="368">
        <v>0</v>
      </c>
      <c r="T16" s="372">
        <v>0</v>
      </c>
      <c r="U16" s="368">
        <v>0</v>
      </c>
      <c r="V16" s="372">
        <v>0</v>
      </c>
      <c r="X16" s="606"/>
      <c r="Y16" s="606"/>
      <c r="Z16" s="606"/>
      <c r="AA16" s="1398">
        <v>44439</v>
      </c>
      <c r="AB16" s="1399">
        <v>23332</v>
      </c>
      <c r="AC16" s="1399">
        <v>22391</v>
      </c>
      <c r="AD16" s="360"/>
      <c r="AE16" s="360"/>
      <c r="AF16" s="360"/>
      <c r="AG16" s="361"/>
      <c r="AH16" s="607"/>
    </row>
    <row r="17" spans="1:34" s="331" customFormat="1" x14ac:dyDescent="0.25">
      <c r="A17" s="330"/>
      <c r="B17" s="363" t="s">
        <v>5</v>
      </c>
      <c r="C17" s="350"/>
      <c r="D17" s="609">
        <v>23465</v>
      </c>
      <c r="E17" s="350"/>
      <c r="F17" s="377">
        <v>413</v>
      </c>
      <c r="G17" s="372">
        <v>1.7600681866609842</v>
      </c>
      <c r="H17" s="350"/>
      <c r="I17" s="377">
        <v>544</v>
      </c>
      <c r="J17" s="372">
        <v>2.3183464734711272</v>
      </c>
      <c r="K17" s="377">
        <v>226</v>
      </c>
      <c r="L17" s="372">
        <v>41.544117647058826</v>
      </c>
      <c r="M17" s="377">
        <v>4</v>
      </c>
      <c r="N17" s="372">
        <v>0.73529411764705876</v>
      </c>
      <c r="O17" s="377">
        <v>0</v>
      </c>
      <c r="P17" s="372">
        <v>0</v>
      </c>
      <c r="Q17" s="377">
        <v>251</v>
      </c>
      <c r="R17" s="372">
        <v>46.139705882352942</v>
      </c>
      <c r="S17" s="377">
        <v>0</v>
      </c>
      <c r="T17" s="372">
        <v>0</v>
      </c>
      <c r="U17" s="377">
        <v>63</v>
      </c>
      <c r="V17" s="372">
        <v>11.580882352941178</v>
      </c>
      <c r="X17" s="606"/>
      <c r="Y17" s="606"/>
      <c r="Z17" s="606"/>
      <c r="AA17" s="1398">
        <v>44469</v>
      </c>
      <c r="AB17" s="1399">
        <v>26490</v>
      </c>
      <c r="AC17" s="1399">
        <v>22335</v>
      </c>
      <c r="AD17" s="360"/>
      <c r="AE17" s="360"/>
      <c r="AF17" s="360"/>
      <c r="AG17" s="361"/>
      <c r="AH17" s="607"/>
    </row>
    <row r="18" spans="1:34" s="331" customFormat="1" x14ac:dyDescent="0.25">
      <c r="A18" s="330"/>
      <c r="B18" s="363" t="s">
        <v>4</v>
      </c>
      <c r="C18" s="350"/>
      <c r="D18" s="608">
        <v>161127</v>
      </c>
      <c r="E18" s="350"/>
      <c r="F18" s="368">
        <v>1561</v>
      </c>
      <c r="G18" s="372">
        <v>0.9688010079006002</v>
      </c>
      <c r="H18" s="350"/>
      <c r="I18" s="368">
        <v>1763</v>
      </c>
      <c r="J18" s="372">
        <v>1.094167954470697</v>
      </c>
      <c r="K18" s="368">
        <v>1705</v>
      </c>
      <c r="L18" s="372">
        <v>96.710153148043105</v>
      </c>
      <c r="M18" s="368">
        <v>35</v>
      </c>
      <c r="N18" s="372">
        <v>1.9852524106636416</v>
      </c>
      <c r="O18" s="368">
        <v>0</v>
      </c>
      <c r="P18" s="372">
        <v>0</v>
      </c>
      <c r="Q18" s="368">
        <v>4</v>
      </c>
      <c r="R18" s="372">
        <v>0.22688598979013047</v>
      </c>
      <c r="S18" s="368">
        <v>0</v>
      </c>
      <c r="T18" s="372">
        <v>0</v>
      </c>
      <c r="U18" s="368">
        <v>19</v>
      </c>
      <c r="V18" s="372">
        <v>1.0777084515031197</v>
      </c>
      <c r="X18" s="606"/>
      <c r="Y18" s="606"/>
      <c r="Z18" s="606"/>
      <c r="AA18" s="1398">
        <v>44500</v>
      </c>
      <c r="AB18" s="1399">
        <v>29231</v>
      </c>
      <c r="AC18" s="1399">
        <v>19576</v>
      </c>
      <c r="AD18" s="360"/>
      <c r="AE18" s="360"/>
      <c r="AF18" s="360"/>
      <c r="AG18" s="361"/>
      <c r="AH18" s="607"/>
    </row>
    <row r="19" spans="1:34" s="331" customFormat="1" x14ac:dyDescent="0.25">
      <c r="A19" s="330"/>
      <c r="B19" s="363" t="s">
        <v>40</v>
      </c>
      <c r="C19" s="350"/>
      <c r="D19" s="608">
        <v>104099</v>
      </c>
      <c r="E19" s="350"/>
      <c r="F19" s="368">
        <v>2257</v>
      </c>
      <c r="G19" s="372">
        <v>2.1681284162191758</v>
      </c>
      <c r="H19" s="350"/>
      <c r="I19" s="368">
        <v>1254</v>
      </c>
      <c r="J19" s="372">
        <v>1.204622522790805</v>
      </c>
      <c r="K19" s="368">
        <v>1014</v>
      </c>
      <c r="L19" s="372">
        <v>80.861244019138752</v>
      </c>
      <c r="M19" s="368">
        <v>37</v>
      </c>
      <c r="N19" s="372">
        <v>2.9505582137161084</v>
      </c>
      <c r="O19" s="368">
        <v>0</v>
      </c>
      <c r="P19" s="372">
        <v>0</v>
      </c>
      <c r="Q19" s="368">
        <v>35</v>
      </c>
      <c r="R19" s="372">
        <v>2.7910685805422646</v>
      </c>
      <c r="S19" s="368">
        <v>0</v>
      </c>
      <c r="T19" s="372">
        <v>0</v>
      </c>
      <c r="U19" s="368">
        <v>168</v>
      </c>
      <c r="V19" s="372">
        <v>13.397129186602871</v>
      </c>
      <c r="X19" s="606"/>
      <c r="Y19" s="606"/>
      <c r="Z19" s="606"/>
      <c r="AA19" s="1398">
        <v>44530</v>
      </c>
      <c r="AB19" s="1399">
        <v>29856</v>
      </c>
      <c r="AC19" s="1399">
        <v>21916</v>
      </c>
      <c r="AD19" s="360"/>
      <c r="AE19" s="360"/>
      <c r="AF19" s="360"/>
      <c r="AG19" s="361"/>
      <c r="AH19" s="607"/>
    </row>
    <row r="20" spans="1:34" s="331" customFormat="1" x14ac:dyDescent="0.25">
      <c r="A20" s="330"/>
      <c r="B20" s="363" t="s">
        <v>41</v>
      </c>
      <c r="C20" s="350"/>
      <c r="D20" s="608">
        <v>407365</v>
      </c>
      <c r="E20" s="350"/>
      <c r="F20" s="368">
        <v>9559</v>
      </c>
      <c r="G20" s="372">
        <v>2.3465442539246131</v>
      </c>
      <c r="H20" s="350"/>
      <c r="I20" s="368">
        <v>4428</v>
      </c>
      <c r="J20" s="372">
        <v>1.0869858726203774</v>
      </c>
      <c r="K20" s="368">
        <v>3037</v>
      </c>
      <c r="L20" s="372">
        <v>68.586269196025299</v>
      </c>
      <c r="M20" s="368">
        <v>186</v>
      </c>
      <c r="N20" s="372">
        <v>4.2005420054200542</v>
      </c>
      <c r="O20" s="368">
        <v>572</v>
      </c>
      <c r="P20" s="372">
        <v>12.917795844625113</v>
      </c>
      <c r="Q20" s="368">
        <v>3</v>
      </c>
      <c r="R20" s="372">
        <v>6.7750677506775062E-2</v>
      </c>
      <c r="S20" s="368">
        <v>352</v>
      </c>
      <c r="T20" s="372">
        <v>7.9494128274616074</v>
      </c>
      <c r="U20" s="368">
        <v>278</v>
      </c>
      <c r="V20" s="372">
        <v>6.2782294489611559</v>
      </c>
      <c r="X20" s="606"/>
      <c r="Y20" s="606"/>
      <c r="Z20" s="606"/>
      <c r="AA20" s="1398">
        <v>44561</v>
      </c>
      <c r="AB20" s="1399">
        <v>24104</v>
      </c>
      <c r="AC20" s="1399">
        <v>29010</v>
      </c>
      <c r="AD20" s="360"/>
      <c r="AE20" s="360"/>
      <c r="AF20" s="360"/>
      <c r="AG20" s="361"/>
      <c r="AH20" s="607"/>
    </row>
    <row r="21" spans="1:34" s="331" customFormat="1" x14ac:dyDescent="0.25">
      <c r="A21" s="330"/>
      <c r="B21" s="363" t="s">
        <v>3</v>
      </c>
      <c r="C21" s="350"/>
      <c r="D21" s="608">
        <v>229150</v>
      </c>
      <c r="E21" s="350"/>
      <c r="F21" s="368">
        <v>3004</v>
      </c>
      <c r="G21" s="372">
        <v>1.3109317041239363</v>
      </c>
      <c r="H21" s="350"/>
      <c r="I21" s="368">
        <v>2474</v>
      </c>
      <c r="J21" s="372">
        <v>1.0796421557931486</v>
      </c>
      <c r="K21" s="368">
        <v>2380</v>
      </c>
      <c r="L21" s="372">
        <v>96.200485044462411</v>
      </c>
      <c r="M21" s="368">
        <v>40</v>
      </c>
      <c r="N21" s="372">
        <v>1.6168148746968474</v>
      </c>
      <c r="O21" s="368">
        <v>0</v>
      </c>
      <c r="P21" s="372">
        <v>0</v>
      </c>
      <c r="Q21" s="368">
        <v>22</v>
      </c>
      <c r="R21" s="372">
        <v>0.88924818108326609</v>
      </c>
      <c r="S21" s="368">
        <v>5</v>
      </c>
      <c r="T21" s="372">
        <v>0.20210185933710592</v>
      </c>
      <c r="U21" s="368">
        <v>27</v>
      </c>
      <c r="V21" s="372">
        <v>1.0913500404203718</v>
      </c>
      <c r="X21" s="606"/>
      <c r="Y21" s="606"/>
      <c r="Z21" s="606"/>
      <c r="AA21" s="1398">
        <v>44592</v>
      </c>
      <c r="AB21" s="1399">
        <v>22642</v>
      </c>
      <c r="AC21" s="1399">
        <v>24609</v>
      </c>
      <c r="AD21" s="360"/>
      <c r="AE21" s="360"/>
      <c r="AF21" s="360"/>
      <c r="AG21" s="361"/>
      <c r="AH21" s="607"/>
    </row>
    <row r="22" spans="1:34" s="331" customFormat="1" x14ac:dyDescent="0.25">
      <c r="A22" s="330"/>
      <c r="B22" s="363" t="s">
        <v>2</v>
      </c>
      <c r="C22" s="350"/>
      <c r="D22" s="608">
        <v>60633</v>
      </c>
      <c r="E22" s="350"/>
      <c r="F22" s="368">
        <v>753</v>
      </c>
      <c r="G22" s="372">
        <v>1.2418979763495126</v>
      </c>
      <c r="H22" s="350"/>
      <c r="I22" s="368">
        <v>717</v>
      </c>
      <c r="J22" s="372">
        <v>1.1825243679184603</v>
      </c>
      <c r="K22" s="368">
        <v>517</v>
      </c>
      <c r="L22" s="372">
        <v>72.105997210599725</v>
      </c>
      <c r="M22" s="368">
        <v>23</v>
      </c>
      <c r="N22" s="372">
        <v>3.2078103207810322</v>
      </c>
      <c r="O22" s="368">
        <v>0</v>
      </c>
      <c r="P22" s="372">
        <v>0</v>
      </c>
      <c r="Q22" s="368">
        <v>10</v>
      </c>
      <c r="R22" s="372">
        <v>1.394700139470014</v>
      </c>
      <c r="S22" s="368">
        <v>1</v>
      </c>
      <c r="T22" s="372">
        <v>0.1394700139470014</v>
      </c>
      <c r="U22" s="368">
        <v>166</v>
      </c>
      <c r="V22" s="372">
        <v>23.152022315202231</v>
      </c>
      <c r="X22" s="606"/>
      <c r="Y22" s="606"/>
      <c r="Z22" s="606"/>
      <c r="AA22" s="1398">
        <v>44620</v>
      </c>
      <c r="AB22" s="1399">
        <v>24889</v>
      </c>
      <c r="AC22" s="1399">
        <v>26478</v>
      </c>
      <c r="AD22" s="360"/>
      <c r="AE22" s="360"/>
      <c r="AF22" s="360"/>
      <c r="AG22" s="361"/>
      <c r="AH22" s="607"/>
    </row>
    <row r="23" spans="1:34" s="331" customFormat="1" x14ac:dyDescent="0.25">
      <c r="A23" s="330"/>
      <c r="B23" s="363" t="s">
        <v>35</v>
      </c>
      <c r="C23" s="350"/>
      <c r="D23" s="608">
        <v>93011</v>
      </c>
      <c r="E23" s="350"/>
      <c r="F23" s="368">
        <v>2254</v>
      </c>
      <c r="G23" s="372">
        <v>2.4233692789024954</v>
      </c>
      <c r="H23" s="350"/>
      <c r="I23" s="368">
        <v>1088</v>
      </c>
      <c r="J23" s="372">
        <v>1.1697541151046649</v>
      </c>
      <c r="K23" s="368">
        <v>1031</v>
      </c>
      <c r="L23" s="372">
        <v>94.76102941176471</v>
      </c>
      <c r="M23" s="368">
        <v>21</v>
      </c>
      <c r="N23" s="372">
        <v>1.9301470588235294</v>
      </c>
      <c r="O23" s="368">
        <v>0</v>
      </c>
      <c r="P23" s="372">
        <v>0</v>
      </c>
      <c r="Q23" s="368">
        <v>6</v>
      </c>
      <c r="R23" s="372">
        <v>0.55147058823529416</v>
      </c>
      <c r="S23" s="368">
        <v>0</v>
      </c>
      <c r="T23" s="372">
        <v>0</v>
      </c>
      <c r="U23" s="368">
        <v>30</v>
      </c>
      <c r="V23" s="372">
        <v>2.7573529411764706</v>
      </c>
      <c r="X23" s="606"/>
      <c r="Y23" s="606"/>
      <c r="Z23" s="606"/>
      <c r="AA23" s="1398">
        <v>44651</v>
      </c>
      <c r="AB23" s="1399">
        <v>30256</v>
      </c>
      <c r="AC23" s="1399">
        <v>24903</v>
      </c>
      <c r="AD23" s="360"/>
      <c r="AE23" s="360"/>
      <c r="AF23" s="360"/>
      <c r="AG23" s="361"/>
      <c r="AH23" s="607"/>
    </row>
    <row r="24" spans="1:34" s="331" customFormat="1" x14ac:dyDescent="0.25">
      <c r="A24" s="330"/>
      <c r="B24" s="363" t="s">
        <v>42</v>
      </c>
      <c r="C24" s="350"/>
      <c r="D24" s="608">
        <v>270988</v>
      </c>
      <c r="E24" s="350"/>
      <c r="F24" s="368">
        <v>4171</v>
      </c>
      <c r="G24" s="372">
        <v>1.5391825468286418</v>
      </c>
      <c r="H24" s="350"/>
      <c r="I24" s="368">
        <v>2592</v>
      </c>
      <c r="J24" s="372">
        <v>0.95649991881559326</v>
      </c>
      <c r="K24" s="368">
        <v>1968</v>
      </c>
      <c r="L24" s="372">
        <v>75.925925925925924</v>
      </c>
      <c r="M24" s="368">
        <v>109</v>
      </c>
      <c r="N24" s="372">
        <v>4.2052469135802468</v>
      </c>
      <c r="O24" s="368">
        <v>0</v>
      </c>
      <c r="P24" s="372">
        <v>0</v>
      </c>
      <c r="Q24" s="368">
        <v>5</v>
      </c>
      <c r="R24" s="372">
        <v>0.19290123456790123</v>
      </c>
      <c r="S24" s="368">
        <v>0</v>
      </c>
      <c r="T24" s="372">
        <v>0</v>
      </c>
      <c r="U24" s="368">
        <v>510</v>
      </c>
      <c r="V24" s="372">
        <v>19.675925925925927</v>
      </c>
      <c r="X24" s="606"/>
      <c r="Y24" s="606"/>
      <c r="Z24" s="606"/>
      <c r="AA24" s="1398">
        <v>44681</v>
      </c>
      <c r="AB24" s="1399">
        <v>32696</v>
      </c>
      <c r="AC24" s="1399">
        <v>22635</v>
      </c>
      <c r="AD24" s="360"/>
      <c r="AE24" s="360"/>
      <c r="AF24" s="360"/>
      <c r="AG24" s="361"/>
      <c r="AH24" s="607"/>
    </row>
    <row r="25" spans="1:34" x14ac:dyDescent="0.25">
      <c r="A25" s="332"/>
      <c r="B25" s="363" t="s">
        <v>43</v>
      </c>
      <c r="C25" s="350"/>
      <c r="D25" s="608">
        <v>72039</v>
      </c>
      <c r="E25" s="350"/>
      <c r="F25" s="368">
        <v>1726</v>
      </c>
      <c r="G25" s="372">
        <v>2.3959244298227351</v>
      </c>
      <c r="H25" s="350"/>
      <c r="I25" s="368">
        <v>848</v>
      </c>
      <c r="J25" s="372">
        <v>1.1771401601910076</v>
      </c>
      <c r="K25" s="368">
        <v>487</v>
      </c>
      <c r="L25" s="372">
        <v>57.429245283018872</v>
      </c>
      <c r="M25" s="368">
        <v>18</v>
      </c>
      <c r="N25" s="372">
        <v>2.1226415094339623</v>
      </c>
      <c r="O25" s="368">
        <v>9</v>
      </c>
      <c r="P25" s="372">
        <v>1.0613207547169812</v>
      </c>
      <c r="Q25" s="368">
        <v>262</v>
      </c>
      <c r="R25" s="372">
        <v>30.89622641509434</v>
      </c>
      <c r="S25" s="368">
        <v>28</v>
      </c>
      <c r="T25" s="372">
        <v>3.3018867924528301</v>
      </c>
      <c r="U25" s="368">
        <v>44</v>
      </c>
      <c r="V25" s="372">
        <v>5.1886792452830193</v>
      </c>
      <c r="X25" s="606"/>
      <c r="Y25" s="606"/>
      <c r="Z25" s="606"/>
      <c r="AA25" s="1398">
        <v>44712</v>
      </c>
      <c r="AB25" s="1399">
        <v>38586</v>
      </c>
      <c r="AC25" s="1399">
        <v>22335</v>
      </c>
      <c r="AD25" s="360"/>
      <c r="AE25" s="360"/>
      <c r="AF25" s="360"/>
      <c r="AG25" s="361"/>
      <c r="AH25" s="607"/>
    </row>
    <row r="26" spans="1:34" s="331" customFormat="1" x14ac:dyDescent="0.25">
      <c r="B26" s="363" t="s">
        <v>44</v>
      </c>
      <c r="C26" s="350"/>
      <c r="D26" s="610">
        <v>23698</v>
      </c>
      <c r="E26" s="350"/>
      <c r="F26" s="377">
        <v>253</v>
      </c>
      <c r="G26" s="372">
        <v>1.067600641404338</v>
      </c>
      <c r="H26" s="350"/>
      <c r="I26" s="377">
        <v>267</v>
      </c>
      <c r="J26" s="372">
        <v>1.1266773567389654</v>
      </c>
      <c r="K26" s="377">
        <v>259</v>
      </c>
      <c r="L26" s="372">
        <v>97.00374531835206</v>
      </c>
      <c r="M26" s="377">
        <v>8</v>
      </c>
      <c r="N26" s="372">
        <v>2.9962546816479403</v>
      </c>
      <c r="O26" s="377">
        <v>0</v>
      </c>
      <c r="P26" s="372">
        <v>0</v>
      </c>
      <c r="Q26" s="377">
        <v>0</v>
      </c>
      <c r="R26" s="372">
        <v>0</v>
      </c>
      <c r="S26" s="377">
        <v>0</v>
      </c>
      <c r="T26" s="372">
        <v>0</v>
      </c>
      <c r="U26" s="377">
        <v>0</v>
      </c>
      <c r="V26" s="372">
        <v>0</v>
      </c>
      <c r="X26" s="606"/>
      <c r="Y26" s="606"/>
      <c r="Z26" s="606"/>
      <c r="AA26" s="1398">
        <v>44742</v>
      </c>
      <c r="AB26" s="1399">
        <v>41750</v>
      </c>
      <c r="AC26" s="1399">
        <v>23105</v>
      </c>
      <c r="AD26" s="360"/>
      <c r="AE26" s="360"/>
      <c r="AF26" s="360"/>
      <c r="AG26" s="361"/>
      <c r="AH26" s="607"/>
    </row>
    <row r="27" spans="1:34" s="331" customFormat="1" x14ac:dyDescent="0.25">
      <c r="B27" s="363" t="s">
        <v>45</v>
      </c>
      <c r="C27" s="350"/>
      <c r="D27" s="610">
        <v>120340</v>
      </c>
      <c r="E27" s="350"/>
      <c r="F27" s="377">
        <v>1282</v>
      </c>
      <c r="G27" s="372">
        <v>1.0653149410004985</v>
      </c>
      <c r="H27" s="350"/>
      <c r="I27" s="377">
        <v>1000</v>
      </c>
      <c r="J27" s="372">
        <v>0.83097889313611428</v>
      </c>
      <c r="K27" s="377">
        <v>950</v>
      </c>
      <c r="L27" s="372">
        <v>95</v>
      </c>
      <c r="M27" s="377">
        <v>26</v>
      </c>
      <c r="N27" s="372">
        <v>2.6</v>
      </c>
      <c r="O27" s="377">
        <v>0</v>
      </c>
      <c r="P27" s="372">
        <v>0</v>
      </c>
      <c r="Q27" s="377">
        <v>9</v>
      </c>
      <c r="R27" s="372">
        <v>0.89999999999999991</v>
      </c>
      <c r="S27" s="377">
        <v>11</v>
      </c>
      <c r="T27" s="372">
        <v>1.0999999999999999</v>
      </c>
      <c r="U27" s="377">
        <v>4</v>
      </c>
      <c r="V27" s="372">
        <v>0.4</v>
      </c>
      <c r="X27" s="606"/>
      <c r="Y27" s="606"/>
      <c r="Z27" s="606"/>
      <c r="AA27" s="1398">
        <v>44773</v>
      </c>
      <c r="AB27" s="1399">
        <v>30827</v>
      </c>
      <c r="AC27" s="1399">
        <v>22962</v>
      </c>
      <c r="AD27" s="360"/>
      <c r="AE27" s="360"/>
      <c r="AF27" s="360"/>
      <c r="AG27" s="361"/>
      <c r="AH27" s="607"/>
    </row>
    <row r="28" spans="1:34" s="331" customFormat="1" x14ac:dyDescent="0.25">
      <c r="B28" s="363" t="s">
        <v>46</v>
      </c>
      <c r="C28" s="350"/>
      <c r="D28" s="610">
        <v>14782</v>
      </c>
      <c r="E28" s="350"/>
      <c r="F28" s="377">
        <v>252</v>
      </c>
      <c r="G28" s="383">
        <v>1.7047760790150184</v>
      </c>
      <c r="H28" s="350"/>
      <c r="I28" s="377">
        <v>306</v>
      </c>
      <c r="J28" s="383">
        <v>2.070085238803951</v>
      </c>
      <c r="K28" s="377">
        <v>100</v>
      </c>
      <c r="L28" s="383">
        <v>32.679738562091501</v>
      </c>
      <c r="M28" s="377">
        <v>2</v>
      </c>
      <c r="N28" s="383">
        <v>0.65359477124183007</v>
      </c>
      <c r="O28" s="377">
        <v>92</v>
      </c>
      <c r="P28" s="383">
        <v>30.065359477124183</v>
      </c>
      <c r="Q28" s="377">
        <v>1</v>
      </c>
      <c r="R28" s="383">
        <v>0.32679738562091504</v>
      </c>
      <c r="S28" s="377">
        <v>0</v>
      </c>
      <c r="T28" s="383">
        <v>0</v>
      </c>
      <c r="U28" s="377">
        <v>111</v>
      </c>
      <c r="V28" s="383">
        <v>36.274509803921568</v>
      </c>
      <c r="X28" s="606"/>
      <c r="Y28" s="606"/>
      <c r="Z28" s="606"/>
      <c r="AA28" s="1398">
        <v>44804</v>
      </c>
      <c r="AB28" s="1399">
        <v>26047</v>
      </c>
      <c r="AC28" s="1399">
        <v>23877</v>
      </c>
      <c r="AD28" s="360"/>
      <c r="AE28" s="360"/>
      <c r="AF28" s="360"/>
      <c r="AG28" s="361"/>
      <c r="AH28" s="607"/>
    </row>
    <row r="29" spans="1:34" s="331" customFormat="1" x14ac:dyDescent="0.25">
      <c r="B29" s="384" t="s">
        <v>1</v>
      </c>
      <c r="C29" s="350"/>
      <c r="D29" s="611">
        <v>5863</v>
      </c>
      <c r="E29" s="350"/>
      <c r="F29" s="389">
        <v>95</v>
      </c>
      <c r="G29" s="393">
        <v>1.6203308886235717</v>
      </c>
      <c r="H29" s="350"/>
      <c r="I29" s="389">
        <v>37</v>
      </c>
      <c r="J29" s="393">
        <v>0.63107624083233838</v>
      </c>
      <c r="K29" s="389">
        <v>23</v>
      </c>
      <c r="L29" s="393">
        <v>62.162162162162161</v>
      </c>
      <c r="M29" s="389">
        <v>3</v>
      </c>
      <c r="N29" s="393">
        <v>8.1081081081081088</v>
      </c>
      <c r="O29" s="389">
        <v>0</v>
      </c>
      <c r="P29" s="393">
        <v>0</v>
      </c>
      <c r="Q29" s="389">
        <v>6</v>
      </c>
      <c r="R29" s="393">
        <v>16.216216216216218</v>
      </c>
      <c r="S29" s="389">
        <v>1</v>
      </c>
      <c r="T29" s="393">
        <v>2.7027027027027026</v>
      </c>
      <c r="U29" s="389">
        <v>4</v>
      </c>
      <c r="V29" s="393">
        <v>10.810810810810811</v>
      </c>
      <c r="X29" s="606"/>
      <c r="Y29" s="606"/>
      <c r="Z29" s="606"/>
      <c r="AA29" s="1398">
        <v>44834</v>
      </c>
      <c r="AB29" s="1399">
        <v>32379</v>
      </c>
      <c r="AC29" s="1399">
        <v>24010</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1398">
        <v>44865</v>
      </c>
      <c r="AB30" s="1399">
        <v>29932</v>
      </c>
      <c r="AC30" s="1399">
        <v>19815</v>
      </c>
      <c r="AD30" s="329"/>
      <c r="AE30" s="329"/>
      <c r="AF30" s="360"/>
      <c r="AG30" s="361"/>
      <c r="AH30" s="607"/>
    </row>
    <row r="31" spans="1:34" s="329" customFormat="1" x14ac:dyDescent="0.25">
      <c r="B31" s="1236" t="s">
        <v>0</v>
      </c>
      <c r="C31" s="320"/>
      <c r="D31" s="1244">
        <v>2251973</v>
      </c>
      <c r="E31" s="320"/>
      <c r="F31" s="1242">
        <v>36966</v>
      </c>
      <c r="G31" s="1243">
        <v>1.6414939255488408</v>
      </c>
      <c r="H31" s="320"/>
      <c r="I31" s="1242">
        <v>24142</v>
      </c>
      <c r="J31" s="1243">
        <v>1.0720377198128042</v>
      </c>
      <c r="K31" s="1242">
        <v>19978</v>
      </c>
      <c r="L31" s="1243">
        <v>82.752050368652135</v>
      </c>
      <c r="M31" s="1242">
        <v>611</v>
      </c>
      <c r="N31" s="1243">
        <v>2.5308590837544531</v>
      </c>
      <c r="O31" s="1242">
        <v>676</v>
      </c>
      <c r="P31" s="1243">
        <v>2.800099411813437</v>
      </c>
      <c r="Q31" s="1242">
        <v>877</v>
      </c>
      <c r="R31" s="1243">
        <v>3.6326733493496812</v>
      </c>
      <c r="S31" s="1242">
        <v>523</v>
      </c>
      <c r="T31" s="1243">
        <v>2.1663491011515204</v>
      </c>
      <c r="U31" s="1242">
        <v>1477</v>
      </c>
      <c r="V31" s="1243">
        <v>6.1179686852787674</v>
      </c>
      <c r="X31" s="360"/>
      <c r="Y31" s="360"/>
      <c r="AA31" s="1398">
        <v>44895</v>
      </c>
      <c r="AB31" s="1399">
        <v>32038</v>
      </c>
      <c r="AC31" s="1399">
        <v>20330</v>
      </c>
      <c r="AD31" s="360"/>
      <c r="AE31" s="360"/>
      <c r="AH31" s="395"/>
    </row>
    <row r="32" spans="1:34" s="328" customFormat="1" ht="5.25" customHeight="1" x14ac:dyDescent="0.2">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98">
        <v>44926</v>
      </c>
      <c r="AB32" s="1399">
        <v>25446</v>
      </c>
      <c r="AC32" s="1399">
        <v>23015</v>
      </c>
      <c r="AD32" s="329"/>
    </row>
    <row r="33" spans="2:30" s="394" customFormat="1" x14ac:dyDescent="0.2">
      <c r="B33" s="1527" t="s">
        <v>381</v>
      </c>
      <c r="C33" s="1527"/>
      <c r="D33" s="1527"/>
      <c r="E33" s="1527"/>
      <c r="F33" s="1527"/>
      <c r="G33" s="1527"/>
      <c r="H33" s="1527"/>
      <c r="I33" s="1527"/>
      <c r="J33" s="1527"/>
      <c r="K33" s="1527"/>
      <c r="L33" s="1527"/>
      <c r="M33" s="1527"/>
      <c r="N33" s="1527"/>
      <c r="O33" s="1527"/>
      <c r="P33" s="1527"/>
      <c r="Q33" s="1527"/>
      <c r="R33" s="1527"/>
      <c r="S33" s="1527"/>
      <c r="T33" s="1527"/>
      <c r="U33" s="1527"/>
      <c r="V33" s="1527"/>
      <c r="X33" s="596"/>
      <c r="Y33" s="596"/>
      <c r="Z33" s="596"/>
      <c r="AA33" s="1398">
        <v>44957</v>
      </c>
      <c r="AB33" s="1399">
        <v>28819</v>
      </c>
      <c r="AC33" s="1399">
        <v>24165</v>
      </c>
      <c r="AD33" s="329"/>
    </row>
    <row r="34" spans="2:30" s="394" customFormat="1" ht="12" customHeight="1" x14ac:dyDescent="0.2">
      <c r="B34" s="1527"/>
      <c r="C34" s="1527"/>
      <c r="D34" s="1527"/>
      <c r="E34" s="1527"/>
      <c r="F34" s="1527"/>
      <c r="G34" s="1527"/>
      <c r="H34" s="1527"/>
      <c r="I34" s="1527"/>
      <c r="J34" s="1527"/>
      <c r="K34" s="1527"/>
      <c r="L34" s="1527"/>
      <c r="M34" s="1527"/>
      <c r="N34" s="1527"/>
      <c r="O34" s="1527"/>
      <c r="P34" s="1527"/>
      <c r="Q34" s="1527"/>
      <c r="R34" s="1527"/>
      <c r="S34" s="1527"/>
      <c r="T34" s="1527"/>
      <c r="U34" s="1527"/>
      <c r="V34" s="1527"/>
      <c r="X34" s="596"/>
      <c r="Y34" s="596"/>
      <c r="Z34" s="596"/>
      <c r="AA34" s="1398">
        <v>44985</v>
      </c>
      <c r="AB34" s="1399">
        <v>34747</v>
      </c>
      <c r="AC34" s="1399">
        <v>23214</v>
      </c>
      <c r="AD34" s="329"/>
    </row>
    <row r="35" spans="2:30" x14ac:dyDescent="0.2">
      <c r="B35" s="1493"/>
      <c r="C35" s="1493"/>
      <c r="D35" s="1493"/>
      <c r="AA35" s="1398">
        <v>45016</v>
      </c>
      <c r="AB35" s="1399">
        <v>39866</v>
      </c>
      <c r="AC35" s="1399">
        <v>28170</v>
      </c>
    </row>
    <row r="36" spans="2:30" x14ac:dyDescent="0.2">
      <c r="B36" s="1473"/>
      <c r="C36" s="1473"/>
      <c r="D36" s="1473"/>
      <c r="AA36" s="1398">
        <v>45046</v>
      </c>
      <c r="AB36" s="1399">
        <v>35704</v>
      </c>
      <c r="AC36" s="1399">
        <v>24597</v>
      </c>
    </row>
    <row r="37" spans="2:30" x14ac:dyDescent="0.2">
      <c r="AA37" s="1398">
        <v>45077</v>
      </c>
      <c r="AB37" s="1399">
        <v>38659</v>
      </c>
      <c r="AC37" s="1399">
        <v>21489</v>
      </c>
    </row>
    <row r="38" spans="2:30" x14ac:dyDescent="0.2">
      <c r="AA38" s="1398">
        <v>45107</v>
      </c>
      <c r="AB38" s="1399">
        <v>38600</v>
      </c>
      <c r="AC38" s="1399">
        <v>21018</v>
      </c>
    </row>
    <row r="39" spans="2:30" x14ac:dyDescent="0.2">
      <c r="AA39" s="1398">
        <v>45138</v>
      </c>
      <c r="AB39" s="1399">
        <v>27853</v>
      </c>
      <c r="AC39" s="1399">
        <v>19454</v>
      </c>
    </row>
    <row r="40" spans="2:30" x14ac:dyDescent="0.2">
      <c r="AA40" s="1398">
        <v>45169</v>
      </c>
      <c r="AB40" s="1399">
        <v>23854</v>
      </c>
      <c r="AC40" s="1399">
        <v>17588</v>
      </c>
    </row>
    <row r="41" spans="2:30" x14ac:dyDescent="0.2">
      <c r="AA41" s="1398">
        <v>45199</v>
      </c>
      <c r="AB41" s="1399">
        <v>30663</v>
      </c>
      <c r="AC41" s="1399">
        <v>23194</v>
      </c>
    </row>
    <row r="42" spans="2:30" x14ac:dyDescent="0.2">
      <c r="AA42" s="1398">
        <v>45230</v>
      </c>
      <c r="AB42" s="1399">
        <v>29848</v>
      </c>
      <c r="AC42" s="1399">
        <v>22671</v>
      </c>
    </row>
    <row r="43" spans="2:30" x14ac:dyDescent="0.2">
      <c r="AA43" s="1398">
        <v>45260</v>
      </c>
      <c r="AB43" s="1399">
        <v>25851</v>
      </c>
      <c r="AC43" s="1399">
        <v>49513</v>
      </c>
    </row>
    <row r="44" spans="2:30" x14ac:dyDescent="0.2">
      <c r="AA44" s="1398">
        <v>45291</v>
      </c>
      <c r="AB44" s="1399">
        <v>20461</v>
      </c>
      <c r="AC44" s="1399">
        <v>20498</v>
      </c>
    </row>
    <row r="45" spans="2:30" x14ac:dyDescent="0.2">
      <c r="AA45" s="1398">
        <v>45322</v>
      </c>
      <c r="AB45" s="1399">
        <v>31387</v>
      </c>
      <c r="AC45" s="1399">
        <v>25158</v>
      </c>
    </row>
    <row r="46" spans="2:30" x14ac:dyDescent="0.2">
      <c r="AA46" s="1398">
        <v>45351</v>
      </c>
      <c r="AB46" s="1399">
        <v>32616</v>
      </c>
      <c r="AC46" s="1399">
        <v>29865</v>
      </c>
    </row>
    <row r="47" spans="2:30" x14ac:dyDescent="0.2">
      <c r="AA47" s="1398">
        <v>45382</v>
      </c>
      <c r="AB47" s="1399">
        <v>37480</v>
      </c>
      <c r="AC47" s="1399">
        <v>24763</v>
      </c>
    </row>
    <row r="48" spans="2:30" x14ac:dyDescent="0.2">
      <c r="AA48" s="1398">
        <v>45412</v>
      </c>
      <c r="AB48" s="1399">
        <v>30764</v>
      </c>
      <c r="AC48" s="1399">
        <v>22655</v>
      </c>
    </row>
    <row r="49" spans="27:29" x14ac:dyDescent="0.2">
      <c r="AA49" s="1398">
        <v>45443</v>
      </c>
      <c r="AB49" s="1399">
        <v>29722</v>
      </c>
      <c r="AC49" s="1399">
        <v>24266</v>
      </c>
    </row>
    <row r="50" spans="27:29" x14ac:dyDescent="0.2">
      <c r="AA50" s="1398">
        <v>45473</v>
      </c>
      <c r="AB50" s="1399">
        <v>31629</v>
      </c>
      <c r="AC50" s="1399">
        <v>22269</v>
      </c>
    </row>
    <row r="51" spans="27:29" x14ac:dyDescent="0.2">
      <c r="AA51" s="1398">
        <v>45504</v>
      </c>
      <c r="AB51" s="1399">
        <v>35840</v>
      </c>
      <c r="AC51" s="1399">
        <v>19983</v>
      </c>
    </row>
    <row r="52" spans="27:29" x14ac:dyDescent="0.2">
      <c r="AA52" s="1398">
        <v>45535</v>
      </c>
      <c r="AB52" s="1399">
        <v>29604</v>
      </c>
      <c r="AC52" s="1399">
        <v>21249</v>
      </c>
    </row>
    <row r="53" spans="27:29" x14ac:dyDescent="0.2">
      <c r="AA53" s="1398">
        <v>45565</v>
      </c>
      <c r="AB53" s="1399">
        <v>23701</v>
      </c>
      <c r="AC53" s="1399">
        <v>20835</v>
      </c>
    </row>
    <row r="54" spans="27:29" x14ac:dyDescent="0.2">
      <c r="AA54" s="1398">
        <v>45596</v>
      </c>
      <c r="AB54" s="1399">
        <v>33448</v>
      </c>
      <c r="AC54" s="1399">
        <v>20199</v>
      </c>
    </row>
    <row r="55" spans="27:29" x14ac:dyDescent="0.2">
      <c r="AA55" s="1398">
        <v>45626</v>
      </c>
      <c r="AB55" s="1399">
        <v>38672</v>
      </c>
      <c r="AC55" s="1399">
        <v>23837</v>
      </c>
    </row>
    <row r="56" spans="27:29" x14ac:dyDescent="0.2">
      <c r="AA56" s="1398">
        <v>45657</v>
      </c>
      <c r="AB56" s="1399">
        <v>24521</v>
      </c>
      <c r="AC56" s="1399">
        <v>20029</v>
      </c>
    </row>
    <row r="57" spans="27:29" x14ac:dyDescent="0.2">
      <c r="AA57" s="1398">
        <v>45688</v>
      </c>
      <c r="AB57" s="1399">
        <v>34073</v>
      </c>
      <c r="AC57" s="1399">
        <v>22714</v>
      </c>
    </row>
    <row r="58" spans="27:29" x14ac:dyDescent="0.2">
      <c r="AA58" s="1398">
        <v>45716</v>
      </c>
      <c r="AB58" s="1399">
        <v>32194</v>
      </c>
      <c r="AC58" s="1399">
        <v>29041</v>
      </c>
    </row>
    <row r="59" spans="27:29" x14ac:dyDescent="0.2">
      <c r="AA59" s="1398">
        <v>45747</v>
      </c>
      <c r="AB59" s="1399">
        <v>38750</v>
      </c>
      <c r="AC59" s="1399">
        <v>23815</v>
      </c>
    </row>
    <row r="60" spans="27:29" x14ac:dyDescent="0.2">
      <c r="AA60" s="1398">
        <v>45777</v>
      </c>
      <c r="AB60" s="1399">
        <v>40829</v>
      </c>
      <c r="AC60" s="1399">
        <v>25297</v>
      </c>
    </row>
    <row r="61" spans="27:29" x14ac:dyDescent="0.2">
      <c r="AA61" s="1398">
        <v>45808</v>
      </c>
      <c r="AB61" s="1399">
        <v>37634</v>
      </c>
      <c r="AC61" s="1399">
        <v>22544</v>
      </c>
    </row>
    <row r="62" spans="27:29" x14ac:dyDescent="0.2">
      <c r="AA62" s="1398">
        <v>45838</v>
      </c>
      <c r="AB62" s="1399">
        <v>35197</v>
      </c>
      <c r="AC62" s="1399">
        <v>21765</v>
      </c>
    </row>
    <row r="63" spans="27:29" x14ac:dyDescent="0.2">
      <c r="AA63" s="1398">
        <v>45869</v>
      </c>
      <c r="AB63" s="1399">
        <v>36966</v>
      </c>
      <c r="AC63" s="1399">
        <v>24142</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5" customWidth="1"/>
    <col min="2" max="2" width="10" style="615" customWidth="1"/>
    <col min="3" max="3" width="1" style="615" customWidth="1"/>
    <col min="4" max="4" width="0.710937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8.28515625" style="615" bestFit="1"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42578125" style="615" customWidth="1"/>
    <col min="22" max="22" width="0.7109375" style="615" customWidth="1"/>
    <col min="23" max="23" width="8.28515625" style="615" bestFit="1" customWidth="1"/>
    <col min="24" max="24" width="6.140625" style="615" customWidth="1"/>
    <col min="25" max="25" width="0.5703125" style="615" customWidth="1"/>
    <col min="26" max="26" width="9.85546875" style="615" bestFit="1" customWidth="1"/>
    <col min="27" max="27" width="6.140625" style="615" customWidth="1"/>
    <col min="28" max="28" width="0.7109375" style="615" customWidth="1"/>
    <col min="29" max="29" width="9.85546875" style="615" bestFit="1" customWidth="1"/>
    <col min="30" max="30" width="7.7109375" style="615" bestFit="1" customWidth="1"/>
    <col min="31" max="16384" width="11.42578125" style="615"/>
  </cols>
  <sheetData>
    <row r="1" spans="2:30" hidden="1" x14ac:dyDescent="0.2">
      <c r="E1" s="616" t="s">
        <v>36</v>
      </c>
      <c r="F1" s="616"/>
      <c r="H1" s="616" t="s">
        <v>21</v>
      </c>
      <c r="K1" s="616" t="s">
        <v>20</v>
      </c>
      <c r="N1" s="616" t="s">
        <v>19</v>
      </c>
      <c r="Q1" s="616" t="s">
        <v>18</v>
      </c>
      <c r="T1" s="616" t="s">
        <v>17</v>
      </c>
      <c r="W1" s="616" t="s">
        <v>16</v>
      </c>
      <c r="Z1" s="616" t="s">
        <v>15</v>
      </c>
    </row>
    <row r="2" spans="2:30" s="613" customFormat="1" x14ac:dyDescent="0.2">
      <c r="C2" s="617"/>
      <c r="D2" s="617"/>
      <c r="AB2" s="617"/>
    </row>
    <row r="3" spans="2:30" s="619" customFormat="1" ht="47.25" customHeight="1" x14ac:dyDescent="0.25">
      <c r="B3" s="1536"/>
      <c r="C3" s="1536"/>
      <c r="D3" s="1536"/>
      <c r="E3" s="1536"/>
      <c r="F3" s="1536"/>
      <c r="G3" s="1536"/>
      <c r="H3" s="1536"/>
      <c r="I3" s="1536"/>
      <c r="J3" s="1536"/>
      <c r="K3" s="1536"/>
      <c r="L3" s="618"/>
      <c r="M3" s="618"/>
      <c r="W3" s="620"/>
      <c r="AA3" s="620"/>
      <c r="AD3" s="620"/>
    </row>
    <row r="4" spans="2:30" s="621" customFormat="1" ht="7.5" customHeight="1" x14ac:dyDescent="0.2">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0" s="621" customFormat="1" ht="21" x14ac:dyDescent="0.2">
      <c r="B5" s="1538" t="s">
        <v>397</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c r="AD5" s="1538"/>
    </row>
    <row r="6" spans="2:30" s="621" customFormat="1" ht="16.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0"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
      <c r="B8" s="1470" t="s">
        <v>27</v>
      </c>
      <c r="C8" s="625"/>
      <c r="D8" s="625"/>
      <c r="E8" s="1540" t="s">
        <v>26</v>
      </c>
      <c r="F8" s="1541"/>
      <c r="G8" s="1541"/>
      <c r="H8" s="1541"/>
      <c r="I8" s="1541"/>
      <c r="J8" s="1541"/>
      <c r="K8" s="1541"/>
      <c r="L8" s="1541"/>
      <c r="M8" s="1541"/>
      <c r="N8" s="1541"/>
      <c r="O8" s="1541"/>
      <c r="P8" s="1541"/>
      <c r="Q8" s="1541"/>
      <c r="R8" s="1541"/>
      <c r="S8" s="1541"/>
      <c r="T8" s="1541"/>
      <c r="U8" s="1541"/>
      <c r="V8" s="1541"/>
      <c r="W8" s="1541"/>
      <c r="X8" s="1541"/>
      <c r="Y8" s="1541"/>
      <c r="Z8" s="1541"/>
      <c r="AA8" s="1542"/>
      <c r="AB8" s="625"/>
      <c r="AC8" s="1468" t="s">
        <v>0</v>
      </c>
      <c r="AD8" s="1469"/>
    </row>
    <row r="9" spans="2:30" s="626" customFormat="1" ht="21.75" customHeight="1" x14ac:dyDescent="0.2">
      <c r="B9" s="1539"/>
      <c r="C9" s="625"/>
      <c r="D9" s="627"/>
      <c r="E9" s="1533" t="s">
        <v>22</v>
      </c>
      <c r="F9" s="1534"/>
      <c r="G9" s="627"/>
      <c r="H9" s="1533" t="s">
        <v>21</v>
      </c>
      <c r="I9" s="1534"/>
      <c r="J9" s="627"/>
      <c r="K9" s="1533" t="s">
        <v>20</v>
      </c>
      <c r="L9" s="1534"/>
      <c r="M9" s="627"/>
      <c r="N9" s="1533" t="s">
        <v>19</v>
      </c>
      <c r="O9" s="1534"/>
      <c r="P9" s="627"/>
      <c r="Q9" s="1533" t="s">
        <v>18</v>
      </c>
      <c r="R9" s="1534"/>
      <c r="S9" s="627"/>
      <c r="T9" s="1533" t="s">
        <v>17</v>
      </c>
      <c r="U9" s="1534"/>
      <c r="V9" s="627"/>
      <c r="W9" s="1533" t="s">
        <v>16</v>
      </c>
      <c r="X9" s="1534"/>
      <c r="Y9" s="627"/>
      <c r="Z9" s="1533" t="s">
        <v>15</v>
      </c>
      <c r="AA9" s="1534"/>
      <c r="AB9" s="625"/>
      <c r="AC9" s="1543"/>
      <c r="AD9" s="1544"/>
    </row>
    <row r="10" spans="2:30" s="626" customFormat="1" ht="21.75" customHeight="1" x14ac:dyDescent="0.2">
      <c r="B10" s="1471"/>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
      <c r="B12" s="632" t="s">
        <v>24</v>
      </c>
      <c r="D12" s="634"/>
      <c r="E12" s="635">
        <v>2907</v>
      </c>
      <c r="F12" s="636">
        <v>0.20815283158022871</v>
      </c>
      <c r="G12" s="634"/>
      <c r="H12" s="635">
        <v>48521</v>
      </c>
      <c r="I12" s="636">
        <v>3.474297743757921</v>
      </c>
      <c r="J12" s="634"/>
      <c r="K12" s="635">
        <v>28336</v>
      </c>
      <c r="L12" s="636">
        <v>2.0289709788983008</v>
      </c>
      <c r="M12" s="634"/>
      <c r="N12" s="635">
        <v>38034</v>
      </c>
      <c r="O12" s="636">
        <v>2.7233865828422492</v>
      </c>
      <c r="P12" s="634"/>
      <c r="Q12" s="635">
        <v>47637</v>
      </c>
      <c r="R12" s="636">
        <v>3.4109998066691967</v>
      </c>
      <c r="S12" s="634"/>
      <c r="T12" s="635">
        <v>82377</v>
      </c>
      <c r="U12" s="636">
        <v>5.8985228094545921</v>
      </c>
      <c r="V12" s="634"/>
      <c r="W12" s="635">
        <v>303723</v>
      </c>
      <c r="X12" s="636">
        <v>21.747782066061852</v>
      </c>
      <c r="Y12" s="634"/>
      <c r="Z12" s="635">
        <v>845035</v>
      </c>
      <c r="AA12" s="636">
        <f>Z12*100/$AC$12</f>
        <v>60.507887180735658</v>
      </c>
      <c r="AB12" s="637"/>
      <c r="AC12" s="638">
        <f>E12+H12+K12+N12+Q12+T12+W12+Z12</f>
        <v>1396570</v>
      </c>
      <c r="AD12" s="446">
        <f>F12+I12+L12+O12+R12+U12+X12+AA12</f>
        <v>100</v>
      </c>
    </row>
    <row r="13" spans="2:30" s="633" customFormat="1" ht="20.25" customHeight="1" x14ac:dyDescent="0.2">
      <c r="B13" s="639" t="s">
        <v>23</v>
      </c>
      <c r="D13" s="634"/>
      <c r="E13" s="640">
        <v>3707</v>
      </c>
      <c r="F13" s="641">
        <v>0.43336298797175132</v>
      </c>
      <c r="G13" s="634"/>
      <c r="H13" s="640">
        <v>102844</v>
      </c>
      <c r="I13" s="641">
        <v>12.022871091169893</v>
      </c>
      <c r="J13" s="634"/>
      <c r="K13" s="640">
        <v>45976</v>
      </c>
      <c r="L13" s="641">
        <v>5.3747765673021952</v>
      </c>
      <c r="M13" s="634"/>
      <c r="N13" s="640">
        <v>49475</v>
      </c>
      <c r="O13" s="641">
        <v>5.7838235311309409</v>
      </c>
      <c r="P13" s="634"/>
      <c r="Q13" s="640">
        <v>52440</v>
      </c>
      <c r="R13" s="641">
        <v>6.1304437791310065</v>
      </c>
      <c r="S13" s="634"/>
      <c r="T13" s="640">
        <v>82536</v>
      </c>
      <c r="U13" s="641">
        <v>9.6487854262844532</v>
      </c>
      <c r="V13" s="634"/>
      <c r="W13" s="640">
        <v>185648</v>
      </c>
      <c r="X13" s="641">
        <v>21.70298677933091</v>
      </c>
      <c r="Y13" s="634"/>
      <c r="Z13" s="640">
        <v>332777</v>
      </c>
      <c r="AA13" s="641">
        <f>Z13*100/$AC$13</f>
        <v>38.902949837678847</v>
      </c>
      <c r="AB13" s="637"/>
      <c r="AC13" s="642">
        <f>E13+H13+K13+N13+Q13+T13+W13+Z13</f>
        <v>855403</v>
      </c>
      <c r="AD13" s="643">
        <f>F13+I13+L13+O13+R13+U13+X13+AA13</f>
        <v>100</v>
      </c>
    </row>
    <row r="14" spans="2:30" s="649" customFormat="1" ht="3" customHeight="1" x14ac:dyDescent="0.2">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
      <c r="B15" s="1224" t="s">
        <v>0</v>
      </c>
      <c r="C15" s="1225"/>
      <c r="D15" s="1245"/>
      <c r="E15" s="1226">
        <f>SUM(E12:E13)</f>
        <v>6614</v>
      </c>
      <c r="F15" s="1246">
        <f>E15*100/$AC$15</f>
        <v>0.2936980150294875</v>
      </c>
      <c r="G15" s="1245"/>
      <c r="H15" s="1226">
        <f>SUM(H12:H13)</f>
        <v>151365</v>
      </c>
      <c r="I15" s="1246">
        <f>H15*100/$AC$15</f>
        <v>6.7214393778255781</v>
      </c>
      <c r="J15" s="1245"/>
      <c r="K15" s="1226">
        <f>SUM(K12:K13)</f>
        <v>74312</v>
      </c>
      <c r="L15" s="1246">
        <f>K15*100/$AC$15</f>
        <v>3.2998619432826239</v>
      </c>
      <c r="M15" s="1245"/>
      <c r="N15" s="1226">
        <f>SUM(N12:N13)</f>
        <v>87509</v>
      </c>
      <c r="O15" s="1246">
        <f>N15*100/$AC$15</f>
        <v>3.8858814026633532</v>
      </c>
      <c r="P15" s="1245"/>
      <c r="Q15" s="1226">
        <f>SUM(Q12:Q13)</f>
        <v>100077</v>
      </c>
      <c r="R15" s="1246">
        <f>Q15*100/$AC$15</f>
        <v>4.4439697989274292</v>
      </c>
      <c r="S15" s="1245"/>
      <c r="T15" s="1226">
        <f>SUM(T12:T13)</f>
        <v>164913</v>
      </c>
      <c r="U15" s="1246">
        <f>T15*100/$AC$15</f>
        <v>7.3230451697245034</v>
      </c>
      <c r="V15" s="1245"/>
      <c r="W15" s="1226">
        <f>SUM(W12:W13)</f>
        <v>489371</v>
      </c>
      <c r="X15" s="1246">
        <f>W15*100/$AC$15</f>
        <v>21.730766754308334</v>
      </c>
      <c r="Y15" s="1245"/>
      <c r="Z15" s="1226">
        <f>SUM(Z12:Z13)</f>
        <v>1177812</v>
      </c>
      <c r="AA15" s="1246">
        <f>Z15*100/$AC$15</f>
        <v>52.301337538238691</v>
      </c>
      <c r="AB15" s="1245"/>
      <c r="AC15" s="1226">
        <f>E15+H15+K15+N15+Q15+T15+W15+Z15</f>
        <v>2251973</v>
      </c>
      <c r="AD15" s="1247">
        <f>F15+I15+L15+O15+R15+U15+X15+AA15</f>
        <v>100</v>
      </c>
    </row>
    <row r="16" spans="2:30" s="631" customFormat="1" ht="5.25" customHeight="1" x14ac:dyDescent="0.2">
      <c r="B16" s="651"/>
      <c r="C16" s="651"/>
      <c r="D16" s="651"/>
      <c r="E16" s="651"/>
      <c r="F16" s="651"/>
      <c r="G16" s="651"/>
      <c r="H16" s="651"/>
      <c r="I16" s="651"/>
      <c r="J16" s="651"/>
      <c r="K16" s="651"/>
      <c r="L16" s="651"/>
      <c r="M16" s="651"/>
      <c r="N16" s="651"/>
      <c r="O16" s="652"/>
      <c r="P16" s="652"/>
    </row>
    <row r="17" spans="2:16" s="631" customFormat="1" ht="12.75" customHeight="1" x14ac:dyDescent="0.2">
      <c r="B17" s="652"/>
      <c r="C17" s="652"/>
      <c r="D17" s="652"/>
      <c r="E17" s="652"/>
      <c r="F17" s="652"/>
      <c r="G17" s="652"/>
      <c r="H17" s="652"/>
      <c r="I17" s="652"/>
      <c r="J17" s="652"/>
      <c r="K17" s="652"/>
      <c r="L17" s="652"/>
      <c r="M17" s="652"/>
      <c r="N17" s="652"/>
      <c r="O17" s="652"/>
      <c r="P17" s="652"/>
    </row>
    <row r="18" spans="2:16" s="649" customFormat="1" ht="24.75" customHeight="1" x14ac:dyDescent="0.2">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
      <c r="B19" s="654"/>
      <c r="C19" s="654"/>
      <c r="D19" s="654"/>
      <c r="E19" s="654">
        <f>E15</f>
        <v>6614</v>
      </c>
      <c r="F19" s="655">
        <f>H15</f>
        <v>151365</v>
      </c>
      <c r="G19" s="655"/>
      <c r="H19" s="655">
        <f>K15</f>
        <v>74312</v>
      </c>
      <c r="I19" s="655">
        <f>N15</f>
        <v>87509</v>
      </c>
      <c r="J19" s="655"/>
      <c r="K19" s="655">
        <f>Q15</f>
        <v>100077</v>
      </c>
      <c r="L19" s="655">
        <f>T15</f>
        <v>164913</v>
      </c>
      <c r="M19" s="655"/>
      <c r="N19" s="655">
        <f>W15</f>
        <v>489371</v>
      </c>
      <c r="O19" s="655">
        <f>Z15</f>
        <v>1177812</v>
      </c>
      <c r="P19" s="655"/>
    </row>
    <row r="20" spans="2:16" s="631" customFormat="1" x14ac:dyDescent="0.2">
      <c r="B20" s="652"/>
      <c r="C20" s="652"/>
      <c r="D20" s="652"/>
      <c r="E20" s="652"/>
      <c r="F20" s="652"/>
      <c r="G20" s="652"/>
      <c r="H20" s="652"/>
      <c r="I20" s="652"/>
      <c r="J20" s="652"/>
      <c r="K20" s="652"/>
      <c r="L20" s="652"/>
      <c r="M20" s="652"/>
      <c r="N20" s="652"/>
      <c r="O20" s="652"/>
      <c r="P20" s="652"/>
    </row>
    <row r="21" spans="2:16" s="631" customFormat="1" x14ac:dyDescent="0.2">
      <c r="B21" s="652"/>
      <c r="C21" s="652"/>
      <c r="D21" s="652"/>
      <c r="E21" s="652"/>
      <c r="F21" s="652"/>
      <c r="G21" s="652"/>
      <c r="H21" s="652"/>
      <c r="I21" s="652"/>
      <c r="J21" s="652"/>
      <c r="K21" s="652"/>
      <c r="L21" s="652"/>
      <c r="M21" s="652"/>
      <c r="N21" s="652"/>
      <c r="O21" s="652"/>
      <c r="P21" s="652"/>
    </row>
    <row r="22" spans="2:16" s="631" customFormat="1" x14ac:dyDescent="0.2">
      <c r="B22" s="652"/>
      <c r="C22" s="652"/>
      <c r="D22" s="652"/>
      <c r="E22" s="652"/>
      <c r="F22" s="652"/>
      <c r="G22" s="652"/>
      <c r="H22" s="652"/>
      <c r="I22" s="652"/>
      <c r="J22" s="652"/>
      <c r="K22" s="652"/>
      <c r="L22" s="652"/>
      <c r="M22" s="652"/>
      <c r="N22" s="652"/>
      <c r="O22" s="652"/>
      <c r="P22" s="652"/>
    </row>
    <row r="23" spans="2:16" s="631" customFormat="1" x14ac:dyDescent="0.2">
      <c r="B23" s="652"/>
      <c r="C23" s="652"/>
      <c r="D23" s="652"/>
      <c r="E23" s="652"/>
      <c r="F23" s="652"/>
      <c r="G23" s="652"/>
      <c r="H23" s="652"/>
      <c r="I23" s="652"/>
      <c r="J23" s="652"/>
      <c r="K23" s="652"/>
      <c r="L23" s="652"/>
      <c r="M23" s="652"/>
      <c r="N23" s="652"/>
      <c r="O23" s="652"/>
      <c r="P23" s="652"/>
    </row>
    <row r="24" spans="2:16" s="631" customFormat="1" x14ac:dyDescent="0.2">
      <c r="B24" s="652"/>
      <c r="C24" s="652"/>
      <c r="D24" s="652"/>
      <c r="E24" s="652"/>
      <c r="F24" s="652"/>
      <c r="G24" s="652"/>
      <c r="H24" s="652"/>
      <c r="I24" s="652"/>
      <c r="J24" s="652"/>
      <c r="K24" s="652"/>
      <c r="L24" s="652"/>
      <c r="M24" s="652"/>
      <c r="N24" s="652"/>
      <c r="O24" s="652"/>
      <c r="P24" s="652"/>
    </row>
    <row r="25" spans="2:16" s="631" customFormat="1" x14ac:dyDescent="0.2">
      <c r="B25" s="652"/>
      <c r="C25" s="652"/>
      <c r="D25" s="652"/>
      <c r="E25" s="652"/>
      <c r="F25" s="652"/>
      <c r="G25" s="652"/>
      <c r="H25" s="652"/>
      <c r="I25" s="652"/>
      <c r="J25" s="652"/>
      <c r="K25" s="652"/>
      <c r="L25" s="652"/>
      <c r="M25" s="652"/>
      <c r="N25" s="652"/>
      <c r="O25" s="652"/>
      <c r="P25" s="652"/>
    </row>
    <row r="26" spans="2:16" s="631" customFormat="1" x14ac:dyDescent="0.2">
      <c r="B26" s="652"/>
      <c r="C26" s="652"/>
      <c r="D26" s="652"/>
      <c r="E26" s="652"/>
      <c r="F26" s="652"/>
      <c r="G26" s="652"/>
      <c r="H26" s="652"/>
      <c r="I26" s="652"/>
      <c r="J26" s="652"/>
      <c r="K26" s="652"/>
      <c r="L26" s="652"/>
      <c r="M26" s="652"/>
      <c r="N26" s="652"/>
      <c r="O26" s="652"/>
      <c r="P26" s="652"/>
    </row>
    <row r="27" spans="2:16" s="631" customFormat="1" x14ac:dyDescent="0.2">
      <c r="B27" s="652"/>
      <c r="C27" s="652"/>
      <c r="D27" s="652"/>
      <c r="E27" s="652"/>
      <c r="F27" s="652"/>
      <c r="G27" s="652"/>
      <c r="H27" s="652"/>
      <c r="I27" s="652"/>
      <c r="J27" s="652"/>
      <c r="K27" s="652"/>
      <c r="L27" s="652"/>
      <c r="M27" s="652"/>
      <c r="N27" s="652"/>
      <c r="O27" s="652"/>
      <c r="P27" s="652"/>
    </row>
    <row r="28" spans="2:16" s="631" customFormat="1" x14ac:dyDescent="0.2">
      <c r="B28" s="652"/>
      <c r="C28" s="652"/>
      <c r="D28" s="652"/>
      <c r="E28" s="652"/>
      <c r="F28" s="652"/>
      <c r="G28" s="652"/>
      <c r="H28" s="652"/>
      <c r="I28" s="652"/>
      <c r="J28" s="652"/>
      <c r="K28" s="652"/>
      <c r="L28" s="652"/>
      <c r="M28" s="652"/>
      <c r="N28" s="652"/>
      <c r="O28" s="652"/>
      <c r="P28" s="652"/>
    </row>
    <row r="29" spans="2:16" s="631" customFormat="1" x14ac:dyDescent="0.2">
      <c r="B29" s="652"/>
      <c r="C29" s="652"/>
      <c r="D29" s="652"/>
      <c r="E29" s="652"/>
      <c r="F29" s="652"/>
      <c r="G29" s="652"/>
      <c r="H29" s="652"/>
      <c r="I29" s="652"/>
      <c r="J29" s="652"/>
      <c r="K29" s="652"/>
      <c r="L29" s="652"/>
      <c r="M29" s="652"/>
      <c r="N29" s="652"/>
      <c r="O29" s="652"/>
      <c r="P29" s="652"/>
    </row>
    <row r="30" spans="2:16" s="631" customFormat="1" x14ac:dyDescent="0.2">
      <c r="B30" s="652"/>
      <c r="C30" s="652"/>
      <c r="D30" s="652"/>
      <c r="E30" s="652"/>
      <c r="F30" s="652"/>
      <c r="G30" s="652"/>
      <c r="H30" s="652"/>
      <c r="I30" s="652"/>
      <c r="J30" s="652"/>
      <c r="K30" s="652"/>
      <c r="L30" s="652"/>
      <c r="M30" s="652"/>
      <c r="N30" s="652"/>
      <c r="O30" s="652"/>
      <c r="P30" s="652"/>
    </row>
    <row r="31" spans="2:16" s="631" customFormat="1" ht="5.25" customHeight="1" x14ac:dyDescent="0.2">
      <c r="B31" s="652"/>
      <c r="C31" s="652"/>
      <c r="D31" s="652"/>
      <c r="E31" s="652"/>
      <c r="F31" s="652"/>
      <c r="G31" s="652"/>
      <c r="H31" s="652"/>
      <c r="I31" s="652"/>
      <c r="J31" s="652"/>
      <c r="K31" s="652"/>
      <c r="L31" s="652"/>
      <c r="M31" s="652"/>
      <c r="N31" s="652"/>
      <c r="O31" s="652"/>
      <c r="P31" s="652"/>
    </row>
    <row r="32" spans="2:16" s="631" customFormat="1" ht="5.25" customHeight="1" x14ac:dyDescent="0.2">
      <c r="B32" s="652"/>
      <c r="C32" s="652"/>
      <c r="D32" s="652"/>
      <c r="E32" s="652"/>
      <c r="F32" s="652"/>
      <c r="G32" s="652"/>
      <c r="H32" s="652"/>
      <c r="I32" s="652"/>
      <c r="J32" s="652"/>
      <c r="K32" s="652"/>
      <c r="L32" s="652"/>
      <c r="M32" s="652"/>
      <c r="N32" s="652"/>
      <c r="O32" s="652"/>
      <c r="P32" s="652"/>
    </row>
    <row r="33" spans="2:16" s="631" customFormat="1" ht="16.5" customHeigh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row r="36" spans="2:16" s="650" customFormat="1" x14ac:dyDescent="0.2">
      <c r="B36" s="1535" t="s">
        <v>14</v>
      </c>
      <c r="C36" s="1535"/>
      <c r="D36" s="1535"/>
      <c r="E36" s="1535"/>
      <c r="F36" s="1535"/>
      <c r="G36" s="1535"/>
      <c r="H36" s="1535"/>
      <c r="I36" s="1535"/>
      <c r="J36" s="1535"/>
      <c r="K36" s="1535"/>
    </row>
    <row r="37" spans="2:16" s="657" customFormat="1" ht="12.75" customHeight="1" x14ac:dyDescent="0.2">
      <c r="B37" s="1545"/>
      <c r="C37" s="1546"/>
      <c r="D37" s="1546"/>
      <c r="E37" s="1546"/>
      <c r="F37" s="1546"/>
      <c r="G37" s="1546"/>
      <c r="H37" s="1546"/>
      <c r="I37" s="1546"/>
      <c r="J37" s="1546"/>
      <c r="K37" s="1546"/>
      <c r="L37" s="1546"/>
      <c r="M37" s="1546"/>
      <c r="N37" s="1546"/>
      <c r="O37" s="1546"/>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410"/>
      <c r="C2" s="1410"/>
      <c r="D2" s="1410"/>
      <c r="E2" s="1410"/>
      <c r="F2" s="1410"/>
      <c r="G2" s="1410"/>
      <c r="H2" s="1410"/>
      <c r="I2" s="1410"/>
      <c r="J2" s="1410"/>
      <c r="K2" s="1410"/>
      <c r="L2" s="1410"/>
      <c r="M2" s="1410"/>
      <c r="N2" s="1410"/>
      <c r="O2" s="1410"/>
      <c r="P2" s="1410"/>
      <c r="Q2" s="1410"/>
      <c r="R2" s="1410"/>
      <c r="S2" s="210"/>
      <c r="T2" s="210"/>
    </row>
    <row r="3" spans="1:20" x14ac:dyDescent="0.2">
      <c r="C3" s="1411" t="s">
        <v>289</v>
      </c>
      <c r="D3" s="1411"/>
      <c r="E3" s="1411"/>
    </row>
    <row r="5" spans="1:20" ht="23.25" customHeight="1" x14ac:dyDescent="0.2">
      <c r="B5" s="1412" t="s">
        <v>290</v>
      </c>
      <c r="C5" s="1413"/>
      <c r="D5" s="1413"/>
      <c r="E5" s="1413"/>
      <c r="F5" s="1413"/>
      <c r="G5" s="1413"/>
      <c r="H5" s="1413"/>
      <c r="I5" s="1413"/>
      <c r="J5" s="1413"/>
      <c r="K5" s="1413"/>
      <c r="L5" s="1413"/>
      <c r="M5" s="1413"/>
      <c r="N5" s="1413"/>
      <c r="O5" s="1413"/>
      <c r="P5" s="1413"/>
      <c r="Q5" s="1414">
        <v>45869</v>
      </c>
      <c r="R5" s="1415"/>
      <c r="S5" s="1415"/>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416" t="s">
        <v>291</v>
      </c>
      <c r="C7" s="1416"/>
      <c r="D7" s="1416"/>
      <c r="E7" s="1416"/>
      <c r="F7" s="1416"/>
      <c r="G7" s="1416"/>
      <c r="H7" s="1416"/>
      <c r="I7" s="1416"/>
      <c r="J7" s="1416"/>
      <c r="K7" s="1416"/>
      <c r="L7" s="1416"/>
      <c r="M7" s="1416"/>
      <c r="N7" s="1416"/>
      <c r="O7" s="1416"/>
      <c r="P7" s="1416"/>
      <c r="Q7" s="1416"/>
      <c r="R7" s="1416"/>
      <c r="S7" s="1416"/>
    </row>
    <row r="8" spans="1:20" ht="18.75" customHeight="1" x14ac:dyDescent="0.2">
      <c r="B8" s="1409" t="s">
        <v>292</v>
      </c>
      <c r="C8" s="1409"/>
      <c r="D8" s="1409"/>
      <c r="E8" s="1409"/>
      <c r="F8" s="1409"/>
      <c r="G8" s="1409"/>
      <c r="H8" s="1409"/>
      <c r="I8" s="1409"/>
      <c r="J8" s="1409"/>
      <c r="K8" s="1409"/>
      <c r="L8" s="1409"/>
      <c r="M8" s="1409"/>
      <c r="N8" s="1409"/>
      <c r="O8" s="1409"/>
      <c r="P8" s="1409"/>
      <c r="Q8" s="1409"/>
      <c r="R8" s="1409"/>
      <c r="S8" s="1409"/>
    </row>
    <row r="9" spans="1:20" ht="18.75" customHeight="1" x14ac:dyDescent="0.2">
      <c r="B9" s="1409" t="s">
        <v>293</v>
      </c>
      <c r="C9" s="1409"/>
      <c r="D9" s="1409"/>
      <c r="E9" s="1409"/>
      <c r="F9" s="1409"/>
      <c r="G9" s="1409"/>
      <c r="H9" s="1409"/>
      <c r="I9" s="1409"/>
      <c r="J9" s="1409"/>
      <c r="K9" s="1409"/>
      <c r="L9" s="1409"/>
      <c r="M9" s="1409"/>
      <c r="N9" s="1409"/>
      <c r="O9" s="1409"/>
      <c r="P9" s="1409"/>
      <c r="Q9" s="1409"/>
      <c r="R9" s="1409"/>
      <c r="S9" s="1409"/>
    </row>
    <row r="10" spans="1:20" ht="18.75" customHeight="1" x14ac:dyDescent="0.2">
      <c r="B10" s="1409" t="s">
        <v>294</v>
      </c>
      <c r="C10" s="1409"/>
      <c r="D10" s="1409"/>
      <c r="E10" s="1409"/>
      <c r="F10" s="1409"/>
      <c r="G10" s="1409"/>
      <c r="H10" s="1409"/>
      <c r="I10" s="1409"/>
      <c r="J10" s="1409"/>
      <c r="K10" s="1409"/>
      <c r="L10" s="1409"/>
      <c r="M10" s="1409"/>
      <c r="N10" s="1409"/>
      <c r="O10" s="1409"/>
      <c r="P10" s="1409"/>
      <c r="Q10" s="1409"/>
      <c r="R10" s="1409"/>
      <c r="S10" s="1409"/>
    </row>
    <row r="11" spans="1:20" ht="18.75" customHeight="1" x14ac:dyDescent="0.2">
      <c r="B11" s="1409" t="s">
        <v>295</v>
      </c>
      <c r="C11" s="1409"/>
      <c r="D11" s="1409"/>
      <c r="E11" s="1409"/>
      <c r="F11" s="1409"/>
      <c r="G11" s="1409"/>
      <c r="H11" s="1409"/>
      <c r="I11" s="1409"/>
      <c r="J11" s="1409"/>
      <c r="K11" s="1409"/>
      <c r="L11" s="1409"/>
      <c r="M11" s="1409"/>
      <c r="N11" s="1409"/>
      <c r="O11" s="1409"/>
      <c r="P11" s="1409"/>
      <c r="Q11" s="1409"/>
      <c r="R11" s="1409"/>
      <c r="S11" s="1409"/>
    </row>
    <row r="12" spans="1:20" ht="18.75" customHeight="1" x14ac:dyDescent="0.2">
      <c r="B12" s="1409" t="s">
        <v>296</v>
      </c>
      <c r="C12" s="1409"/>
      <c r="D12" s="1409"/>
      <c r="E12" s="1409"/>
      <c r="F12" s="1409"/>
      <c r="G12" s="1409"/>
      <c r="H12" s="1409"/>
      <c r="I12" s="1409"/>
      <c r="J12" s="1409"/>
      <c r="K12" s="1409"/>
      <c r="L12" s="1409"/>
      <c r="M12" s="1409"/>
      <c r="N12" s="1409"/>
      <c r="O12" s="1409"/>
      <c r="P12" s="1409"/>
      <c r="Q12" s="1409"/>
      <c r="R12" s="1409"/>
      <c r="S12" s="1409"/>
    </row>
    <row r="13" spans="1:20" ht="18.75" customHeight="1" x14ac:dyDescent="0.2">
      <c r="B13" s="1409" t="s">
        <v>297</v>
      </c>
      <c r="C13" s="1409"/>
      <c r="D13" s="1409"/>
      <c r="E13" s="1409"/>
      <c r="F13" s="1409"/>
      <c r="G13" s="1409"/>
      <c r="H13" s="1409"/>
      <c r="I13" s="1409"/>
      <c r="J13" s="1409"/>
      <c r="K13" s="1409"/>
      <c r="L13" s="1409"/>
      <c r="M13" s="1409"/>
      <c r="N13" s="1409"/>
      <c r="O13" s="1409"/>
      <c r="P13" s="1409"/>
      <c r="Q13" s="1409"/>
      <c r="R13" s="1409"/>
      <c r="S13" s="1409"/>
    </row>
    <row r="14" spans="1:20" ht="18.75" customHeight="1" x14ac:dyDescent="0.2">
      <c r="B14" s="1409" t="s">
        <v>298</v>
      </c>
      <c r="C14" s="1409"/>
      <c r="D14" s="1409"/>
      <c r="E14" s="1409"/>
      <c r="F14" s="1409"/>
      <c r="G14" s="1409"/>
      <c r="H14" s="1409"/>
      <c r="I14" s="1409"/>
      <c r="J14" s="1409"/>
      <c r="K14" s="1409"/>
      <c r="L14" s="1409"/>
      <c r="M14" s="1409"/>
      <c r="N14" s="1409"/>
      <c r="O14" s="1409"/>
      <c r="P14" s="1409"/>
      <c r="Q14" s="1409"/>
      <c r="R14" s="1409"/>
      <c r="S14" s="1409"/>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416" t="s">
        <v>299</v>
      </c>
      <c r="C16" s="1416"/>
      <c r="D16" s="1416"/>
      <c r="E16" s="1416"/>
      <c r="F16" s="1416"/>
      <c r="G16" s="1416"/>
      <c r="H16" s="1416"/>
      <c r="I16" s="1416"/>
      <c r="J16" s="1416"/>
      <c r="K16" s="1416"/>
      <c r="L16" s="1416"/>
      <c r="M16" s="1416"/>
      <c r="N16" s="1416"/>
      <c r="O16" s="1416"/>
      <c r="P16" s="1416"/>
      <c r="Q16" s="1416"/>
      <c r="R16" s="1416"/>
      <c r="S16" s="1416"/>
    </row>
    <row r="17" spans="2:21" ht="18.75" customHeight="1" x14ac:dyDescent="0.2">
      <c r="B17" s="1409" t="s">
        <v>300</v>
      </c>
      <c r="C17" s="1409"/>
      <c r="D17" s="1409"/>
      <c r="E17" s="1409"/>
      <c r="F17" s="1409"/>
      <c r="G17" s="1409"/>
      <c r="H17" s="1409"/>
      <c r="I17" s="1409"/>
      <c r="J17" s="1409"/>
      <c r="K17" s="1409"/>
      <c r="L17" s="1409"/>
      <c r="M17" s="1409"/>
      <c r="N17" s="1409"/>
      <c r="O17" s="1409"/>
      <c r="P17" s="1409"/>
      <c r="Q17" s="1409"/>
      <c r="R17" s="1409"/>
      <c r="S17" s="1409"/>
      <c r="T17" s="214"/>
    </row>
    <row r="18" spans="2:21" ht="18.75" customHeight="1" x14ac:dyDescent="0.2">
      <c r="B18" s="1409" t="s">
        <v>301</v>
      </c>
      <c r="C18" s="1409"/>
      <c r="D18" s="1409"/>
      <c r="E18" s="1409"/>
      <c r="F18" s="1409"/>
      <c r="G18" s="1409"/>
      <c r="H18" s="1409"/>
      <c r="I18" s="1409"/>
      <c r="J18" s="1409"/>
      <c r="K18" s="1409"/>
      <c r="L18" s="1409"/>
      <c r="M18" s="1409"/>
      <c r="N18" s="1409"/>
      <c r="O18" s="1409"/>
      <c r="P18" s="1409"/>
      <c r="Q18" s="1409"/>
      <c r="R18" s="1409"/>
      <c r="S18" s="1409"/>
      <c r="T18" s="214"/>
    </row>
    <row r="19" spans="2:21" ht="18.75" customHeight="1" x14ac:dyDescent="0.2">
      <c r="B19" s="1409" t="s">
        <v>302</v>
      </c>
      <c r="C19" s="1409"/>
      <c r="D19" s="1409"/>
      <c r="E19" s="1409"/>
      <c r="F19" s="1409"/>
      <c r="G19" s="1409"/>
      <c r="H19" s="1409"/>
      <c r="I19" s="1409"/>
      <c r="J19" s="1409"/>
      <c r="K19" s="1409"/>
      <c r="L19" s="1409"/>
      <c r="M19" s="1409"/>
      <c r="N19" s="1409"/>
      <c r="O19" s="1409"/>
      <c r="P19" s="1409"/>
      <c r="Q19" s="1409"/>
      <c r="R19" s="1409"/>
      <c r="S19" s="1409"/>
      <c r="T19" s="214"/>
    </row>
    <row r="20" spans="2:21" ht="18.75" customHeight="1" x14ac:dyDescent="0.2">
      <c r="B20" s="1409" t="s">
        <v>303</v>
      </c>
      <c r="C20" s="1409"/>
      <c r="D20" s="1409"/>
      <c r="E20" s="1409"/>
      <c r="F20" s="1409"/>
      <c r="G20" s="1409"/>
      <c r="H20" s="1409"/>
      <c r="I20" s="1409"/>
      <c r="J20" s="1409"/>
      <c r="K20" s="1409"/>
      <c r="L20" s="1409"/>
      <c r="M20" s="1409"/>
      <c r="N20" s="1409"/>
      <c r="O20" s="1409"/>
      <c r="P20" s="1409"/>
      <c r="Q20" s="1409"/>
      <c r="R20" s="1409"/>
      <c r="S20" s="1409"/>
      <c r="T20" s="214"/>
    </row>
    <row r="21" spans="2:21" ht="18.75" customHeight="1" x14ac:dyDescent="0.2">
      <c r="B21" s="1409" t="s">
        <v>304</v>
      </c>
      <c r="C21" s="1409"/>
      <c r="D21" s="1409"/>
      <c r="E21" s="1409"/>
      <c r="F21" s="1409"/>
      <c r="G21" s="1409"/>
      <c r="H21" s="1409"/>
      <c r="I21" s="1409"/>
      <c r="J21" s="1409"/>
      <c r="K21" s="1409"/>
      <c r="L21" s="1409"/>
      <c r="M21" s="1409"/>
      <c r="N21" s="1409"/>
      <c r="O21" s="1409"/>
      <c r="P21" s="1409"/>
      <c r="Q21" s="1409"/>
      <c r="R21" s="1409"/>
      <c r="S21" s="1409"/>
      <c r="T21" s="1409"/>
    </row>
    <row r="22" spans="2:21" ht="18.75" customHeight="1" x14ac:dyDescent="0.2">
      <c r="B22" s="1409" t="s">
        <v>305</v>
      </c>
      <c r="C22" s="1409"/>
      <c r="D22" s="1409"/>
      <c r="E22" s="1409"/>
      <c r="F22" s="1409"/>
      <c r="G22" s="1409"/>
      <c r="H22" s="1409"/>
      <c r="I22" s="1409"/>
      <c r="J22" s="1409"/>
      <c r="K22" s="1409"/>
      <c r="L22" s="1409"/>
      <c r="M22" s="1409"/>
      <c r="N22" s="1409"/>
      <c r="O22" s="1409"/>
      <c r="P22" s="1409"/>
      <c r="Q22" s="1409"/>
      <c r="R22" s="1409"/>
      <c r="S22" s="1409"/>
      <c r="T22" s="214"/>
    </row>
    <row r="23" spans="2:21" ht="18.75" customHeight="1" x14ac:dyDescent="0.2">
      <c r="B23" s="1409" t="s">
        <v>306</v>
      </c>
      <c r="C23" s="1409"/>
      <c r="D23" s="1409"/>
      <c r="E23" s="1409"/>
      <c r="F23" s="1409"/>
      <c r="G23" s="1409"/>
      <c r="H23" s="1409"/>
      <c r="I23" s="1409"/>
      <c r="J23" s="1409"/>
      <c r="K23" s="1409"/>
      <c r="L23" s="1409"/>
      <c r="M23" s="1409"/>
      <c r="N23" s="1409"/>
      <c r="O23" s="1409"/>
      <c r="P23" s="1409"/>
      <c r="Q23" s="1409"/>
      <c r="R23" s="1409"/>
      <c r="S23" s="1409"/>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416" t="s">
        <v>307</v>
      </c>
      <c r="C25" s="1416"/>
      <c r="D25" s="1416"/>
      <c r="E25" s="1416"/>
      <c r="F25" s="1416"/>
      <c r="G25" s="1416"/>
      <c r="H25" s="1416"/>
      <c r="I25" s="1416"/>
      <c r="J25" s="1416"/>
      <c r="K25" s="1416"/>
      <c r="L25" s="1416"/>
      <c r="M25" s="1416"/>
      <c r="N25" s="1416"/>
      <c r="O25" s="1416"/>
      <c r="P25" s="1416"/>
      <c r="Q25" s="1416"/>
      <c r="R25" s="1416"/>
      <c r="S25" s="1416"/>
    </row>
    <row r="26" spans="2:21" ht="18.75" customHeight="1" x14ac:dyDescent="0.2">
      <c r="B26" s="1409" t="s">
        <v>308</v>
      </c>
      <c r="C26" s="1409"/>
      <c r="D26" s="1409"/>
      <c r="E26" s="1409"/>
      <c r="F26" s="1409"/>
      <c r="G26" s="1409"/>
      <c r="H26" s="1409"/>
      <c r="I26" s="1409"/>
      <c r="J26" s="1409"/>
      <c r="K26" s="1409"/>
      <c r="L26" s="1409"/>
      <c r="M26" s="1409"/>
      <c r="N26" s="1409"/>
      <c r="O26" s="1409"/>
      <c r="P26" s="1409"/>
      <c r="Q26" s="1409"/>
      <c r="R26" s="1409"/>
      <c r="S26" s="1409"/>
      <c r="T26" s="1409"/>
      <c r="U26" s="1409"/>
    </row>
    <row r="27" spans="2:21" ht="18.75" customHeight="1" x14ac:dyDescent="0.2">
      <c r="B27" s="1409" t="s">
        <v>309</v>
      </c>
      <c r="C27" s="1409"/>
      <c r="D27" s="1409"/>
      <c r="E27" s="1409"/>
      <c r="F27" s="1409"/>
      <c r="G27" s="1409"/>
      <c r="H27" s="1409"/>
      <c r="I27" s="1409"/>
      <c r="J27" s="1409"/>
      <c r="K27" s="1409"/>
      <c r="L27" s="1409"/>
      <c r="M27" s="1409"/>
      <c r="N27" s="1409"/>
      <c r="O27" s="1409"/>
      <c r="P27" s="1409"/>
      <c r="Q27" s="1409"/>
      <c r="R27" s="1409"/>
      <c r="S27" s="1409"/>
      <c r="T27" s="1409"/>
      <c r="U27" s="1409"/>
    </row>
    <row r="28" spans="2:21" ht="18.75" customHeight="1" x14ac:dyDescent="0.2">
      <c r="B28" s="1409" t="s">
        <v>310</v>
      </c>
      <c r="C28" s="1409"/>
      <c r="D28" s="1409"/>
      <c r="E28" s="1409"/>
      <c r="F28" s="1409"/>
      <c r="G28" s="1409"/>
      <c r="H28" s="1409"/>
      <c r="I28" s="1409"/>
      <c r="J28" s="1409"/>
      <c r="K28" s="1409"/>
      <c r="L28" s="1409"/>
      <c r="M28" s="1409"/>
      <c r="N28" s="1409"/>
      <c r="O28" s="1409"/>
      <c r="P28" s="1409"/>
      <c r="Q28" s="1409"/>
      <c r="R28" s="1409"/>
      <c r="S28" s="1409"/>
      <c r="T28" s="1409"/>
      <c r="U28" s="1409"/>
    </row>
    <row r="29" spans="2:21" ht="18.75" customHeight="1" x14ac:dyDescent="0.2">
      <c r="B29" s="1409" t="s">
        <v>311</v>
      </c>
      <c r="C29" s="1409"/>
      <c r="D29" s="1409"/>
      <c r="E29" s="1409"/>
      <c r="F29" s="1409"/>
      <c r="G29" s="1409"/>
      <c r="H29" s="1409"/>
      <c r="I29" s="1409"/>
      <c r="J29" s="1409"/>
      <c r="K29" s="1409"/>
      <c r="L29" s="1409"/>
      <c r="M29" s="1409"/>
      <c r="N29" s="1409"/>
      <c r="O29" s="1409"/>
      <c r="P29" s="1409"/>
      <c r="Q29" s="1409"/>
      <c r="R29" s="1409"/>
      <c r="S29" s="1409"/>
      <c r="T29" s="1409"/>
      <c r="U29" s="1409"/>
    </row>
    <row r="30" spans="2:21" ht="15" customHeight="1" x14ac:dyDescent="0.2">
      <c r="B30" s="1409" t="s">
        <v>312</v>
      </c>
      <c r="C30" s="1409"/>
      <c r="D30" s="1409"/>
      <c r="E30" s="1409"/>
      <c r="F30" s="1409"/>
      <c r="G30" s="1409"/>
      <c r="H30" s="1409"/>
      <c r="I30" s="1409"/>
      <c r="J30" s="1409"/>
      <c r="K30" s="1409"/>
      <c r="L30" s="1409"/>
      <c r="M30" s="1409"/>
      <c r="N30" s="1409"/>
      <c r="O30" s="1409"/>
      <c r="P30" s="1409"/>
      <c r="Q30" s="1409"/>
      <c r="R30" s="1409"/>
      <c r="S30" s="1409"/>
      <c r="T30" s="1409"/>
      <c r="U30" s="1409"/>
    </row>
    <row r="31" spans="2:21" ht="18.75" customHeight="1" x14ac:dyDescent="0.2">
      <c r="B31" s="1409" t="s">
        <v>313</v>
      </c>
      <c r="C31" s="1409"/>
      <c r="D31" s="1409"/>
      <c r="E31" s="1409"/>
      <c r="F31" s="1409"/>
      <c r="G31" s="1409"/>
      <c r="H31" s="1409"/>
      <c r="I31" s="1409"/>
      <c r="J31" s="1409"/>
      <c r="K31" s="1409"/>
      <c r="L31" s="1409"/>
      <c r="M31" s="1409"/>
      <c r="N31" s="1409"/>
      <c r="O31" s="1409"/>
      <c r="P31" s="1409"/>
      <c r="Q31" s="1409"/>
      <c r="R31" s="1409"/>
      <c r="S31" s="1409"/>
      <c r="T31" s="1409"/>
      <c r="U31" s="1409"/>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6" customWidth="1"/>
    <col min="2" max="2" width="28.7109375" style="666" customWidth="1"/>
    <col min="3" max="3" width="0.5703125" style="666" customWidth="1"/>
    <col min="4" max="4" width="10.140625" style="666" customWidth="1"/>
    <col min="5" max="5" width="8.85546875" style="666" customWidth="1"/>
    <col min="6" max="6" width="0.5703125" style="666" customWidth="1"/>
    <col min="7" max="7" width="1.28515625" style="666" hidden="1" customWidth="1"/>
    <col min="8" max="8" width="10.42578125" style="666" customWidth="1"/>
    <col min="9" max="9" width="10.7109375" style="666" customWidth="1"/>
    <col min="10" max="10" width="0.5703125" style="666" customWidth="1"/>
    <col min="11" max="11" width="10.140625" style="666" customWidth="1"/>
    <col min="12" max="12" width="11.5703125" style="666" customWidth="1"/>
    <col min="13" max="13" width="0.5703125" style="666" customWidth="1"/>
    <col min="14" max="14" width="8.85546875" style="666" customWidth="1"/>
    <col min="15" max="15" width="8.42578125" style="666" customWidth="1"/>
    <col min="16" max="16" width="0.5703125" style="666" customWidth="1"/>
    <col min="17" max="17" width="9.7109375" style="666" customWidth="1"/>
    <col min="18" max="18" width="8.42578125" style="666" customWidth="1"/>
    <col min="19" max="19" width="0.28515625" style="666" customWidth="1"/>
    <col min="20" max="20" width="12.42578125" style="666" customWidth="1"/>
    <col min="21" max="21" width="8.42578125" style="666" customWidth="1"/>
    <col min="22" max="22" width="0.5703125" style="666" customWidth="1"/>
    <col min="23" max="23" width="9.7109375" style="666" customWidth="1"/>
    <col min="24" max="24" width="8.42578125" style="666" customWidth="1"/>
    <col min="25" max="25" width="11.42578125" style="666"/>
    <col min="26" max="26" width="11.42578125" style="700"/>
    <col min="27" max="16384" width="11.42578125" style="666"/>
  </cols>
  <sheetData>
    <row r="1" spans="1:26" ht="9.75" customHeight="1" x14ac:dyDescent="0.25"/>
    <row r="2" spans="1:26" s="619" customFormat="1" ht="49.5" customHeight="1" x14ac:dyDescent="0.25">
      <c r="B2" s="1536"/>
      <c r="C2" s="1536"/>
      <c r="D2" s="1536"/>
      <c r="E2" s="1536"/>
      <c r="F2" s="1536"/>
      <c r="G2" s="667"/>
      <c r="H2" s="1551"/>
      <c r="I2" s="1551"/>
      <c r="J2" s="1551"/>
      <c r="K2" s="1551"/>
      <c r="L2" s="1551"/>
      <c r="M2" s="1551"/>
      <c r="N2" s="1551"/>
      <c r="O2" s="1551"/>
      <c r="P2" s="667"/>
      <c r="Q2" s="667"/>
      <c r="R2" s="667"/>
      <c r="T2" s="618"/>
      <c r="U2" s="667"/>
      <c r="V2" s="667"/>
      <c r="W2" s="667"/>
      <c r="X2" s="667"/>
      <c r="Z2" s="1215"/>
    </row>
    <row r="3" spans="1:26" s="619" customFormat="1" ht="3" customHeight="1" x14ac:dyDescent="0.2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
      <c r="B4" s="1538" t="s">
        <v>398</v>
      </c>
      <c r="C4" s="1538"/>
      <c r="D4" s="1538"/>
      <c r="E4" s="1538"/>
      <c r="F4" s="1538"/>
      <c r="G4" s="1538"/>
      <c r="H4" s="1538"/>
      <c r="I4" s="1538"/>
      <c r="J4" s="1538"/>
      <c r="K4" s="1538"/>
      <c r="L4" s="1538"/>
      <c r="M4" s="1538"/>
      <c r="N4" s="1538"/>
      <c r="O4" s="1538"/>
      <c r="P4" s="1538"/>
      <c r="Q4" s="1538"/>
      <c r="R4" s="1538"/>
      <c r="S4" s="1538"/>
      <c r="T4" s="1538"/>
      <c r="U4" s="1538"/>
      <c r="V4" s="1538"/>
      <c r="W4" s="1538"/>
      <c r="X4" s="1538"/>
      <c r="Z4" s="1215"/>
    </row>
    <row r="5" spans="1:26" s="623"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Z5" s="1215"/>
    </row>
    <row r="6" spans="1:26" s="623" customFormat="1" ht="4.5" customHeight="1" x14ac:dyDescent="0.2">
      <c r="G6" s="668"/>
      <c r="H6" s="668"/>
      <c r="I6" s="668"/>
      <c r="J6" s="668"/>
      <c r="K6" s="668"/>
      <c r="L6" s="668"/>
      <c r="M6" s="668"/>
      <c r="N6" s="668"/>
      <c r="O6" s="668"/>
      <c r="P6" s="668"/>
      <c r="Q6" s="668"/>
      <c r="R6" s="668"/>
      <c r="T6" s="668"/>
      <c r="U6" s="668"/>
      <c r="V6" s="668"/>
      <c r="W6" s="668"/>
      <c r="X6" s="668"/>
      <c r="Z6" s="1215"/>
    </row>
    <row r="7" spans="1:26" s="628" customFormat="1" ht="52.5" customHeight="1" x14ac:dyDescent="0.25">
      <c r="A7" s="661"/>
      <c r="B7" s="1552" t="s">
        <v>12</v>
      </c>
      <c r="C7" s="625"/>
      <c r="D7" s="1547" t="s">
        <v>29</v>
      </c>
      <c r="E7" s="1548"/>
      <c r="F7" s="669"/>
      <c r="G7" s="670"/>
      <c r="H7" s="1547" t="s">
        <v>243</v>
      </c>
      <c r="I7" s="1548"/>
      <c r="J7" s="627"/>
      <c r="K7" s="1547" t="s">
        <v>31</v>
      </c>
      <c r="L7" s="1548"/>
      <c r="M7" s="627"/>
      <c r="N7" s="1547" t="s">
        <v>49</v>
      </c>
      <c r="O7" s="1548"/>
      <c r="P7" s="627"/>
      <c r="Q7" s="1547" t="s">
        <v>50</v>
      </c>
      <c r="R7" s="1548"/>
      <c r="T7" s="1549" t="s">
        <v>51</v>
      </c>
      <c r="U7" s="1550"/>
      <c r="V7" s="627"/>
      <c r="W7" s="1547" t="s">
        <v>113</v>
      </c>
      <c r="X7" s="1548"/>
      <c r="Z7" s="1216"/>
    </row>
    <row r="8" spans="1:26" s="628" customFormat="1" ht="36" customHeight="1" x14ac:dyDescent="0.25">
      <c r="A8" s="661"/>
      <c r="B8" s="1553"/>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2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
      <c r="A10" s="673"/>
      <c r="B10" s="674" t="s">
        <v>8</v>
      </c>
      <c r="D10" s="675">
        <v>427150</v>
      </c>
      <c r="E10" s="676">
        <v>18.967811781047107</v>
      </c>
      <c r="F10" s="677"/>
      <c r="G10" s="678"/>
      <c r="H10" s="675">
        <v>397216</v>
      </c>
      <c r="I10" s="676">
        <v>92.992157321783921</v>
      </c>
      <c r="J10" s="679"/>
      <c r="K10" s="675">
        <v>74440</v>
      </c>
      <c r="L10" s="676">
        <v>18.740433416579393</v>
      </c>
      <c r="M10" s="680">
        <v>53364</v>
      </c>
      <c r="N10" s="675">
        <v>137978</v>
      </c>
      <c r="O10" s="676">
        <v>34.736264400225572</v>
      </c>
      <c r="P10" s="678">
        <v>53364</v>
      </c>
      <c r="Q10" s="675">
        <v>106094</v>
      </c>
      <c r="R10" s="676">
        <f t="shared" ref="R10:R27" si="0">Q10*100/H10</f>
        <v>26.709397405945381</v>
      </c>
      <c r="S10" s="681"/>
      <c r="T10" s="675">
        <f t="shared" ref="T10:T27" si="1">K10+N10+Q10</f>
        <v>318512</v>
      </c>
      <c r="U10" s="676">
        <f>T10*100/H10</f>
        <v>80.186095222750339</v>
      </c>
      <c r="V10" s="678">
        <v>53364</v>
      </c>
      <c r="W10" s="675">
        <v>78704</v>
      </c>
      <c r="X10" s="676">
        <f>W10*100/H10</f>
        <v>19.813904777249657</v>
      </c>
      <c r="Z10" s="852"/>
    </row>
    <row r="11" spans="1:26" s="633" customFormat="1" ht="18" customHeight="1" x14ac:dyDescent="0.2">
      <c r="A11" s="673"/>
      <c r="B11" s="682" t="s">
        <v>7</v>
      </c>
      <c r="D11" s="683">
        <v>60062</v>
      </c>
      <c r="E11" s="684">
        <v>2.6670834863473054</v>
      </c>
      <c r="F11" s="677"/>
      <c r="G11" s="678"/>
      <c r="H11" s="683">
        <v>55333</v>
      </c>
      <c r="I11" s="684">
        <v>92.12646931504112</v>
      </c>
      <c r="J11" s="679"/>
      <c r="K11" s="683">
        <v>13851</v>
      </c>
      <c r="L11" s="684">
        <v>25.032078506497026</v>
      </c>
      <c r="M11" s="680">
        <v>5161</v>
      </c>
      <c r="N11" s="683">
        <v>17015</v>
      </c>
      <c r="O11" s="684">
        <v>30.750185242079773</v>
      </c>
      <c r="P11" s="678">
        <v>5161</v>
      </c>
      <c r="Q11" s="683">
        <v>16623</v>
      </c>
      <c r="R11" s="684">
        <f t="shared" si="0"/>
        <v>30.0417472394412</v>
      </c>
      <c r="S11" s="681"/>
      <c r="T11" s="683">
        <f t="shared" si="1"/>
        <v>47489</v>
      </c>
      <c r="U11" s="684">
        <f t="shared" ref="U11:U27" si="2">T11*100/H11</f>
        <v>85.824010988018003</v>
      </c>
      <c r="V11" s="678">
        <v>5161</v>
      </c>
      <c r="W11" s="683">
        <v>7844</v>
      </c>
      <c r="X11" s="684">
        <f t="shared" ref="X11:X27" si="3">W11*100/H11</f>
        <v>14.175989011982001</v>
      </c>
      <c r="Z11" s="852"/>
    </row>
    <row r="12" spans="1:26" s="633" customFormat="1" ht="18" customHeight="1" x14ac:dyDescent="0.2">
      <c r="A12" s="673"/>
      <c r="B12" s="682" t="s">
        <v>37</v>
      </c>
      <c r="D12" s="683">
        <v>51908</v>
      </c>
      <c r="E12" s="684">
        <v>2.3050009924630537</v>
      </c>
      <c r="F12" s="677"/>
      <c r="G12" s="678"/>
      <c r="H12" s="683">
        <v>44289</v>
      </c>
      <c r="I12" s="684">
        <v>85.322108345534403</v>
      </c>
      <c r="J12" s="679"/>
      <c r="K12" s="683">
        <v>8244</v>
      </c>
      <c r="L12" s="684">
        <v>18.614102824629139</v>
      </c>
      <c r="M12" s="680">
        <v>3593</v>
      </c>
      <c r="N12" s="683">
        <v>11592</v>
      </c>
      <c r="O12" s="684">
        <v>26.173541963015648</v>
      </c>
      <c r="P12" s="678">
        <v>3593</v>
      </c>
      <c r="Q12" s="683">
        <v>15481</v>
      </c>
      <c r="R12" s="684">
        <f t="shared" si="0"/>
        <v>34.954503375556008</v>
      </c>
      <c r="S12" s="681"/>
      <c r="T12" s="683">
        <f t="shared" si="1"/>
        <v>35317</v>
      </c>
      <c r="U12" s="684">
        <f t="shared" si="2"/>
        <v>79.742148163200795</v>
      </c>
      <c r="V12" s="678">
        <v>3593</v>
      </c>
      <c r="W12" s="683">
        <v>8972</v>
      </c>
      <c r="X12" s="684">
        <f t="shared" si="3"/>
        <v>20.257851836799205</v>
      </c>
      <c r="Z12" s="852"/>
    </row>
    <row r="13" spans="1:26" s="633" customFormat="1" ht="18" customHeight="1" x14ac:dyDescent="0.2">
      <c r="A13" s="673"/>
      <c r="B13" s="682" t="s">
        <v>38</v>
      </c>
      <c r="D13" s="683">
        <v>48867</v>
      </c>
      <c r="E13" s="684">
        <v>2.1699638494777691</v>
      </c>
      <c r="F13" s="677"/>
      <c r="G13" s="678"/>
      <c r="H13" s="683">
        <v>45669</v>
      </c>
      <c r="I13" s="684">
        <v>93.455706304868315</v>
      </c>
      <c r="J13" s="679"/>
      <c r="K13" s="683">
        <v>8626</v>
      </c>
      <c r="L13" s="684">
        <v>18.888086010203857</v>
      </c>
      <c r="M13" s="680">
        <v>2742</v>
      </c>
      <c r="N13" s="683">
        <v>11740</v>
      </c>
      <c r="O13" s="684">
        <v>25.706715715255424</v>
      </c>
      <c r="P13" s="678">
        <v>2742</v>
      </c>
      <c r="Q13" s="683">
        <v>16243</v>
      </c>
      <c r="R13" s="684">
        <f t="shared" si="0"/>
        <v>35.566795857145983</v>
      </c>
      <c r="S13" s="681"/>
      <c r="T13" s="683">
        <f t="shared" si="1"/>
        <v>36609</v>
      </c>
      <c r="U13" s="684">
        <f t="shared" si="2"/>
        <v>80.161597582605268</v>
      </c>
      <c r="V13" s="678">
        <v>2742</v>
      </c>
      <c r="W13" s="683">
        <v>9060</v>
      </c>
      <c r="X13" s="684">
        <f t="shared" si="3"/>
        <v>19.838402417394732</v>
      </c>
      <c r="Z13" s="852"/>
    </row>
    <row r="14" spans="1:26" s="633" customFormat="1" ht="18" customHeight="1" x14ac:dyDescent="0.2">
      <c r="A14" s="673"/>
      <c r="B14" s="682" t="s">
        <v>6</v>
      </c>
      <c r="D14" s="683">
        <v>77426</v>
      </c>
      <c r="E14" s="684">
        <v>3.4381406881876471</v>
      </c>
      <c r="F14" s="677"/>
      <c r="G14" s="678"/>
      <c r="H14" s="683">
        <v>70088</v>
      </c>
      <c r="I14" s="684">
        <v>90.522563479967971</v>
      </c>
      <c r="J14" s="679"/>
      <c r="K14" s="683">
        <v>21118</v>
      </c>
      <c r="L14" s="684">
        <v>30.130692843282731</v>
      </c>
      <c r="M14" s="680">
        <v>7296</v>
      </c>
      <c r="N14" s="683">
        <v>22088</v>
      </c>
      <c r="O14" s="684">
        <v>31.514667275425179</v>
      </c>
      <c r="P14" s="678">
        <v>7296</v>
      </c>
      <c r="Q14" s="683">
        <v>19041</v>
      </c>
      <c r="R14" s="684">
        <f t="shared" si="0"/>
        <v>27.167275425179774</v>
      </c>
      <c r="S14" s="681"/>
      <c r="T14" s="683">
        <f t="shared" si="1"/>
        <v>62247</v>
      </c>
      <c r="U14" s="684">
        <f t="shared" si="2"/>
        <v>88.81263554388768</v>
      </c>
      <c r="V14" s="678">
        <v>7296</v>
      </c>
      <c r="W14" s="683">
        <v>7841</v>
      </c>
      <c r="X14" s="684">
        <f t="shared" si="3"/>
        <v>11.187364456112316</v>
      </c>
      <c r="Z14" s="852"/>
    </row>
    <row r="15" spans="1:26" s="633" customFormat="1" ht="18" customHeight="1" x14ac:dyDescent="0.2">
      <c r="A15" s="673"/>
      <c r="B15" s="682" t="s">
        <v>5</v>
      </c>
      <c r="D15" s="683">
        <v>23465</v>
      </c>
      <c r="E15" s="684">
        <v>1.0419751924201577</v>
      </c>
      <c r="F15" s="677"/>
      <c r="G15" s="678"/>
      <c r="H15" s="683">
        <v>22985</v>
      </c>
      <c r="I15" s="684">
        <v>97.954400170466656</v>
      </c>
      <c r="J15" s="679"/>
      <c r="K15" s="683">
        <v>5173</v>
      </c>
      <c r="L15" s="684">
        <v>22.505982162279746</v>
      </c>
      <c r="M15" s="680">
        <v>3462</v>
      </c>
      <c r="N15" s="683">
        <v>7932</v>
      </c>
      <c r="O15" s="684">
        <v>34.509462693060691</v>
      </c>
      <c r="P15" s="678">
        <v>3462</v>
      </c>
      <c r="Q15" s="683">
        <v>5214</v>
      </c>
      <c r="R15" s="684">
        <f t="shared" si="0"/>
        <v>22.684359364803132</v>
      </c>
      <c r="S15" s="681"/>
      <c r="T15" s="683">
        <f t="shared" si="1"/>
        <v>18319</v>
      </c>
      <c r="U15" s="684">
        <f t="shared" si="2"/>
        <v>79.699804220143577</v>
      </c>
      <c r="V15" s="678">
        <v>3462</v>
      </c>
      <c r="W15" s="683">
        <v>4666</v>
      </c>
      <c r="X15" s="684">
        <f t="shared" si="3"/>
        <v>20.300195779856427</v>
      </c>
      <c r="Z15" s="852"/>
    </row>
    <row r="16" spans="1:26" s="633" customFormat="1" ht="18" customHeight="1" x14ac:dyDescent="0.2">
      <c r="A16" s="673"/>
      <c r="B16" s="682" t="s">
        <v>4</v>
      </c>
      <c r="D16" s="683">
        <v>161127</v>
      </c>
      <c r="E16" s="684">
        <v>7.1549259249555837</v>
      </c>
      <c r="F16" s="677"/>
      <c r="G16" s="678"/>
      <c r="H16" s="683">
        <v>158169</v>
      </c>
      <c r="I16" s="684">
        <v>98.164181049730956</v>
      </c>
      <c r="J16" s="679"/>
      <c r="K16" s="683">
        <v>34839</v>
      </c>
      <c r="L16" s="684">
        <v>22.02644007359217</v>
      </c>
      <c r="M16" s="680">
        <v>14325</v>
      </c>
      <c r="N16" s="683">
        <v>41918</v>
      </c>
      <c r="O16" s="684">
        <v>26.502032635977972</v>
      </c>
      <c r="P16" s="678">
        <v>14325</v>
      </c>
      <c r="Q16" s="683">
        <v>50448</v>
      </c>
      <c r="R16" s="684">
        <f t="shared" si="0"/>
        <v>31.894998387800392</v>
      </c>
      <c r="S16" s="681"/>
      <c r="T16" s="683">
        <f t="shared" si="1"/>
        <v>127205</v>
      </c>
      <c r="U16" s="684">
        <f t="shared" si="2"/>
        <v>80.423471097370538</v>
      </c>
      <c r="V16" s="678">
        <v>14325</v>
      </c>
      <c r="W16" s="683">
        <v>30964</v>
      </c>
      <c r="X16" s="684">
        <f t="shared" si="3"/>
        <v>19.576528902629466</v>
      </c>
      <c r="Z16" s="852"/>
    </row>
    <row r="17" spans="1:26" s="633" customFormat="1" ht="18" customHeight="1" x14ac:dyDescent="0.2">
      <c r="A17" s="673"/>
      <c r="B17" s="682" t="s">
        <v>40</v>
      </c>
      <c r="D17" s="683">
        <v>104099</v>
      </c>
      <c r="E17" s="684">
        <v>4.6225687430533133</v>
      </c>
      <c r="F17" s="677"/>
      <c r="G17" s="678"/>
      <c r="H17" s="683">
        <v>100367</v>
      </c>
      <c r="I17" s="684">
        <v>96.414951152268515</v>
      </c>
      <c r="J17" s="679"/>
      <c r="K17" s="683">
        <v>24495</v>
      </c>
      <c r="L17" s="684">
        <v>24.405432064323932</v>
      </c>
      <c r="M17" s="680">
        <v>9188</v>
      </c>
      <c r="N17" s="683">
        <v>27168</v>
      </c>
      <c r="O17" s="684">
        <v>27.068658025048073</v>
      </c>
      <c r="P17" s="678">
        <v>9188</v>
      </c>
      <c r="Q17" s="683">
        <v>31435</v>
      </c>
      <c r="R17" s="684">
        <f t="shared" si="0"/>
        <v>31.320055396694134</v>
      </c>
      <c r="S17" s="681"/>
      <c r="T17" s="683">
        <f t="shared" si="1"/>
        <v>83098</v>
      </c>
      <c r="U17" s="684">
        <f t="shared" si="2"/>
        <v>82.794145486066142</v>
      </c>
      <c r="V17" s="678">
        <v>9188</v>
      </c>
      <c r="W17" s="683">
        <v>17269</v>
      </c>
      <c r="X17" s="684">
        <f t="shared" si="3"/>
        <v>17.205854513933861</v>
      </c>
      <c r="Z17" s="852"/>
    </row>
    <row r="18" spans="1:26" s="633" customFormat="1" ht="18" customHeight="1" x14ac:dyDescent="0.2">
      <c r="A18" s="673"/>
      <c r="B18" s="682" t="s">
        <v>41</v>
      </c>
      <c r="D18" s="683">
        <v>407365</v>
      </c>
      <c r="E18" s="684">
        <v>18.089248849786387</v>
      </c>
      <c r="F18" s="677"/>
      <c r="G18" s="678"/>
      <c r="H18" s="683">
        <v>366328</v>
      </c>
      <c r="I18" s="684">
        <v>89.926233230640833</v>
      </c>
      <c r="J18" s="679"/>
      <c r="K18" s="683">
        <v>49840</v>
      </c>
      <c r="L18" s="684">
        <v>13.605293616649559</v>
      </c>
      <c r="M18" s="680">
        <v>34612</v>
      </c>
      <c r="N18" s="683">
        <v>104783</v>
      </c>
      <c r="O18" s="684">
        <v>28.603601144329673</v>
      </c>
      <c r="P18" s="678">
        <v>34612</v>
      </c>
      <c r="Q18" s="683">
        <v>125057</v>
      </c>
      <c r="R18" s="684">
        <f t="shared" si="0"/>
        <v>34.137985630364042</v>
      </c>
      <c r="S18" s="681"/>
      <c r="T18" s="683">
        <f t="shared" si="1"/>
        <v>279680</v>
      </c>
      <c r="U18" s="684">
        <f t="shared" si="2"/>
        <v>76.346880391343277</v>
      </c>
      <c r="V18" s="678">
        <v>34612</v>
      </c>
      <c r="W18" s="683">
        <v>86648</v>
      </c>
      <c r="X18" s="684">
        <f t="shared" si="3"/>
        <v>23.653119608656723</v>
      </c>
      <c r="Z18" s="852"/>
    </row>
    <row r="19" spans="1:26" s="633" customFormat="1" ht="18" customHeight="1" x14ac:dyDescent="0.2">
      <c r="A19" s="673"/>
      <c r="B19" s="682" t="s">
        <v>3</v>
      </c>
      <c r="D19" s="683">
        <v>229150</v>
      </c>
      <c r="E19" s="684">
        <v>10.17552164257742</v>
      </c>
      <c r="F19" s="677"/>
      <c r="G19" s="678"/>
      <c r="H19" s="683">
        <v>213090</v>
      </c>
      <c r="I19" s="684">
        <v>92.991490290202918</v>
      </c>
      <c r="J19" s="679"/>
      <c r="K19" s="683">
        <v>49364</v>
      </c>
      <c r="L19" s="684">
        <v>23.165798488901402</v>
      </c>
      <c r="M19" s="680">
        <v>13397</v>
      </c>
      <c r="N19" s="683">
        <v>68387</v>
      </c>
      <c r="O19" s="684">
        <v>32.093012342202826</v>
      </c>
      <c r="P19" s="678">
        <v>13397</v>
      </c>
      <c r="Q19" s="683">
        <v>65120</v>
      </c>
      <c r="R19" s="684">
        <f t="shared" si="0"/>
        <v>30.559857337275329</v>
      </c>
      <c r="S19" s="681"/>
      <c r="T19" s="683">
        <f t="shared" si="1"/>
        <v>182871</v>
      </c>
      <c r="U19" s="684">
        <f t="shared" si="2"/>
        <v>85.81866816837956</v>
      </c>
      <c r="V19" s="678">
        <v>13397</v>
      </c>
      <c r="W19" s="683">
        <v>30219</v>
      </c>
      <c r="X19" s="684">
        <f t="shared" si="3"/>
        <v>14.181331831620442</v>
      </c>
      <c r="Z19" s="852"/>
    </row>
    <row r="20" spans="1:26" s="633" customFormat="1" ht="18" customHeight="1" x14ac:dyDescent="0.2">
      <c r="A20" s="673"/>
      <c r="B20" s="682" t="s">
        <v>2</v>
      </c>
      <c r="D20" s="683">
        <v>60633</v>
      </c>
      <c r="E20" s="684">
        <v>2.6924390301304677</v>
      </c>
      <c r="F20" s="677"/>
      <c r="G20" s="678"/>
      <c r="H20" s="683">
        <v>57229</v>
      </c>
      <c r="I20" s="684">
        <v>94.385895469463819</v>
      </c>
      <c r="J20" s="679"/>
      <c r="K20" s="683">
        <v>13103</v>
      </c>
      <c r="L20" s="684">
        <v>22.895734679969944</v>
      </c>
      <c r="M20" s="680">
        <v>6540</v>
      </c>
      <c r="N20" s="683">
        <v>13766</v>
      </c>
      <c r="O20" s="684">
        <v>24.05423823585944</v>
      </c>
      <c r="P20" s="678">
        <v>6540</v>
      </c>
      <c r="Q20" s="683">
        <v>14637</v>
      </c>
      <c r="R20" s="684">
        <f t="shared" si="0"/>
        <v>25.576193887714272</v>
      </c>
      <c r="S20" s="681"/>
      <c r="T20" s="683">
        <f t="shared" si="1"/>
        <v>41506</v>
      </c>
      <c r="U20" s="684">
        <f t="shared" si="2"/>
        <v>72.52616680354366</v>
      </c>
      <c r="V20" s="678">
        <v>6540</v>
      </c>
      <c r="W20" s="683">
        <v>15723</v>
      </c>
      <c r="X20" s="684">
        <f t="shared" si="3"/>
        <v>27.473833196456344</v>
      </c>
      <c r="Z20" s="852"/>
    </row>
    <row r="21" spans="1:26" s="633" customFormat="1" ht="18" customHeight="1" x14ac:dyDescent="0.2">
      <c r="A21" s="673"/>
      <c r="B21" s="682" t="s">
        <v>35</v>
      </c>
      <c r="D21" s="683">
        <v>93011</v>
      </c>
      <c r="E21" s="684">
        <v>4.130200495299011</v>
      </c>
      <c r="F21" s="677"/>
      <c r="G21" s="678"/>
      <c r="H21" s="683">
        <v>92941</v>
      </c>
      <c r="I21" s="684">
        <v>99.924740084506141</v>
      </c>
      <c r="J21" s="679"/>
      <c r="K21" s="683">
        <v>27274</v>
      </c>
      <c r="L21" s="684">
        <v>29.345498757276122</v>
      </c>
      <c r="M21" s="680">
        <v>13798</v>
      </c>
      <c r="N21" s="683">
        <v>29377</v>
      </c>
      <c r="O21" s="684">
        <v>31.608224572578301</v>
      </c>
      <c r="P21" s="678">
        <v>13798</v>
      </c>
      <c r="Q21" s="683">
        <v>29824</v>
      </c>
      <c r="R21" s="684">
        <f t="shared" si="0"/>
        <v>32.089174852863643</v>
      </c>
      <c r="S21" s="681"/>
      <c r="T21" s="683">
        <f t="shared" si="1"/>
        <v>86475</v>
      </c>
      <c r="U21" s="684">
        <f t="shared" si="2"/>
        <v>93.042898182718062</v>
      </c>
      <c r="V21" s="678">
        <v>13798</v>
      </c>
      <c r="W21" s="683">
        <v>6466</v>
      </c>
      <c r="X21" s="684">
        <f t="shared" si="3"/>
        <v>6.9571018172819317</v>
      </c>
      <c r="Z21" s="852"/>
    </row>
    <row r="22" spans="1:26" s="633" customFormat="1" ht="18" customHeight="1" x14ac:dyDescent="0.2">
      <c r="A22" s="673"/>
      <c r="B22" s="682" t="s">
        <v>42</v>
      </c>
      <c r="D22" s="683">
        <v>270988</v>
      </c>
      <c r="E22" s="684">
        <v>12.033359192139516</v>
      </c>
      <c r="F22" s="677"/>
      <c r="G22" s="678"/>
      <c r="H22" s="683">
        <v>270536</v>
      </c>
      <c r="I22" s="684">
        <v>99.833202946255923</v>
      </c>
      <c r="J22" s="679"/>
      <c r="K22" s="683">
        <v>66952</v>
      </c>
      <c r="L22" s="684">
        <v>24.747907856995003</v>
      </c>
      <c r="M22" s="680">
        <v>24812</v>
      </c>
      <c r="N22" s="683">
        <v>80086</v>
      </c>
      <c r="O22" s="684">
        <v>29.602714610994472</v>
      </c>
      <c r="P22" s="678">
        <v>24812</v>
      </c>
      <c r="Q22" s="683">
        <v>66876</v>
      </c>
      <c r="R22" s="684">
        <f t="shared" si="0"/>
        <v>24.7198154774226</v>
      </c>
      <c r="S22" s="681"/>
      <c r="T22" s="683">
        <f t="shared" si="1"/>
        <v>213914</v>
      </c>
      <c r="U22" s="684">
        <f t="shared" si="2"/>
        <v>79.070437945412067</v>
      </c>
      <c r="V22" s="678">
        <v>24812</v>
      </c>
      <c r="W22" s="683">
        <v>56622</v>
      </c>
      <c r="X22" s="684">
        <f t="shared" si="3"/>
        <v>20.92956205458793</v>
      </c>
      <c r="Z22" s="852"/>
    </row>
    <row r="23" spans="1:26" s="633" customFormat="1" ht="18" customHeight="1" x14ac:dyDescent="0.2">
      <c r="A23" s="673">
        <v>47094</v>
      </c>
      <c r="B23" s="682" t="s">
        <v>43</v>
      </c>
      <c r="D23" s="683">
        <v>72039</v>
      </c>
      <c r="E23" s="684">
        <v>3.1989282287132217</v>
      </c>
      <c r="F23" s="677"/>
      <c r="G23" s="678"/>
      <c r="H23" s="683">
        <v>62476</v>
      </c>
      <c r="I23" s="684">
        <v>86.725246047279953</v>
      </c>
      <c r="J23" s="679"/>
      <c r="K23" s="683">
        <v>15484</v>
      </c>
      <c r="L23" s="684">
        <v>24.783917024137267</v>
      </c>
      <c r="M23" s="680">
        <v>10064</v>
      </c>
      <c r="N23" s="683">
        <v>19605</v>
      </c>
      <c r="O23" s="684">
        <v>31.380049939176644</v>
      </c>
      <c r="P23" s="678">
        <v>10064</v>
      </c>
      <c r="Q23" s="683">
        <v>18408</v>
      </c>
      <c r="R23" s="684">
        <f t="shared" si="0"/>
        <v>29.464114219860427</v>
      </c>
      <c r="S23" s="681"/>
      <c r="T23" s="683">
        <f t="shared" si="1"/>
        <v>53497</v>
      </c>
      <c r="U23" s="684">
        <f t="shared" si="2"/>
        <v>85.628081183174345</v>
      </c>
      <c r="V23" s="678">
        <v>10064</v>
      </c>
      <c r="W23" s="683">
        <v>8979</v>
      </c>
      <c r="X23" s="684">
        <f t="shared" si="3"/>
        <v>14.37191881682566</v>
      </c>
      <c r="Z23" s="852"/>
    </row>
    <row r="24" spans="1:26" s="633" customFormat="1" ht="18" customHeight="1" x14ac:dyDescent="0.2">
      <c r="B24" s="682" t="s">
        <v>44</v>
      </c>
      <c r="D24" s="685">
        <v>23698</v>
      </c>
      <c r="E24" s="684">
        <v>1.0523216752598721</v>
      </c>
      <c r="F24" s="677"/>
      <c r="G24" s="678"/>
      <c r="H24" s="683">
        <v>23602</v>
      </c>
      <c r="I24" s="684">
        <v>99.594902523419691</v>
      </c>
      <c r="J24" s="679"/>
      <c r="K24" s="685">
        <v>3343</v>
      </c>
      <c r="L24" s="684">
        <v>14.164053893737819</v>
      </c>
      <c r="M24" s="680">
        <v>1275</v>
      </c>
      <c r="N24" s="683">
        <v>6662</v>
      </c>
      <c r="O24" s="684">
        <v>28.226421489704261</v>
      </c>
      <c r="P24" s="678">
        <v>1275</v>
      </c>
      <c r="Q24" s="683">
        <v>7635</v>
      </c>
      <c r="R24" s="684">
        <f t="shared" si="0"/>
        <v>32.348953478518773</v>
      </c>
      <c r="S24" s="681"/>
      <c r="T24" s="685">
        <f t="shared" si="1"/>
        <v>17640</v>
      </c>
      <c r="U24" s="684">
        <f t="shared" si="2"/>
        <v>74.739428861960846</v>
      </c>
      <c r="V24" s="678">
        <v>1275</v>
      </c>
      <c r="W24" s="683">
        <v>5962</v>
      </c>
      <c r="X24" s="684">
        <f t="shared" si="3"/>
        <v>25.26057113803915</v>
      </c>
      <c r="Z24" s="852"/>
    </row>
    <row r="25" spans="1:26" s="633" customFormat="1" ht="18" customHeight="1" x14ac:dyDescent="0.2">
      <c r="B25" s="682" t="s">
        <v>45</v>
      </c>
      <c r="D25" s="685">
        <v>120340</v>
      </c>
      <c r="E25" s="684">
        <v>5.3437585619365775</v>
      </c>
      <c r="F25" s="677"/>
      <c r="G25" s="678"/>
      <c r="H25" s="683">
        <v>120187</v>
      </c>
      <c r="I25" s="684">
        <v>99.872860229350181</v>
      </c>
      <c r="J25" s="679"/>
      <c r="K25" s="685">
        <v>19798</v>
      </c>
      <c r="L25" s="684">
        <v>16.472663432817193</v>
      </c>
      <c r="M25" s="680">
        <v>8030</v>
      </c>
      <c r="N25" s="685">
        <v>27439</v>
      </c>
      <c r="O25" s="684">
        <v>22.83025618411309</v>
      </c>
      <c r="P25" s="678">
        <v>8030</v>
      </c>
      <c r="Q25" s="683">
        <v>39735</v>
      </c>
      <c r="R25" s="684">
        <f t="shared" si="0"/>
        <v>33.0609799728756</v>
      </c>
      <c r="S25" s="681"/>
      <c r="T25" s="685">
        <f t="shared" si="1"/>
        <v>86972</v>
      </c>
      <c r="U25" s="684">
        <f t="shared" si="2"/>
        <v>72.363899589805882</v>
      </c>
      <c r="V25" s="678">
        <v>8030</v>
      </c>
      <c r="W25" s="683">
        <v>33215</v>
      </c>
      <c r="X25" s="684">
        <f t="shared" si="3"/>
        <v>27.636100410194114</v>
      </c>
      <c r="Z25" s="852"/>
    </row>
    <row r="26" spans="1:26" s="633" customFormat="1" ht="18" customHeight="1" x14ac:dyDescent="0.2">
      <c r="B26" s="682" t="s">
        <v>46</v>
      </c>
      <c r="D26" s="685">
        <v>14782</v>
      </c>
      <c r="E26" s="686">
        <v>0.65640218599423705</v>
      </c>
      <c r="F26" s="677"/>
      <c r="G26" s="678"/>
      <c r="H26" s="683">
        <v>14771</v>
      </c>
      <c r="I26" s="686">
        <v>99.925585171154111</v>
      </c>
      <c r="J26" s="679"/>
      <c r="K26" s="685">
        <v>2334</v>
      </c>
      <c r="L26" s="684">
        <v>15.801232144066075</v>
      </c>
      <c r="M26" s="680">
        <v>1753</v>
      </c>
      <c r="N26" s="685">
        <v>4424</v>
      </c>
      <c r="O26" s="686">
        <v>29.950578836910161</v>
      </c>
      <c r="P26" s="687">
        <v>1753</v>
      </c>
      <c r="Q26" s="683">
        <v>3614</v>
      </c>
      <c r="R26" s="686">
        <f t="shared" si="0"/>
        <v>24.466860740640445</v>
      </c>
      <c r="S26" s="681"/>
      <c r="T26" s="685">
        <f t="shared" si="1"/>
        <v>10372</v>
      </c>
      <c r="U26" s="686">
        <f t="shared" si="2"/>
        <v>70.218671721616687</v>
      </c>
      <c r="V26" s="687">
        <v>1753</v>
      </c>
      <c r="W26" s="683">
        <v>4399</v>
      </c>
      <c r="X26" s="686">
        <f t="shared" si="3"/>
        <v>29.78132827838332</v>
      </c>
      <c r="Z26" s="852"/>
    </row>
    <row r="27" spans="1:26" s="633" customFormat="1" ht="18" customHeight="1" x14ac:dyDescent="0.2">
      <c r="B27" s="688" t="s">
        <v>1</v>
      </c>
      <c r="D27" s="689">
        <v>5863</v>
      </c>
      <c r="E27" s="690">
        <v>0.26034948021135246</v>
      </c>
      <c r="F27" s="677"/>
      <c r="G27" s="678"/>
      <c r="H27" s="691">
        <v>5656</v>
      </c>
      <c r="I27" s="690">
        <v>96.469384274262325</v>
      </c>
      <c r="J27" s="679"/>
      <c r="K27" s="689">
        <v>1264</v>
      </c>
      <c r="L27" s="692">
        <v>22.34794908062235</v>
      </c>
      <c r="M27" s="680">
        <v>384</v>
      </c>
      <c r="N27" s="689">
        <v>1560</v>
      </c>
      <c r="O27" s="690">
        <v>27.581329561527582</v>
      </c>
      <c r="P27" s="687">
        <v>384</v>
      </c>
      <c r="Q27" s="691">
        <v>1363</v>
      </c>
      <c r="R27" s="690">
        <f t="shared" si="0"/>
        <v>24.0983026874116</v>
      </c>
      <c r="S27" s="681"/>
      <c r="T27" s="689">
        <f t="shared" si="1"/>
        <v>4187</v>
      </c>
      <c r="U27" s="690">
        <f t="shared" si="2"/>
        <v>74.027581329561528</v>
      </c>
      <c r="V27" s="687">
        <v>384</v>
      </c>
      <c r="W27" s="691">
        <v>1469</v>
      </c>
      <c r="X27" s="690">
        <f t="shared" si="3"/>
        <v>25.972418670438472</v>
      </c>
      <c r="Z27" s="852"/>
    </row>
    <row r="28" spans="1:26" s="631" customFormat="1" ht="4.5" customHeight="1" x14ac:dyDescent="0.2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
      <c r="B29" s="1249" t="s">
        <v>0</v>
      </c>
      <c r="D29" s="1250">
        <f>SUM(D10:D28)</f>
        <v>2251973</v>
      </c>
      <c r="E29" s="1251">
        <f>SUM(E10:E27)</f>
        <v>100.00000000000001</v>
      </c>
      <c r="F29" s="1252"/>
      <c r="G29" s="841"/>
      <c r="H29" s="1250">
        <f>SUM(H10:H28)</f>
        <v>2120932</v>
      </c>
      <c r="I29" s="1251">
        <f>H29*100/D29</f>
        <v>94.181058121034312</v>
      </c>
      <c r="J29" s="1253"/>
      <c r="K29" s="1250">
        <f>SUM(K10:K28)</f>
        <v>439542</v>
      </c>
      <c r="L29" s="1251">
        <f>K29*100/H29</f>
        <v>20.724002466840048</v>
      </c>
      <c r="M29" s="1254"/>
      <c r="N29" s="1250">
        <f>SUM(N10:N28)</f>
        <v>633520</v>
      </c>
      <c r="O29" s="1251">
        <f>N29*100/H29</f>
        <v>29.86988738912893</v>
      </c>
      <c r="P29" s="1254"/>
      <c r="Q29" s="1255">
        <f>SUM(Q10:Q28)</f>
        <v>632848</v>
      </c>
      <c r="R29" s="1251">
        <f>Q29*100/H29</f>
        <v>29.838203205006103</v>
      </c>
      <c r="S29" s="1254"/>
      <c r="T29" s="1250">
        <f>SUM(T10:T27)</f>
        <v>1705910</v>
      </c>
      <c r="U29" s="1251">
        <f>T29*100/H29</f>
        <v>80.432093060975077</v>
      </c>
      <c r="V29" s="1254"/>
      <c r="W29" s="1255">
        <f>SUM(W10:W28)</f>
        <v>415022</v>
      </c>
      <c r="X29" s="1251">
        <f>W29*100/H29</f>
        <v>19.567906939024919</v>
      </c>
    </row>
    <row r="30" spans="1:26" s="697" customFormat="1" ht="6.75" customHeight="1" x14ac:dyDescent="0.25">
      <c r="B30" s="698" t="s">
        <v>39</v>
      </c>
      <c r="C30" s="699"/>
      <c r="D30" s="699"/>
      <c r="E30" s="699"/>
      <c r="F30" s="699"/>
    </row>
    <row r="31" spans="1:26" s="700" customFormat="1" x14ac:dyDescent="0.25">
      <c r="B31" s="698" t="s">
        <v>47</v>
      </c>
      <c r="H31" s="701"/>
    </row>
    <row r="32" spans="1:26" s="700" customFormat="1" x14ac:dyDescent="0.25"/>
    <row r="33" spans="2:26" s="700" customFormat="1" x14ac:dyDescent="0.25"/>
    <row r="34" spans="2:26" s="700" customFormat="1" x14ac:dyDescent="0.25">
      <c r="K34" s="707"/>
      <c r="L34" s="707"/>
      <c r="M34" s="707"/>
      <c r="N34" s="707"/>
      <c r="O34" s="707"/>
      <c r="P34" s="707"/>
      <c r="Q34" s="707"/>
      <c r="R34" s="707"/>
      <c r="S34" s="707"/>
      <c r="T34" s="707"/>
      <c r="U34" s="707"/>
      <c r="V34" s="707"/>
      <c r="W34" s="707"/>
      <c r="X34" s="707"/>
    </row>
    <row r="35" spans="2:26" s="700" customFormat="1" x14ac:dyDescent="0.25">
      <c r="K35" s="707"/>
      <c r="L35" s="707"/>
      <c r="M35" s="707"/>
      <c r="N35" s="707"/>
      <c r="O35" s="707"/>
      <c r="P35" s="707"/>
      <c r="Q35" s="707"/>
      <c r="R35" s="707"/>
      <c r="S35" s="707"/>
      <c r="T35" s="707"/>
      <c r="U35" s="707"/>
      <c r="V35" s="707"/>
      <c r="W35" s="707"/>
      <c r="X35" s="707"/>
    </row>
    <row r="36" spans="2:26" s="700" customFormat="1" x14ac:dyDescent="0.25"/>
    <row r="37" spans="2:26" s="700" customFormat="1" x14ac:dyDescent="0.25">
      <c r="B37" s="702" t="s">
        <v>39</v>
      </c>
      <c r="C37" s="702"/>
      <c r="D37" s="702"/>
      <c r="E37" s="702"/>
      <c r="F37" s="702"/>
      <c r="G37" s="702"/>
      <c r="H37" s="702"/>
      <c r="I37" s="702"/>
      <c r="J37" s="702"/>
      <c r="K37" s="703" t="e">
        <f>GETPIVOTDATA("Cuenta número de expedientes",#REF!,"CCAA",$B37,"Grado",K$7)</f>
        <v>#REF!</v>
      </c>
      <c r="L37" s="560" t="e">
        <f>K37*100/H37</f>
        <v>#REF!</v>
      </c>
      <c r="M37" s="133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0"/>
      <c r="T37" s="703" t="e">
        <f>K37+N37+Q37</f>
        <v>#REF!</v>
      </c>
      <c r="U37" s="704" t="e">
        <f>T37*100/H37</f>
        <v>#REF!</v>
      </c>
      <c r="V37" s="705">
        <v>1753</v>
      </c>
      <c r="W37" s="706" t="e">
        <f>GETPIVOTDATA("Cuenta número de expedientes",#REF!,"CCAA",$B37,"Grado",W$7)</f>
        <v>#REF!</v>
      </c>
      <c r="X37" s="704" t="e">
        <f>W37*100/H37</f>
        <v>#REF!</v>
      </c>
      <c r="Y37" s="702"/>
    </row>
    <row r="38" spans="2:26" s="700" customFormat="1" x14ac:dyDescent="0.25">
      <c r="B38" s="702" t="s">
        <v>47</v>
      </c>
      <c r="C38" s="702"/>
      <c r="D38" s="702"/>
      <c r="E38" s="702"/>
      <c r="F38" s="702"/>
      <c r="G38" s="702"/>
      <c r="H38" s="702"/>
      <c r="I38" s="702"/>
      <c r="J38" s="702"/>
      <c r="K38" s="703" t="e">
        <f>GETPIVOTDATA("Cuenta número de expedientes",#REF!,"CCAA",$B38,"Grado",K$7)</f>
        <v>#REF!</v>
      </c>
      <c r="L38" s="560" t="e">
        <f>K38*100/H38</f>
        <v>#REF!</v>
      </c>
      <c r="M38" s="133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0"/>
      <c r="T38" s="703" t="e">
        <f>K38+N38+Q38</f>
        <v>#REF!</v>
      </c>
      <c r="U38" s="704" t="e">
        <f>T38*100/H38</f>
        <v>#REF!</v>
      </c>
      <c r="V38" s="705">
        <v>1753</v>
      </c>
      <c r="W38" s="706" t="e">
        <f>GETPIVOTDATA("Cuenta número de expedientes",#REF!,"CCAA",$B38,"Grado",W$7)</f>
        <v>#REF!</v>
      </c>
      <c r="X38" s="704" t="e">
        <f>W38*100/H38</f>
        <v>#REF!</v>
      </c>
      <c r="Y38" s="702"/>
    </row>
    <row r="39" spans="2:26" s="700" customFormat="1" x14ac:dyDescent="0.25"/>
    <row r="40" spans="2:26" x14ac:dyDescent="0.25">
      <c r="K40" s="707"/>
      <c r="L40" s="707"/>
      <c r="M40" s="707"/>
      <c r="N40" s="707"/>
      <c r="O40" s="707"/>
      <c r="P40" s="707"/>
      <c r="Q40" s="707"/>
      <c r="R40" s="707"/>
      <c r="S40" s="707"/>
      <c r="T40" s="707"/>
      <c r="U40" s="707"/>
      <c r="V40" s="707"/>
      <c r="W40" s="707"/>
      <c r="X40" s="707"/>
      <c r="Z40" s="666"/>
    </row>
    <row r="41" spans="2:26" x14ac:dyDescent="0.25">
      <c r="Z41" s="666"/>
    </row>
    <row r="42" spans="2:26" x14ac:dyDescent="0.25">
      <c r="Z42" s="666"/>
    </row>
    <row r="43" spans="2:26" x14ac:dyDescent="0.25">
      <c r="Z43" s="666"/>
    </row>
    <row r="44" spans="2:26" s="707" customFormat="1" x14ac:dyDescent="0.2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8" style="615" customWidth="1"/>
    <col min="7" max="7" width="5.5703125" style="615" customWidth="1"/>
    <col min="8" max="8" width="7.5703125" style="615" customWidth="1"/>
    <col min="9" max="9" width="5.42578125" style="615" customWidth="1"/>
    <col min="10" max="10" width="7.5703125" style="615" customWidth="1"/>
    <col min="11" max="11" width="5.42578125" style="615" customWidth="1"/>
    <col min="12" max="12" width="7.85546875" style="615" customWidth="1"/>
    <col min="13" max="13" width="5.7109375" style="615" customWidth="1"/>
    <col min="14" max="14" width="8.85546875" style="615" customWidth="1"/>
    <col min="15" max="15" width="7.28515625" style="615" customWidth="1"/>
    <col min="16" max="16" width="7.140625" style="615" customWidth="1"/>
    <col min="17" max="17" width="6" style="615" customWidth="1"/>
    <col min="18" max="18" width="7.28515625" style="615" customWidth="1"/>
    <col min="19" max="19" width="5.42578125" style="615" customWidth="1"/>
    <col min="20" max="20" width="5.570312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25" s="613" customFormat="1" ht="9" customHeight="1" x14ac:dyDescent="0.2">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25">
      <c r="B2" s="718"/>
      <c r="C2" s="718"/>
      <c r="D2" s="718"/>
      <c r="E2" s="718"/>
      <c r="F2" s="718"/>
      <c r="G2" s="718"/>
      <c r="H2" s="718"/>
      <c r="I2" s="718"/>
      <c r="J2" s="718"/>
      <c r="K2" s="718"/>
      <c r="X2" s="667"/>
      <c r="Y2" s="667"/>
    </row>
    <row r="3" spans="2:25" s="623" customFormat="1" ht="39.75" customHeight="1" x14ac:dyDescent="0.2">
      <c r="B3" s="1554" t="s">
        <v>399</v>
      </c>
      <c r="C3" s="1554"/>
      <c r="D3" s="1554"/>
      <c r="E3" s="1554"/>
      <c r="F3" s="1554"/>
      <c r="G3" s="1554"/>
      <c r="H3" s="1554"/>
      <c r="I3" s="1554"/>
      <c r="J3" s="1554"/>
      <c r="K3" s="1554"/>
      <c r="L3" s="1554"/>
      <c r="M3" s="1554"/>
      <c r="N3" s="1554"/>
      <c r="O3" s="1554"/>
      <c r="P3" s="1554"/>
      <c r="Q3" s="1554"/>
      <c r="R3" s="1554"/>
      <c r="S3" s="1554"/>
      <c r="T3" s="1554"/>
      <c r="U3" s="1554"/>
      <c r="V3" s="1554"/>
      <c r="W3" s="1554"/>
      <c r="X3" s="1554"/>
      <c r="Y3" s="719"/>
    </row>
    <row r="4" spans="2:25" s="623"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622"/>
    </row>
    <row r="5" spans="2:25" s="621" customFormat="1" ht="5.25" customHeight="1" x14ac:dyDescent="0.2">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
      <c r="F6" s="1555" t="s">
        <v>52</v>
      </c>
      <c r="G6" s="1555"/>
      <c r="H6" s="1555"/>
      <c r="I6" s="1555"/>
      <c r="J6" s="1555"/>
      <c r="K6" s="1555"/>
      <c r="L6" s="1555"/>
      <c r="M6" s="1555"/>
      <c r="N6" s="1555"/>
      <c r="O6" s="1555"/>
      <c r="P6" s="1555"/>
      <c r="Q6" s="1555"/>
      <c r="R6" s="1555"/>
      <c r="S6" s="1555"/>
      <c r="T6" s="1555"/>
      <c r="U6" s="1555"/>
      <c r="V6" s="1555"/>
      <c r="W6" s="1555"/>
      <c r="X6" s="723"/>
      <c r="Y6" s="723"/>
    </row>
    <row r="7" spans="2:25" s="722" customFormat="1" ht="64.5" customHeight="1" x14ac:dyDescent="0.2">
      <c r="B7" s="1556" t="s">
        <v>12</v>
      </c>
      <c r="C7" s="715"/>
      <c r="D7" s="713"/>
      <c r="E7" s="715"/>
      <c r="F7" s="1556" t="s">
        <v>32</v>
      </c>
      <c r="G7" s="1556"/>
      <c r="H7" s="1556" t="s">
        <v>33</v>
      </c>
      <c r="I7" s="1556"/>
      <c r="J7" s="1556" t="s">
        <v>48</v>
      </c>
      <c r="K7" s="1556"/>
      <c r="L7" s="1556" t="s">
        <v>34</v>
      </c>
      <c r="M7" s="1556"/>
      <c r="N7" s="1556" t="s">
        <v>189</v>
      </c>
      <c r="O7" s="1556"/>
      <c r="P7" s="713"/>
      <c r="Q7" s="713"/>
    </row>
    <row r="8" spans="2:25" s="715" customFormat="1" ht="20.25" customHeight="1" x14ac:dyDescent="0.2">
      <c r="B8" s="1556"/>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
      <c r="B9" s="713"/>
      <c r="C9" s="697"/>
      <c r="E9" s="697"/>
      <c r="F9" s="713"/>
      <c r="G9" s="713"/>
      <c r="H9" s="713"/>
      <c r="I9" s="713"/>
      <c r="J9" s="713"/>
      <c r="K9" s="713"/>
      <c r="L9" s="713"/>
      <c r="M9" s="713"/>
      <c r="N9" s="713"/>
      <c r="O9" s="713"/>
      <c r="P9" s="713"/>
      <c r="Q9" s="713"/>
    </row>
    <row r="10" spans="2:25" s="697" customFormat="1" ht="18" customHeight="1" x14ac:dyDescent="0.2">
      <c r="B10" s="714" t="s">
        <v>8</v>
      </c>
      <c r="D10" s="703"/>
      <c r="F10" s="706">
        <f>'31dictsaad'!K10</f>
        <v>74440</v>
      </c>
      <c r="G10" s="560">
        <f t="shared" ref="G10:G27" si="0">F10*100/$N10</f>
        <v>18.740433416579393</v>
      </c>
      <c r="H10" s="706">
        <f>'31dictsaad'!N10</f>
        <v>137978</v>
      </c>
      <c r="I10" s="560">
        <f t="shared" ref="I10:I27" si="1">H10*100/$N10</f>
        <v>34.736264400225572</v>
      </c>
      <c r="J10" s="706">
        <f>'31dictsaad'!Q10</f>
        <v>106094</v>
      </c>
      <c r="K10" s="560">
        <f t="shared" ref="K10:K27" si="2">J10*100/$N10</f>
        <v>26.709397405945381</v>
      </c>
      <c r="L10" s="706">
        <f>'31dictsaad'!W10</f>
        <v>78704</v>
      </c>
      <c r="M10" s="560">
        <f t="shared" ref="M10:M27" si="3">L10*100/$N10</f>
        <v>19.813904777249657</v>
      </c>
      <c r="N10" s="706">
        <f>F10+H10+J10+L10</f>
        <v>397216</v>
      </c>
      <c r="O10" s="560">
        <f>G10+I10+K10+M10</f>
        <v>100</v>
      </c>
      <c r="P10" s="724"/>
      <c r="Q10" s="724"/>
    </row>
    <row r="11" spans="2:25" s="697" customFormat="1" ht="18" customHeight="1" x14ac:dyDescent="0.2">
      <c r="B11" s="714" t="s">
        <v>7</v>
      </c>
      <c r="D11" s="703"/>
      <c r="F11" s="706">
        <f>'31dictsaad'!K11</f>
        <v>13851</v>
      </c>
      <c r="G11" s="560">
        <f t="shared" si="0"/>
        <v>25.032078506497026</v>
      </c>
      <c r="H11" s="706">
        <f>'31dictsaad'!N11</f>
        <v>17015</v>
      </c>
      <c r="I11" s="560">
        <f t="shared" si="1"/>
        <v>30.750185242079773</v>
      </c>
      <c r="J11" s="706">
        <f>'31dictsaad'!Q11</f>
        <v>16623</v>
      </c>
      <c r="K11" s="560">
        <f t="shared" si="2"/>
        <v>30.0417472394412</v>
      </c>
      <c r="L11" s="706">
        <f>'31dictsaad'!W11</f>
        <v>7844</v>
      </c>
      <c r="M11" s="560">
        <f t="shared" si="3"/>
        <v>14.175989011982001</v>
      </c>
      <c r="N11" s="706">
        <f t="shared" ref="N11:O27" si="4">F11+H11+J11+L11</f>
        <v>55333</v>
      </c>
      <c r="O11" s="560">
        <f t="shared" si="4"/>
        <v>99.999999999999986</v>
      </c>
      <c r="P11" s="724"/>
      <c r="Q11" s="724"/>
    </row>
    <row r="12" spans="2:25" s="697" customFormat="1" ht="22.5" customHeight="1" x14ac:dyDescent="0.2">
      <c r="B12" s="714" t="s">
        <v>37</v>
      </c>
      <c r="D12" s="703"/>
      <c r="F12" s="703">
        <f>'31dictsaad'!K12</f>
        <v>8244</v>
      </c>
      <c r="G12" s="560">
        <f t="shared" si="0"/>
        <v>18.614102824629139</v>
      </c>
      <c r="H12" s="703">
        <f>'31dictsaad'!N12</f>
        <v>11592</v>
      </c>
      <c r="I12" s="560">
        <f t="shared" si="1"/>
        <v>26.173541963015648</v>
      </c>
      <c r="J12" s="703">
        <f>'31dictsaad'!Q12</f>
        <v>15481</v>
      </c>
      <c r="K12" s="560">
        <f t="shared" si="2"/>
        <v>34.954503375556008</v>
      </c>
      <c r="L12" s="703">
        <f>'31dictsaad'!W12</f>
        <v>8972</v>
      </c>
      <c r="M12" s="560">
        <f t="shared" si="3"/>
        <v>20.257851836799205</v>
      </c>
      <c r="N12" s="706">
        <f t="shared" si="4"/>
        <v>44289</v>
      </c>
      <c r="O12" s="560">
        <f t="shared" si="4"/>
        <v>100</v>
      </c>
      <c r="P12" s="724"/>
      <c r="Q12" s="724"/>
    </row>
    <row r="13" spans="2:25" s="697" customFormat="1" ht="18" customHeight="1" x14ac:dyDescent="0.2">
      <c r="B13" s="714" t="s">
        <v>38</v>
      </c>
      <c r="D13" s="703"/>
      <c r="F13" s="706">
        <f>'31dictsaad'!K13</f>
        <v>8626</v>
      </c>
      <c r="G13" s="560">
        <f t="shared" si="0"/>
        <v>18.888086010203857</v>
      </c>
      <c r="H13" s="706">
        <f>'31dictsaad'!N13</f>
        <v>11740</v>
      </c>
      <c r="I13" s="560">
        <f t="shared" si="1"/>
        <v>25.706715715255424</v>
      </c>
      <c r="J13" s="706">
        <f>'31dictsaad'!Q13</f>
        <v>16243</v>
      </c>
      <c r="K13" s="560">
        <f t="shared" si="2"/>
        <v>35.566795857145983</v>
      </c>
      <c r="L13" s="706">
        <f>'31dictsaad'!W13</f>
        <v>9060</v>
      </c>
      <c r="M13" s="560">
        <f t="shared" si="3"/>
        <v>19.838402417394732</v>
      </c>
      <c r="N13" s="706">
        <f t="shared" si="4"/>
        <v>45669</v>
      </c>
      <c r="O13" s="560">
        <f t="shared" si="4"/>
        <v>99.999999999999986</v>
      </c>
      <c r="P13" s="724"/>
      <c r="Q13" s="724"/>
    </row>
    <row r="14" spans="2:25" s="697" customFormat="1" ht="18" customHeight="1" x14ac:dyDescent="0.2">
      <c r="B14" s="714" t="s">
        <v>6</v>
      </c>
      <c r="D14" s="703"/>
      <c r="F14" s="706">
        <f>'31dictsaad'!K14</f>
        <v>21118</v>
      </c>
      <c r="G14" s="560">
        <f t="shared" si="0"/>
        <v>30.130692843282731</v>
      </c>
      <c r="H14" s="706">
        <f>'31dictsaad'!N14</f>
        <v>22088</v>
      </c>
      <c r="I14" s="560">
        <f t="shared" si="1"/>
        <v>31.514667275425179</v>
      </c>
      <c r="J14" s="706">
        <f>'31dictsaad'!Q14</f>
        <v>19041</v>
      </c>
      <c r="K14" s="560">
        <f t="shared" si="2"/>
        <v>27.167275425179774</v>
      </c>
      <c r="L14" s="706">
        <f>'31dictsaad'!W14</f>
        <v>7841</v>
      </c>
      <c r="M14" s="560">
        <f t="shared" si="3"/>
        <v>11.187364456112316</v>
      </c>
      <c r="N14" s="706">
        <f t="shared" si="4"/>
        <v>70088</v>
      </c>
      <c r="O14" s="560">
        <f t="shared" si="4"/>
        <v>100.00000000000001</v>
      </c>
      <c r="P14" s="724"/>
      <c r="Q14" s="724"/>
    </row>
    <row r="15" spans="2:25" s="697" customFormat="1" ht="18" customHeight="1" x14ac:dyDescent="0.2">
      <c r="B15" s="714" t="s">
        <v>5</v>
      </c>
      <c r="D15" s="703"/>
      <c r="F15" s="703">
        <f>'31dictsaad'!K15</f>
        <v>5173</v>
      </c>
      <c r="G15" s="560">
        <f t="shared" si="0"/>
        <v>22.505982162279746</v>
      </c>
      <c r="H15" s="703">
        <f>'31dictsaad'!N15</f>
        <v>7932</v>
      </c>
      <c r="I15" s="560">
        <f t="shared" si="1"/>
        <v>34.509462693060691</v>
      </c>
      <c r="J15" s="703">
        <f>'31dictsaad'!Q15</f>
        <v>5214</v>
      </c>
      <c r="K15" s="560">
        <f t="shared" si="2"/>
        <v>22.684359364803132</v>
      </c>
      <c r="L15" s="703">
        <f>'31dictsaad'!W15</f>
        <v>4666</v>
      </c>
      <c r="M15" s="560">
        <f t="shared" si="3"/>
        <v>20.300195779856427</v>
      </c>
      <c r="N15" s="706">
        <f t="shared" si="4"/>
        <v>22985</v>
      </c>
      <c r="O15" s="560">
        <f t="shared" si="4"/>
        <v>99.999999999999986</v>
      </c>
      <c r="P15" s="724"/>
      <c r="Q15" s="724"/>
    </row>
    <row r="16" spans="2:25" s="697" customFormat="1" ht="18" customHeight="1" x14ac:dyDescent="0.2">
      <c r="B16" s="714" t="s">
        <v>4</v>
      </c>
      <c r="D16" s="703"/>
      <c r="F16" s="706">
        <f>'31dictsaad'!K16</f>
        <v>34839</v>
      </c>
      <c r="G16" s="560">
        <f t="shared" si="0"/>
        <v>22.02644007359217</v>
      </c>
      <c r="H16" s="706">
        <f>'31dictsaad'!N16</f>
        <v>41918</v>
      </c>
      <c r="I16" s="560">
        <f t="shared" si="1"/>
        <v>26.502032635977972</v>
      </c>
      <c r="J16" s="706">
        <f>'31dictsaad'!Q16</f>
        <v>50448</v>
      </c>
      <c r="K16" s="560">
        <f t="shared" si="2"/>
        <v>31.894998387800392</v>
      </c>
      <c r="L16" s="706">
        <f>'31dictsaad'!W16</f>
        <v>30964</v>
      </c>
      <c r="M16" s="560">
        <f t="shared" si="3"/>
        <v>19.576528902629466</v>
      </c>
      <c r="N16" s="706">
        <f t="shared" si="4"/>
        <v>158169</v>
      </c>
      <c r="O16" s="560">
        <f t="shared" si="4"/>
        <v>100</v>
      </c>
      <c r="P16" s="724"/>
      <c r="Q16" s="724"/>
    </row>
    <row r="17" spans="2:25" s="697" customFormat="1" ht="18" customHeight="1" x14ac:dyDescent="0.2">
      <c r="B17" s="714" t="s">
        <v>40</v>
      </c>
      <c r="D17" s="703"/>
      <c r="F17" s="706">
        <f>'31dictsaad'!K17</f>
        <v>24495</v>
      </c>
      <c r="G17" s="560">
        <f t="shared" si="0"/>
        <v>24.405432064323932</v>
      </c>
      <c r="H17" s="706">
        <f>'31dictsaad'!N17</f>
        <v>27168</v>
      </c>
      <c r="I17" s="560">
        <f t="shared" si="1"/>
        <v>27.068658025048073</v>
      </c>
      <c r="J17" s="706">
        <f>'31dictsaad'!Q17</f>
        <v>31435</v>
      </c>
      <c r="K17" s="560">
        <f t="shared" si="2"/>
        <v>31.320055396694134</v>
      </c>
      <c r="L17" s="706">
        <f>'31dictsaad'!W17</f>
        <v>17269</v>
      </c>
      <c r="M17" s="560">
        <f t="shared" si="3"/>
        <v>17.205854513933861</v>
      </c>
      <c r="N17" s="706">
        <f t="shared" si="4"/>
        <v>100367</v>
      </c>
      <c r="O17" s="560">
        <f t="shared" si="4"/>
        <v>100</v>
      </c>
      <c r="P17" s="724"/>
      <c r="Q17" s="724"/>
    </row>
    <row r="18" spans="2:25" s="697" customFormat="1" ht="18" customHeight="1" x14ac:dyDescent="0.2">
      <c r="B18" s="714" t="s">
        <v>41</v>
      </c>
      <c r="D18" s="703"/>
      <c r="F18" s="706">
        <f>'31dictsaad'!K18</f>
        <v>49840</v>
      </c>
      <c r="G18" s="560">
        <f t="shared" si="0"/>
        <v>13.605293616649559</v>
      </c>
      <c r="H18" s="706">
        <f>'31dictsaad'!N18</f>
        <v>104783</v>
      </c>
      <c r="I18" s="560">
        <f t="shared" si="1"/>
        <v>28.603601144329673</v>
      </c>
      <c r="J18" s="706">
        <f>'31dictsaad'!Q18</f>
        <v>125057</v>
      </c>
      <c r="K18" s="560">
        <f t="shared" si="2"/>
        <v>34.137985630364042</v>
      </c>
      <c r="L18" s="706">
        <f>'31dictsaad'!W18</f>
        <v>86648</v>
      </c>
      <c r="M18" s="560">
        <f t="shared" si="3"/>
        <v>23.653119608656723</v>
      </c>
      <c r="N18" s="706">
        <f t="shared" si="4"/>
        <v>366328</v>
      </c>
      <c r="O18" s="560">
        <f t="shared" si="4"/>
        <v>100</v>
      </c>
      <c r="P18" s="724"/>
      <c r="Q18" s="724"/>
    </row>
    <row r="19" spans="2:25" s="697" customFormat="1" ht="18" customHeight="1" x14ac:dyDescent="0.2">
      <c r="B19" s="714" t="s">
        <v>3</v>
      </c>
      <c r="D19" s="703"/>
      <c r="F19" s="706">
        <f>'31dictsaad'!K19</f>
        <v>49364</v>
      </c>
      <c r="G19" s="560">
        <f t="shared" si="0"/>
        <v>23.165798488901402</v>
      </c>
      <c r="H19" s="706">
        <f>'31dictsaad'!N19</f>
        <v>68387</v>
      </c>
      <c r="I19" s="560">
        <f>H19*100/$N19</f>
        <v>32.093012342202826</v>
      </c>
      <c r="J19" s="706">
        <f>'31dictsaad'!Q19</f>
        <v>65120</v>
      </c>
      <c r="K19" s="560">
        <f>J19*100/$N19</f>
        <v>30.559857337275329</v>
      </c>
      <c r="L19" s="706">
        <f>'31dictsaad'!W19</f>
        <v>30219</v>
      </c>
      <c r="M19" s="560">
        <f t="shared" si="3"/>
        <v>14.181331831620442</v>
      </c>
      <c r="N19" s="706">
        <f t="shared" si="4"/>
        <v>213090</v>
      </c>
      <c r="O19" s="560">
        <f t="shared" si="4"/>
        <v>100</v>
      </c>
      <c r="P19" s="724"/>
      <c r="Q19" s="724"/>
    </row>
    <row r="20" spans="2:25" s="697" customFormat="1" ht="18" customHeight="1" x14ac:dyDescent="0.2">
      <c r="B20" s="714" t="s">
        <v>2</v>
      </c>
      <c r="D20" s="703"/>
      <c r="F20" s="706">
        <f>'31dictsaad'!K20</f>
        <v>13103</v>
      </c>
      <c r="G20" s="560">
        <f t="shared" si="0"/>
        <v>22.895734679969944</v>
      </c>
      <c r="H20" s="706">
        <f>'31dictsaad'!N20</f>
        <v>13766</v>
      </c>
      <c r="I20" s="560">
        <f>H20*100/$N20</f>
        <v>24.05423823585944</v>
      </c>
      <c r="J20" s="706">
        <f>'31dictsaad'!Q20</f>
        <v>14637</v>
      </c>
      <c r="K20" s="560">
        <f>J20*100/$N20</f>
        <v>25.576193887714272</v>
      </c>
      <c r="L20" s="706">
        <f>'31dictsaad'!W20</f>
        <v>15723</v>
      </c>
      <c r="M20" s="560">
        <f t="shared" si="3"/>
        <v>27.473833196456344</v>
      </c>
      <c r="N20" s="706">
        <f t="shared" si="4"/>
        <v>57229</v>
      </c>
      <c r="O20" s="560">
        <f t="shared" si="4"/>
        <v>100</v>
      </c>
      <c r="P20" s="724"/>
      <c r="Q20" s="724"/>
    </row>
    <row r="21" spans="2:25" s="697" customFormat="1" ht="18" customHeight="1" x14ac:dyDescent="0.2">
      <c r="B21" s="714" t="s">
        <v>35</v>
      </c>
      <c r="D21" s="703"/>
      <c r="F21" s="706">
        <f>'31dictsaad'!K21</f>
        <v>27274</v>
      </c>
      <c r="G21" s="560">
        <f t="shared" si="0"/>
        <v>29.345498757276122</v>
      </c>
      <c r="H21" s="706">
        <f>'31dictsaad'!N21</f>
        <v>29377</v>
      </c>
      <c r="I21" s="560">
        <f>H21*100/$N21</f>
        <v>31.608224572578301</v>
      </c>
      <c r="J21" s="706">
        <f>'31dictsaad'!Q21</f>
        <v>29824</v>
      </c>
      <c r="K21" s="560">
        <f>J21*100/$N21</f>
        <v>32.089174852863643</v>
      </c>
      <c r="L21" s="706">
        <f>'31dictsaad'!W21</f>
        <v>6466</v>
      </c>
      <c r="M21" s="560">
        <f t="shared" si="3"/>
        <v>6.9571018172819317</v>
      </c>
      <c r="N21" s="706">
        <f t="shared" si="4"/>
        <v>92941</v>
      </c>
      <c r="O21" s="560">
        <f t="shared" si="4"/>
        <v>100</v>
      </c>
      <c r="P21" s="724"/>
      <c r="Q21" s="724"/>
    </row>
    <row r="22" spans="2:25" s="697" customFormat="1" ht="21" customHeight="1" x14ac:dyDescent="0.2">
      <c r="B22" s="714" t="s">
        <v>42</v>
      </c>
      <c r="D22" s="703"/>
      <c r="F22" s="706">
        <f>'31dictsaad'!K22</f>
        <v>66952</v>
      </c>
      <c r="G22" s="560">
        <f t="shared" si="0"/>
        <v>24.747907856995003</v>
      </c>
      <c r="H22" s="706">
        <f>'31dictsaad'!N22</f>
        <v>80086</v>
      </c>
      <c r="I22" s="560">
        <f>H22*100/$N22</f>
        <v>29.602714610994472</v>
      </c>
      <c r="J22" s="706">
        <f>'31dictsaad'!Q22</f>
        <v>66876</v>
      </c>
      <c r="K22" s="560">
        <f>J22*100/$N22</f>
        <v>24.7198154774226</v>
      </c>
      <c r="L22" s="706">
        <f>'31dictsaad'!W22</f>
        <v>56622</v>
      </c>
      <c r="M22" s="560">
        <f t="shared" si="3"/>
        <v>20.92956205458793</v>
      </c>
      <c r="N22" s="706">
        <f t="shared" si="4"/>
        <v>270536</v>
      </c>
      <c r="O22" s="560">
        <f t="shared" si="4"/>
        <v>100</v>
      </c>
      <c r="P22" s="724"/>
      <c r="Q22" s="724"/>
    </row>
    <row r="23" spans="2:25" s="697" customFormat="1" ht="18" customHeight="1" x14ac:dyDescent="0.2">
      <c r="B23" s="714" t="s">
        <v>43</v>
      </c>
      <c r="D23" s="703"/>
      <c r="F23" s="706">
        <f>'31dictsaad'!K23</f>
        <v>15484</v>
      </c>
      <c r="G23" s="560">
        <f t="shared" si="0"/>
        <v>24.783917024137267</v>
      </c>
      <c r="H23" s="706">
        <f>'31dictsaad'!N23</f>
        <v>19605</v>
      </c>
      <c r="I23" s="560">
        <f>H23*100/$N23</f>
        <v>31.380049939176644</v>
      </c>
      <c r="J23" s="706">
        <f>'31dictsaad'!Q23</f>
        <v>18408</v>
      </c>
      <c r="K23" s="560">
        <f>J23*100/$N23</f>
        <v>29.464114219860427</v>
      </c>
      <c r="L23" s="706">
        <f>'31dictsaad'!W23</f>
        <v>8979</v>
      </c>
      <c r="M23" s="560">
        <f t="shared" si="3"/>
        <v>14.37191881682566</v>
      </c>
      <c r="N23" s="706">
        <f t="shared" si="4"/>
        <v>62476</v>
      </c>
      <c r="O23" s="560">
        <f t="shared" si="4"/>
        <v>100</v>
      </c>
      <c r="P23" s="724"/>
      <c r="Q23" s="724"/>
    </row>
    <row r="24" spans="2:25" s="697" customFormat="1" ht="22.5" customHeight="1" x14ac:dyDescent="0.2">
      <c r="B24" s="714" t="s">
        <v>44</v>
      </c>
      <c r="D24" s="703"/>
      <c r="F24" s="703">
        <f>'31dictsaad'!K24</f>
        <v>3343</v>
      </c>
      <c r="G24" s="704">
        <f t="shared" si="0"/>
        <v>14.164053893737819</v>
      </c>
      <c r="H24" s="703">
        <f>'31dictsaad'!N24</f>
        <v>6662</v>
      </c>
      <c r="I24" s="560">
        <f t="shared" si="1"/>
        <v>28.226421489704261</v>
      </c>
      <c r="J24" s="703">
        <f>'31dictsaad'!Q24</f>
        <v>7635</v>
      </c>
      <c r="K24" s="560">
        <f t="shared" si="2"/>
        <v>32.348953478518773</v>
      </c>
      <c r="L24" s="703">
        <f>'31dictsaad'!W24</f>
        <v>5962</v>
      </c>
      <c r="M24" s="560">
        <f t="shared" si="3"/>
        <v>25.26057113803915</v>
      </c>
      <c r="N24" s="703">
        <f t="shared" si="4"/>
        <v>23602</v>
      </c>
      <c r="O24" s="560">
        <f t="shared" si="4"/>
        <v>100</v>
      </c>
      <c r="P24" s="724"/>
      <c r="Q24" s="724"/>
    </row>
    <row r="25" spans="2:25" s="697" customFormat="1" ht="18" customHeight="1" x14ac:dyDescent="0.2">
      <c r="B25" s="714" t="s">
        <v>45</v>
      </c>
      <c r="D25" s="703"/>
      <c r="F25" s="703">
        <f>'31dictsaad'!K25</f>
        <v>19798</v>
      </c>
      <c r="G25" s="704">
        <f t="shared" si="0"/>
        <v>16.472663432817193</v>
      </c>
      <c r="H25" s="703">
        <f>'31dictsaad'!N25</f>
        <v>27439</v>
      </c>
      <c r="I25" s="560">
        <f t="shared" si="1"/>
        <v>22.83025618411309</v>
      </c>
      <c r="J25" s="703">
        <f>'31dictsaad'!Q25</f>
        <v>39735</v>
      </c>
      <c r="K25" s="560">
        <f t="shared" si="2"/>
        <v>33.0609799728756</v>
      </c>
      <c r="L25" s="703">
        <f>'31dictsaad'!W25</f>
        <v>33215</v>
      </c>
      <c r="M25" s="560">
        <f t="shared" si="3"/>
        <v>27.636100410194114</v>
      </c>
      <c r="N25" s="703">
        <f t="shared" si="4"/>
        <v>120187</v>
      </c>
      <c r="O25" s="560">
        <f t="shared" si="4"/>
        <v>100</v>
      </c>
      <c r="P25" s="724"/>
      <c r="Q25" s="724"/>
    </row>
    <row r="26" spans="2:25" s="697" customFormat="1" ht="18" customHeight="1" x14ac:dyDescent="0.2">
      <c r="B26" s="714" t="s">
        <v>46</v>
      </c>
      <c r="D26" s="703"/>
      <c r="F26" s="703">
        <f>'31dictsaad'!K26</f>
        <v>2334</v>
      </c>
      <c r="G26" s="704">
        <f t="shared" si="0"/>
        <v>15.801232144066075</v>
      </c>
      <c r="H26" s="703">
        <f>'31dictsaad'!N26</f>
        <v>4424</v>
      </c>
      <c r="I26" s="560">
        <f t="shared" si="1"/>
        <v>29.950578836910161</v>
      </c>
      <c r="J26" s="703">
        <f>'31dictsaad'!Q26</f>
        <v>3614</v>
      </c>
      <c r="K26" s="560">
        <f t="shared" si="2"/>
        <v>24.466860740640445</v>
      </c>
      <c r="L26" s="703">
        <f>'31dictsaad'!W26</f>
        <v>4399</v>
      </c>
      <c r="M26" s="560">
        <f t="shared" si="3"/>
        <v>29.78132827838332</v>
      </c>
      <c r="N26" s="703">
        <f t="shared" si="4"/>
        <v>14771</v>
      </c>
      <c r="O26" s="560">
        <f t="shared" si="4"/>
        <v>100</v>
      </c>
      <c r="P26" s="724"/>
      <c r="Q26" s="724"/>
    </row>
    <row r="27" spans="2:25" s="697" customFormat="1" ht="18" customHeight="1" x14ac:dyDescent="0.2">
      <c r="B27" s="714" t="s">
        <v>1</v>
      </c>
      <c r="D27" s="703"/>
      <c r="F27" s="703">
        <f>'31dictsaad'!K27</f>
        <v>1264</v>
      </c>
      <c r="G27" s="704">
        <f t="shared" si="0"/>
        <v>22.34794908062235</v>
      </c>
      <c r="H27" s="703">
        <f>'31dictsaad'!N27</f>
        <v>1560</v>
      </c>
      <c r="I27" s="560">
        <f t="shared" si="1"/>
        <v>27.581329561527582</v>
      </c>
      <c r="J27" s="703">
        <f>'31dictsaad'!Q27</f>
        <v>1363</v>
      </c>
      <c r="K27" s="560">
        <f t="shared" si="2"/>
        <v>24.0983026874116</v>
      </c>
      <c r="L27" s="703">
        <f>'31dictsaad'!W27</f>
        <v>1469</v>
      </c>
      <c r="M27" s="560">
        <f t="shared" si="3"/>
        <v>25.972418670438472</v>
      </c>
      <c r="N27" s="706">
        <f t="shared" si="4"/>
        <v>5656</v>
      </c>
      <c r="O27" s="560">
        <f t="shared" si="4"/>
        <v>100</v>
      </c>
      <c r="P27" s="724"/>
      <c r="Q27" s="724"/>
    </row>
    <row r="28" spans="2:25" s="697" customFormat="1" ht="8.25" customHeight="1" x14ac:dyDescent="0.2">
      <c r="B28" s="714"/>
      <c r="D28" s="725"/>
      <c r="F28" s="703"/>
      <c r="G28" s="705"/>
      <c r="H28" s="703"/>
      <c r="I28" s="705"/>
      <c r="J28" s="703"/>
      <c r="K28" s="705"/>
      <c r="L28" s="703"/>
      <c r="M28" s="705"/>
      <c r="N28" s="706"/>
      <c r="O28" s="724"/>
      <c r="P28" s="724"/>
      <c r="Q28" s="705"/>
    </row>
    <row r="29" spans="2:25" s="697" customFormat="1" x14ac:dyDescent="0.2">
      <c r="B29" s="714" t="s">
        <v>0</v>
      </c>
      <c r="D29" s="726"/>
      <c r="F29" s="727">
        <f>SUM(F10:F27)</f>
        <v>439542</v>
      </c>
      <c r="G29" s="713">
        <f>F29*100/$N29</f>
        <v>20.724002466840048</v>
      </c>
      <c r="H29" s="727">
        <f>SUM(H10:H27)</f>
        <v>633520</v>
      </c>
      <c r="I29" s="713">
        <f>H29*100/$N29</f>
        <v>29.86988738912893</v>
      </c>
      <c r="J29" s="727">
        <f>SUM(J10:J27)</f>
        <v>632848</v>
      </c>
      <c r="K29" s="713">
        <f>J29*100/$N29</f>
        <v>29.838203205006103</v>
      </c>
      <c r="L29" s="727">
        <f>SUM(L10:L27)</f>
        <v>415022</v>
      </c>
      <c r="M29" s="713">
        <f>L29*100/$N29</f>
        <v>19.567906939024919</v>
      </c>
      <c r="N29" s="727">
        <f>SUM(N10:N27)</f>
        <v>2120932</v>
      </c>
      <c r="O29" s="713">
        <f>N29*100/$N29</f>
        <v>100</v>
      </c>
      <c r="P29" s="713"/>
      <c r="Q29" s="713"/>
    </row>
    <row r="30" spans="2:25" s="697" customFormat="1" ht="20.25" customHeight="1" x14ac:dyDescent="0.2">
      <c r="B30" s="714" t="s">
        <v>0</v>
      </c>
      <c r="C30" s="715"/>
      <c r="D30" s="727">
        <f>SUM(D10:D29)</f>
        <v>0</v>
      </c>
      <c r="E30" s="715"/>
      <c r="F30" s="727">
        <f>SUM(F10:F27)</f>
        <v>439542</v>
      </c>
      <c r="G30" s="728">
        <f>F30*100/$N30</f>
        <v>20.724002466840048</v>
      </c>
      <c r="H30" s="727">
        <f>SUM(H10:H27)</f>
        <v>633520</v>
      </c>
      <c r="I30" s="728">
        <f>H30*100/$N30</f>
        <v>29.86988738912893</v>
      </c>
      <c r="J30" s="727">
        <f>SUM(J10:J27)</f>
        <v>632848</v>
      </c>
      <c r="K30" s="728">
        <f>J30*100/$N30</f>
        <v>29.838203205006103</v>
      </c>
      <c r="L30" s="727">
        <f>SUM(L10:L28)</f>
        <v>415022</v>
      </c>
      <c r="M30" s="728">
        <f>L30*100/$N30</f>
        <v>19.567906939024919</v>
      </c>
      <c r="N30" s="727">
        <f>F30+H30+J30+L30</f>
        <v>2120932</v>
      </c>
      <c r="O30" s="728">
        <f>G30+I30+K30+M30</f>
        <v>100.00000000000001</v>
      </c>
      <c r="P30" s="729"/>
      <c r="Q30" s="729" t="e">
        <f>(N30/D30)</f>
        <v>#DIV/0!</v>
      </c>
    </row>
    <row r="31" spans="2:25" s="697" customFormat="1" ht="5.25" customHeight="1" x14ac:dyDescent="0.2">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25">
      <c r="A33" s="732"/>
      <c r="B33" s="733" t="s">
        <v>47</v>
      </c>
    </row>
    <row r="36" spans="1:25" x14ac:dyDescent="0.2">
      <c r="D36" s="734"/>
      <c r="T36" s="732"/>
      <c r="U36" s="732"/>
      <c r="X36" s="615"/>
      <c r="Y36" s="615"/>
    </row>
    <row r="37" spans="1:25" x14ac:dyDescent="0.2">
      <c r="T37" s="732"/>
      <c r="U37" s="732"/>
      <c r="X37" s="615"/>
      <c r="Y37" s="615"/>
    </row>
    <row r="38" spans="1:25" x14ac:dyDescent="0.2">
      <c r="T38" s="732"/>
      <c r="U38" s="732"/>
      <c r="X38" s="615"/>
      <c r="Y38" s="615"/>
    </row>
    <row r="39" spans="1:25" x14ac:dyDescent="0.2">
      <c r="T39" s="732"/>
      <c r="U39" s="732"/>
      <c r="X39" s="615"/>
      <c r="Y39" s="615"/>
    </row>
    <row r="40" spans="1:25" x14ac:dyDescent="0.2">
      <c r="T40" s="732"/>
      <c r="U40" s="732"/>
      <c r="X40" s="615"/>
      <c r="Y40" s="615"/>
    </row>
    <row r="41" spans="1:25" x14ac:dyDescent="0.2">
      <c r="T41" s="732"/>
      <c r="U41" s="732"/>
      <c r="X41" s="615"/>
      <c r="Y41" s="615"/>
    </row>
    <row r="42" spans="1:25" x14ac:dyDescent="0.2">
      <c r="T42" s="732"/>
      <c r="U42" s="732"/>
      <c r="X42" s="615"/>
      <c r="Y42" s="615"/>
    </row>
    <row r="43" spans="1:25" x14ac:dyDescent="0.2">
      <c r="T43" s="732"/>
      <c r="U43" s="732"/>
      <c r="X43" s="615"/>
      <c r="Y43" s="615"/>
    </row>
    <row r="44" spans="1:25" x14ac:dyDescent="0.2">
      <c r="T44" s="732"/>
      <c r="U44" s="732"/>
      <c r="X44" s="615"/>
      <c r="Y44" s="615"/>
    </row>
    <row r="45" spans="1:25" x14ac:dyDescent="0.2">
      <c r="T45" s="732"/>
      <c r="U45" s="732"/>
      <c r="X45" s="615"/>
      <c r="Y45" s="615"/>
    </row>
    <row r="46" spans="1:25" x14ac:dyDescent="0.2">
      <c r="T46" s="732"/>
      <c r="U46" s="732"/>
      <c r="X46" s="615"/>
      <c r="Y46" s="615"/>
    </row>
    <row r="47" spans="1:25" x14ac:dyDescent="0.2">
      <c r="T47" s="732"/>
      <c r="U47" s="732"/>
      <c r="X47" s="615"/>
      <c r="Y47" s="615"/>
    </row>
    <row r="48" spans="1: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38" customFormat="1" ht="21" x14ac:dyDescent="0.2">
      <c r="B3" s="1554" t="s">
        <v>400</v>
      </c>
      <c r="C3" s="1554"/>
      <c r="D3" s="1554"/>
      <c r="E3" s="1554"/>
      <c r="F3" s="1554"/>
      <c r="G3" s="1554"/>
      <c r="H3" s="1554"/>
      <c r="I3" s="1554"/>
      <c r="J3" s="1554"/>
      <c r="K3" s="1554"/>
      <c r="L3" s="1554"/>
      <c r="M3" s="1554"/>
      <c r="N3" s="1554"/>
      <c r="O3" s="1554"/>
      <c r="P3" s="1554"/>
      <c r="Q3" s="1554"/>
      <c r="R3" s="1554"/>
      <c r="S3" s="1554"/>
      <c r="T3" s="1554"/>
      <c r="U3" s="1554"/>
      <c r="V3" s="1554"/>
      <c r="W3" s="1554"/>
      <c r="X3" s="1554"/>
      <c r="Y3" s="712"/>
    </row>
    <row r="4" spans="1:25" s="738"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739"/>
      <c r="Y4" s="739"/>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557" t="s">
        <v>52</v>
      </c>
      <c r="G6" s="1557"/>
      <c r="H6" s="1557"/>
      <c r="I6" s="1557"/>
      <c r="J6" s="1557"/>
      <c r="K6" s="1557"/>
      <c r="L6" s="1557"/>
      <c r="M6" s="1557"/>
      <c r="N6" s="1557"/>
      <c r="O6" s="1557"/>
      <c r="P6" s="1557"/>
      <c r="Q6" s="1557"/>
      <c r="R6" s="1557"/>
      <c r="S6" s="1557"/>
      <c r="T6" s="1557"/>
      <c r="U6" s="1557"/>
      <c r="V6" s="1557"/>
      <c r="W6" s="1557"/>
      <c r="X6" s="154"/>
      <c r="Y6" s="154"/>
    </row>
    <row r="7" spans="1:25" s="133" customFormat="1" ht="64.5" customHeight="1" x14ac:dyDescent="0.2">
      <c r="A7" s="132"/>
      <c r="B7" s="1558" t="s">
        <v>12</v>
      </c>
      <c r="C7" s="155"/>
      <c r="D7" s="156"/>
      <c r="E7" s="155"/>
      <c r="F7" s="1559" t="s">
        <v>32</v>
      </c>
      <c r="G7" s="1559"/>
      <c r="H7" s="1559" t="s">
        <v>33</v>
      </c>
      <c r="I7" s="1559"/>
      <c r="J7" s="1559" t="s">
        <v>48</v>
      </c>
      <c r="K7" s="1559"/>
      <c r="L7" s="1559"/>
      <c r="M7" s="1559"/>
      <c r="N7" s="1559" t="s">
        <v>223</v>
      </c>
      <c r="O7" s="1559"/>
      <c r="P7" s="156"/>
      <c r="Q7" s="156"/>
    </row>
    <row r="8" spans="1:25" s="155" customFormat="1" ht="20.25" customHeight="1" x14ac:dyDescent="0.2">
      <c r="A8" s="189"/>
      <c r="B8" s="155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74440</v>
      </c>
      <c r="G10" s="165">
        <f t="shared" ref="G10:G27" si="0">F10*100/$N10</f>
        <v>23.371175968252373</v>
      </c>
      <c r="H10" s="164">
        <f>'31dictsaad'!N10</f>
        <v>137978</v>
      </c>
      <c r="I10" s="165">
        <f t="shared" ref="I10:I27" si="1">H10*100/$N10</f>
        <v>43.319560958456826</v>
      </c>
      <c r="J10" s="164">
        <f>'31dictsaad'!Q10</f>
        <v>106094</v>
      </c>
      <c r="K10" s="165">
        <f t="shared" ref="K10:K27" si="2">J10*100/$N10</f>
        <v>33.309263073290801</v>
      </c>
      <c r="L10" s="164"/>
      <c r="M10" s="165"/>
      <c r="N10" s="164">
        <f>F10+H10+J10+L10</f>
        <v>318512</v>
      </c>
      <c r="O10" s="165">
        <f>G10+I10+K10+M10</f>
        <v>100</v>
      </c>
      <c r="P10" s="166"/>
      <c r="Q10" s="166"/>
    </row>
    <row r="11" spans="1:25" s="162" customFormat="1" ht="18" customHeight="1" x14ac:dyDescent="0.2">
      <c r="A11" s="191"/>
      <c r="B11" s="146" t="s">
        <v>7</v>
      </c>
      <c r="C11" s="159"/>
      <c r="D11" s="163"/>
      <c r="F11" s="164">
        <f>'31dictsaad'!K11</f>
        <v>13851</v>
      </c>
      <c r="G11" s="165">
        <f t="shared" si="0"/>
        <v>29.166754406283559</v>
      </c>
      <c r="H11" s="164">
        <f>'31dictsaad'!N11</f>
        <v>17015</v>
      </c>
      <c r="I11" s="165">
        <f t="shared" si="1"/>
        <v>35.829349954726361</v>
      </c>
      <c r="J11" s="164">
        <f>'31dictsaad'!Q11</f>
        <v>16623</v>
      </c>
      <c r="K11" s="165">
        <f t="shared" si="2"/>
        <v>35.00389563899008</v>
      </c>
      <c r="L11" s="164"/>
      <c r="M11" s="165"/>
      <c r="N11" s="164">
        <f t="shared" ref="N11:O27" si="3">F11+H11+J11+L11</f>
        <v>47489</v>
      </c>
      <c r="O11" s="165">
        <f t="shared" si="3"/>
        <v>100</v>
      </c>
      <c r="P11" s="166"/>
      <c r="Q11" s="166"/>
    </row>
    <row r="12" spans="1:25" s="162" customFormat="1" ht="22.5" customHeight="1" x14ac:dyDescent="0.2">
      <c r="A12" s="191"/>
      <c r="B12" s="146" t="s">
        <v>37</v>
      </c>
      <c r="C12" s="159"/>
      <c r="D12" s="163"/>
      <c r="F12" s="163">
        <f>'31dictsaad'!K12</f>
        <v>8244</v>
      </c>
      <c r="G12" s="165">
        <f t="shared" si="0"/>
        <v>23.342866041849533</v>
      </c>
      <c r="H12" s="163">
        <f>'31dictsaad'!N12</f>
        <v>11592</v>
      </c>
      <c r="I12" s="165">
        <f t="shared" si="1"/>
        <v>32.822719936574451</v>
      </c>
      <c r="J12" s="163">
        <f>'31dictsaad'!Q12</f>
        <v>15481</v>
      </c>
      <c r="K12" s="165">
        <f t="shared" si="2"/>
        <v>43.834414021576009</v>
      </c>
      <c r="L12" s="163"/>
      <c r="M12" s="165"/>
      <c r="N12" s="164">
        <f t="shared" si="3"/>
        <v>35317</v>
      </c>
      <c r="O12" s="165">
        <f t="shared" si="3"/>
        <v>100</v>
      </c>
      <c r="P12" s="166"/>
      <c r="Q12" s="166"/>
    </row>
    <row r="13" spans="1:25" s="162" customFormat="1" ht="18" customHeight="1" x14ac:dyDescent="0.2">
      <c r="A13" s="191"/>
      <c r="B13" s="146" t="s">
        <v>38</v>
      </c>
      <c r="C13" s="159"/>
      <c r="D13" s="163"/>
      <c r="F13" s="164">
        <f>'31dictsaad'!K13</f>
        <v>8626</v>
      </c>
      <c r="G13" s="165">
        <f t="shared" si="0"/>
        <v>23.562511950613239</v>
      </c>
      <c r="H13" s="164">
        <f>'31dictsaad'!N13</f>
        <v>11740</v>
      </c>
      <c r="I13" s="165">
        <f t="shared" si="1"/>
        <v>32.068617006746976</v>
      </c>
      <c r="J13" s="164">
        <f>'31dictsaad'!Q13</f>
        <v>16243</v>
      </c>
      <c r="K13" s="165">
        <f t="shared" si="2"/>
        <v>44.368871042639789</v>
      </c>
      <c r="L13" s="164"/>
      <c r="M13" s="165"/>
      <c r="N13" s="164">
        <f t="shared" si="3"/>
        <v>36609</v>
      </c>
      <c r="O13" s="165">
        <f t="shared" si="3"/>
        <v>100</v>
      </c>
      <c r="P13" s="166"/>
      <c r="Q13" s="166"/>
    </row>
    <row r="14" spans="1:25" s="162" customFormat="1" ht="18" customHeight="1" x14ac:dyDescent="0.2">
      <c r="A14" s="191"/>
      <c r="B14" s="146" t="s">
        <v>6</v>
      </c>
      <c r="C14" s="159"/>
      <c r="D14" s="163"/>
      <c r="F14" s="164">
        <f>'31dictsaad'!K14</f>
        <v>21118</v>
      </c>
      <c r="G14" s="165">
        <f t="shared" si="0"/>
        <v>33.92613298632866</v>
      </c>
      <c r="H14" s="164">
        <f>'31dictsaad'!N14</f>
        <v>22088</v>
      </c>
      <c r="I14" s="165">
        <f t="shared" si="1"/>
        <v>35.484441017237778</v>
      </c>
      <c r="J14" s="164">
        <f>'31dictsaad'!Q14</f>
        <v>19041</v>
      </c>
      <c r="K14" s="165">
        <f t="shared" si="2"/>
        <v>30.589425996433562</v>
      </c>
      <c r="L14" s="164"/>
      <c r="M14" s="165"/>
      <c r="N14" s="164">
        <f t="shared" si="3"/>
        <v>62247</v>
      </c>
      <c r="O14" s="165">
        <f t="shared" si="3"/>
        <v>100</v>
      </c>
      <c r="P14" s="166"/>
      <c r="Q14" s="166"/>
    </row>
    <row r="15" spans="1:25" s="162" customFormat="1" ht="18" customHeight="1" x14ac:dyDescent="0.2">
      <c r="A15" s="191"/>
      <c r="B15" s="146" t="s">
        <v>5</v>
      </c>
      <c r="C15" s="159"/>
      <c r="D15" s="163"/>
      <c r="F15" s="163">
        <f>'31dictsaad'!K15</f>
        <v>5173</v>
      </c>
      <c r="G15" s="165">
        <f t="shared" si="0"/>
        <v>28.238440962934657</v>
      </c>
      <c r="H15" s="163">
        <f>'31dictsaad'!N15</f>
        <v>7932</v>
      </c>
      <c r="I15" s="165">
        <f t="shared" si="1"/>
        <v>43.299306730716744</v>
      </c>
      <c r="J15" s="163">
        <f>'31dictsaad'!Q15</f>
        <v>5214</v>
      </c>
      <c r="K15" s="165">
        <f t="shared" si="2"/>
        <v>28.462252306348599</v>
      </c>
      <c r="L15" s="163"/>
      <c r="M15" s="165"/>
      <c r="N15" s="164">
        <f t="shared" si="3"/>
        <v>18319</v>
      </c>
      <c r="O15" s="165">
        <f t="shared" si="3"/>
        <v>100</v>
      </c>
      <c r="P15" s="166"/>
      <c r="Q15" s="166"/>
    </row>
    <row r="16" spans="1:25" s="162" customFormat="1" ht="18" customHeight="1" x14ac:dyDescent="0.2">
      <c r="A16" s="191"/>
      <c r="B16" s="146" t="s">
        <v>4</v>
      </c>
      <c r="C16" s="159"/>
      <c r="D16" s="163"/>
      <c r="F16" s="164">
        <f>'31dictsaad'!K16</f>
        <v>34839</v>
      </c>
      <c r="G16" s="165">
        <f t="shared" si="0"/>
        <v>27.388074368145904</v>
      </c>
      <c r="H16" s="164">
        <f>'31dictsaad'!N16</f>
        <v>41918</v>
      </c>
      <c r="I16" s="165">
        <f t="shared" si="1"/>
        <v>32.953107189182816</v>
      </c>
      <c r="J16" s="164">
        <f>'31dictsaad'!Q16</f>
        <v>50448</v>
      </c>
      <c r="K16" s="165">
        <f t="shared" si="2"/>
        <v>39.658818442671276</v>
      </c>
      <c r="L16" s="164"/>
      <c r="M16" s="165"/>
      <c r="N16" s="164">
        <f t="shared" si="3"/>
        <v>127205</v>
      </c>
      <c r="O16" s="165">
        <f t="shared" si="3"/>
        <v>100</v>
      </c>
      <c r="P16" s="166"/>
      <c r="Q16" s="166"/>
    </row>
    <row r="17" spans="1:25" s="162" customFormat="1" ht="18" customHeight="1" x14ac:dyDescent="0.2">
      <c r="A17" s="191"/>
      <c r="B17" s="146" t="s">
        <v>40</v>
      </c>
      <c r="C17" s="159"/>
      <c r="D17" s="163"/>
      <c r="F17" s="164">
        <f>'31dictsaad'!K17</f>
        <v>24495</v>
      </c>
      <c r="G17" s="165">
        <f t="shared" si="0"/>
        <v>29.477243736311344</v>
      </c>
      <c r="H17" s="164">
        <f>'31dictsaad'!N17</f>
        <v>27168</v>
      </c>
      <c r="I17" s="165">
        <f t="shared" si="1"/>
        <v>32.693927651688369</v>
      </c>
      <c r="J17" s="164">
        <f>'31dictsaad'!Q17</f>
        <v>31435</v>
      </c>
      <c r="K17" s="165">
        <f t="shared" si="2"/>
        <v>37.828828612000287</v>
      </c>
      <c r="L17" s="164"/>
      <c r="M17" s="165"/>
      <c r="N17" s="164">
        <f t="shared" si="3"/>
        <v>83098</v>
      </c>
      <c r="O17" s="165">
        <f t="shared" si="3"/>
        <v>100</v>
      </c>
      <c r="P17" s="166"/>
      <c r="Q17" s="166"/>
    </row>
    <row r="18" spans="1:25" s="162" customFormat="1" ht="18" customHeight="1" x14ac:dyDescent="0.2">
      <c r="A18" s="191"/>
      <c r="B18" s="146" t="s">
        <v>41</v>
      </c>
      <c r="C18" s="159"/>
      <c r="D18" s="163"/>
      <c r="F18" s="164">
        <f>'31dictsaad'!K18</f>
        <v>49840</v>
      </c>
      <c r="G18" s="165">
        <f t="shared" si="0"/>
        <v>17.820366132723112</v>
      </c>
      <c r="H18" s="164">
        <f>'31dictsaad'!N18</f>
        <v>104783</v>
      </c>
      <c r="I18" s="165">
        <f t="shared" si="1"/>
        <v>37.465317505720826</v>
      </c>
      <c r="J18" s="164">
        <f>'31dictsaad'!Q18</f>
        <v>125057</v>
      </c>
      <c r="K18" s="165">
        <f t="shared" si="2"/>
        <v>44.714316361556065</v>
      </c>
      <c r="L18" s="164"/>
      <c r="M18" s="165"/>
      <c r="N18" s="164">
        <f t="shared" si="3"/>
        <v>279680</v>
      </c>
      <c r="O18" s="165">
        <f t="shared" si="3"/>
        <v>100</v>
      </c>
      <c r="P18" s="166"/>
      <c r="Q18" s="166"/>
    </row>
    <row r="19" spans="1:25" s="162" customFormat="1" ht="18" customHeight="1" x14ac:dyDescent="0.2">
      <c r="A19" s="191"/>
      <c r="B19" s="146" t="s">
        <v>3</v>
      </c>
      <c r="C19" s="159"/>
      <c r="D19" s="163"/>
      <c r="F19" s="164">
        <f>'31dictsaad'!K19</f>
        <v>49364</v>
      </c>
      <c r="G19" s="165">
        <f t="shared" si="0"/>
        <v>26.993891869131794</v>
      </c>
      <c r="H19" s="164">
        <f>'31dictsaad'!N19</f>
        <v>68387</v>
      </c>
      <c r="I19" s="165">
        <f>H19*100/$N19</f>
        <v>37.39630668613394</v>
      </c>
      <c r="J19" s="164">
        <f>'31dictsaad'!Q19</f>
        <v>65120</v>
      </c>
      <c r="K19" s="165">
        <f>J19*100/$N19</f>
        <v>35.609801444734266</v>
      </c>
      <c r="L19" s="164"/>
      <c r="M19" s="165"/>
      <c r="N19" s="164">
        <f t="shared" si="3"/>
        <v>182871</v>
      </c>
      <c r="O19" s="165">
        <f t="shared" si="3"/>
        <v>100</v>
      </c>
      <c r="P19" s="166"/>
      <c r="Q19" s="166"/>
    </row>
    <row r="20" spans="1:25" s="162" customFormat="1" ht="18" customHeight="1" x14ac:dyDescent="0.2">
      <c r="A20" s="191"/>
      <c r="B20" s="146" t="s">
        <v>2</v>
      </c>
      <c r="C20" s="159"/>
      <c r="D20" s="163"/>
      <c r="F20" s="164">
        <f>'31dictsaad'!K20</f>
        <v>13103</v>
      </c>
      <c r="G20" s="165">
        <f t="shared" si="0"/>
        <v>31.568929793282898</v>
      </c>
      <c r="H20" s="164">
        <f>'31dictsaad'!N20</f>
        <v>13766</v>
      </c>
      <c r="I20" s="165">
        <f>H20*100/$N20</f>
        <v>33.166289211198382</v>
      </c>
      <c r="J20" s="164">
        <f>'31dictsaad'!Q20</f>
        <v>14637</v>
      </c>
      <c r="K20" s="165">
        <f>J20*100/$N20</f>
        <v>35.26478099551872</v>
      </c>
      <c r="L20" s="164"/>
      <c r="M20" s="165"/>
      <c r="N20" s="164">
        <f t="shared" si="3"/>
        <v>41506</v>
      </c>
      <c r="O20" s="165">
        <f t="shared" si="3"/>
        <v>100</v>
      </c>
      <c r="P20" s="166"/>
      <c r="Q20" s="166"/>
    </row>
    <row r="21" spans="1:25" s="162" customFormat="1" ht="18" customHeight="1" x14ac:dyDescent="0.2">
      <c r="A21" s="191"/>
      <c r="B21" s="146" t="s">
        <v>35</v>
      </c>
      <c r="C21" s="159"/>
      <c r="D21" s="163"/>
      <c r="F21" s="164">
        <f>'31dictsaad'!K21</f>
        <v>27274</v>
      </c>
      <c r="G21" s="165">
        <f t="shared" si="0"/>
        <v>31.539751373229258</v>
      </c>
      <c r="H21" s="164">
        <f>'31dictsaad'!N21</f>
        <v>29377</v>
      </c>
      <c r="I21" s="165">
        <f>H21*100/$N21</f>
        <v>33.971668112171145</v>
      </c>
      <c r="J21" s="164">
        <f>'31dictsaad'!Q21</f>
        <v>29824</v>
      </c>
      <c r="K21" s="165">
        <f>J21*100/$N21</f>
        <v>34.488580514599597</v>
      </c>
      <c r="L21" s="164"/>
      <c r="M21" s="165"/>
      <c r="N21" s="164">
        <f t="shared" si="3"/>
        <v>86475</v>
      </c>
      <c r="O21" s="165">
        <f t="shared" si="3"/>
        <v>100</v>
      </c>
      <c r="P21" s="166"/>
      <c r="Q21" s="166"/>
    </row>
    <row r="22" spans="1:25" s="162" customFormat="1" ht="21" customHeight="1" x14ac:dyDescent="0.2">
      <c r="A22" s="191"/>
      <c r="B22" s="146" t="s">
        <v>42</v>
      </c>
      <c r="C22" s="159"/>
      <c r="D22" s="163"/>
      <c r="F22" s="164">
        <f>'31dictsaad'!K22</f>
        <v>66952</v>
      </c>
      <c r="G22" s="165">
        <f t="shared" si="0"/>
        <v>31.298559234084724</v>
      </c>
      <c r="H22" s="164">
        <f>'31dictsaad'!N22</f>
        <v>80086</v>
      </c>
      <c r="I22" s="165">
        <f>H22*100/$N22</f>
        <v>37.438409828248737</v>
      </c>
      <c r="J22" s="164">
        <f>'31dictsaad'!Q22</f>
        <v>66876</v>
      </c>
      <c r="K22" s="165">
        <f>J22*100/$N22</f>
        <v>31.263030937666539</v>
      </c>
      <c r="L22" s="164"/>
      <c r="M22" s="165"/>
      <c r="N22" s="164">
        <f t="shared" si="3"/>
        <v>213914</v>
      </c>
      <c r="O22" s="165">
        <f t="shared" si="3"/>
        <v>100</v>
      </c>
      <c r="P22" s="166"/>
      <c r="Q22" s="166"/>
    </row>
    <row r="23" spans="1:25" s="162" customFormat="1" ht="18" customHeight="1" x14ac:dyDescent="0.2">
      <c r="A23" s="191"/>
      <c r="B23" s="146" t="s">
        <v>43</v>
      </c>
      <c r="C23" s="159"/>
      <c r="D23" s="163"/>
      <c r="F23" s="164">
        <f>'31dictsaad'!K23</f>
        <v>15484</v>
      </c>
      <c r="G23" s="165">
        <f t="shared" si="0"/>
        <v>28.943679084808494</v>
      </c>
      <c r="H23" s="164">
        <f>'31dictsaad'!N23</f>
        <v>19605</v>
      </c>
      <c r="I23" s="165">
        <f>H23*100/$N23</f>
        <v>36.646914780268055</v>
      </c>
      <c r="J23" s="164">
        <f>'31dictsaad'!Q23</f>
        <v>18408</v>
      </c>
      <c r="K23" s="165">
        <f>J23*100/$N23</f>
        <v>34.409406134923451</v>
      </c>
      <c r="L23" s="164"/>
      <c r="M23" s="165"/>
      <c r="N23" s="164">
        <f t="shared" si="3"/>
        <v>53497</v>
      </c>
      <c r="O23" s="165">
        <f t="shared" si="3"/>
        <v>100</v>
      </c>
      <c r="P23" s="166"/>
      <c r="Q23" s="166"/>
    </row>
    <row r="24" spans="1:25" s="162" customFormat="1" ht="22.5" customHeight="1" x14ac:dyDescent="0.2">
      <c r="A24" s="191"/>
      <c r="B24" s="146" t="s">
        <v>44</v>
      </c>
      <c r="C24" s="159"/>
      <c r="D24" s="163"/>
      <c r="F24" s="163">
        <f>'31dictsaad'!K24</f>
        <v>3343</v>
      </c>
      <c r="G24" s="167">
        <f t="shared" si="0"/>
        <v>18.95124716553288</v>
      </c>
      <c r="H24" s="163">
        <f>'31dictsaad'!N24</f>
        <v>6662</v>
      </c>
      <c r="I24" s="165">
        <f t="shared" si="1"/>
        <v>37.766439909297056</v>
      </c>
      <c r="J24" s="163">
        <f>'31dictsaad'!Q24</f>
        <v>7635</v>
      </c>
      <c r="K24" s="165">
        <f t="shared" si="2"/>
        <v>43.282312925170068</v>
      </c>
      <c r="L24" s="163"/>
      <c r="M24" s="165"/>
      <c r="N24" s="163">
        <f t="shared" si="3"/>
        <v>17640</v>
      </c>
      <c r="O24" s="165">
        <f t="shared" si="3"/>
        <v>100</v>
      </c>
      <c r="P24" s="166"/>
      <c r="Q24" s="166"/>
    </row>
    <row r="25" spans="1:25" s="162" customFormat="1" ht="18" customHeight="1" x14ac:dyDescent="0.2">
      <c r="A25" s="191"/>
      <c r="B25" s="146" t="s">
        <v>45</v>
      </c>
      <c r="C25" s="159"/>
      <c r="D25" s="163"/>
      <c r="F25" s="163">
        <f>'31dictsaad'!K25</f>
        <v>19798</v>
      </c>
      <c r="G25" s="167">
        <f t="shared" si="0"/>
        <v>22.763648070643427</v>
      </c>
      <c r="H25" s="163">
        <f>'31dictsaad'!N25</f>
        <v>27439</v>
      </c>
      <c r="I25" s="165">
        <f t="shared" si="1"/>
        <v>31.549234236305939</v>
      </c>
      <c r="J25" s="163">
        <f>'31dictsaad'!Q25</f>
        <v>39735</v>
      </c>
      <c r="K25" s="165">
        <f t="shared" si="2"/>
        <v>45.687117693050638</v>
      </c>
      <c r="L25" s="163"/>
      <c r="M25" s="165"/>
      <c r="N25" s="163">
        <f t="shared" si="3"/>
        <v>86972</v>
      </c>
      <c r="O25" s="165">
        <f t="shared" si="3"/>
        <v>100</v>
      </c>
      <c r="P25" s="166"/>
      <c r="Q25" s="166"/>
    </row>
    <row r="26" spans="1:25" s="162" customFormat="1" ht="18" customHeight="1" x14ac:dyDescent="0.2">
      <c r="A26" s="191"/>
      <c r="B26" s="146" t="s">
        <v>46</v>
      </c>
      <c r="C26" s="159"/>
      <c r="D26" s="163"/>
      <c r="F26" s="163">
        <f>'31dictsaad'!K26</f>
        <v>2334</v>
      </c>
      <c r="G26" s="167">
        <f t="shared" si="0"/>
        <v>22.502892402622447</v>
      </c>
      <c r="H26" s="163">
        <f>'31dictsaad'!N26</f>
        <v>4424</v>
      </c>
      <c r="I26" s="165">
        <f t="shared" si="1"/>
        <v>42.653297338989589</v>
      </c>
      <c r="J26" s="163">
        <f>'31dictsaad'!Q26</f>
        <v>3614</v>
      </c>
      <c r="K26" s="165">
        <f t="shared" si="2"/>
        <v>34.843810258387968</v>
      </c>
      <c r="L26" s="163"/>
      <c r="M26" s="165"/>
      <c r="N26" s="163">
        <f t="shared" si="3"/>
        <v>10372</v>
      </c>
      <c r="O26" s="165">
        <f t="shared" si="3"/>
        <v>100</v>
      </c>
      <c r="P26" s="166"/>
      <c r="Q26" s="166"/>
    </row>
    <row r="27" spans="1:25" s="162" customFormat="1" ht="18" customHeight="1" x14ac:dyDescent="0.2">
      <c r="A27" s="191"/>
      <c r="B27" s="146" t="s">
        <v>1</v>
      </c>
      <c r="C27" s="159"/>
      <c r="D27" s="163"/>
      <c r="F27" s="163">
        <f>'31dictsaad'!K27</f>
        <v>1264</v>
      </c>
      <c r="G27" s="167">
        <f t="shared" si="0"/>
        <v>30.188679245283019</v>
      </c>
      <c r="H27" s="163">
        <f>'31dictsaad'!N27</f>
        <v>1560</v>
      </c>
      <c r="I27" s="165">
        <f t="shared" si="1"/>
        <v>37.258180081203726</v>
      </c>
      <c r="J27" s="163">
        <f>'31dictsaad'!Q27</f>
        <v>1363</v>
      </c>
      <c r="K27" s="165">
        <f t="shared" si="2"/>
        <v>32.553140673513255</v>
      </c>
      <c r="L27" s="163"/>
      <c r="M27" s="165"/>
      <c r="N27" s="164">
        <f t="shared" si="3"/>
        <v>4187</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439542</v>
      </c>
      <c r="G29" s="172">
        <f>F29*100/$N29</f>
        <v>25.765837588149434</v>
      </c>
      <c r="H29" s="147">
        <f>SUM(H10:H27)</f>
        <v>633520</v>
      </c>
      <c r="I29" s="172">
        <f>H29*100/$N29</f>
        <v>37.136777438434621</v>
      </c>
      <c r="J29" s="147">
        <f>SUM(J10:J27)</f>
        <v>632848</v>
      </c>
      <c r="K29" s="172">
        <f>J29*100/$N29</f>
        <v>37.097384973415949</v>
      </c>
      <c r="L29" s="147"/>
      <c r="M29" s="172"/>
      <c r="N29" s="147">
        <f>SUM(N10:N27)</f>
        <v>1705910</v>
      </c>
      <c r="O29" s="172">
        <f>N29*100/$N29</f>
        <v>100</v>
      </c>
      <c r="P29" s="172"/>
      <c r="Q29" s="172"/>
    </row>
    <row r="30" spans="1:25" s="162" customFormat="1" ht="20.25" customHeight="1" x14ac:dyDescent="0.2">
      <c r="B30" s="146" t="s">
        <v>0</v>
      </c>
      <c r="C30" s="173"/>
      <c r="D30" s="147">
        <f>SUM(D10:D29)</f>
        <v>0</v>
      </c>
      <c r="E30" s="174"/>
      <c r="F30" s="147">
        <f>SUM(F10:F27)</f>
        <v>439542</v>
      </c>
      <c r="G30" s="175">
        <f>F30*100/$N30</f>
        <v>25.765837588149434</v>
      </c>
      <c r="H30" s="147">
        <f>SUM(H10:H27)</f>
        <v>633520</v>
      </c>
      <c r="I30" s="175">
        <f>H30*100/$N30</f>
        <v>37.136777438434621</v>
      </c>
      <c r="J30" s="147">
        <f>SUM(J10:J27)</f>
        <v>632848</v>
      </c>
      <c r="K30" s="175">
        <f>J30*100/$N30</f>
        <v>37.097384973415949</v>
      </c>
      <c r="L30" s="147">
        <f>SUM(L10:L28)</f>
        <v>0</v>
      </c>
      <c r="M30" s="175">
        <f>L30*100/$N30</f>
        <v>0</v>
      </c>
      <c r="N30" s="147">
        <f>F30+H30+J30+L30</f>
        <v>1705910</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3" customFormat="1" ht="9" customHeight="1" x14ac:dyDescent="0.2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448"/>
      <c r="C3" s="1448"/>
      <c r="D3" s="1448"/>
      <c r="E3" s="1448"/>
      <c r="F3" s="1448"/>
      <c r="G3" s="1448"/>
      <c r="H3" s="1448"/>
      <c r="I3" s="1448"/>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
      <c r="A4" s="1519" t="s">
        <v>401</v>
      </c>
      <c r="B4" s="1519"/>
      <c r="C4" s="1519"/>
      <c r="D4" s="1519"/>
      <c r="E4" s="1519"/>
      <c r="F4" s="1519"/>
      <c r="G4" s="1519"/>
      <c r="H4" s="1519"/>
      <c r="I4" s="1519"/>
      <c r="J4" s="1519"/>
      <c r="K4" s="1519"/>
      <c r="L4" s="1519"/>
      <c r="M4" s="1519"/>
      <c r="N4" s="1519"/>
      <c r="O4" s="1519"/>
      <c r="P4" s="1519"/>
      <c r="Q4" s="1519"/>
      <c r="R4" s="151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
      <c r="A5" s="492"/>
      <c r="B5" s="1475" t="str">
        <f>porsaad!$B$6</f>
        <v>Situación a 31 de julio de 2025</v>
      </c>
      <c r="C5" s="1475"/>
      <c r="D5" s="1475"/>
      <c r="E5" s="1475"/>
      <c r="F5" s="1475"/>
      <c r="G5" s="1475"/>
      <c r="H5" s="1475"/>
      <c r="I5" s="1475"/>
      <c r="J5" s="1475"/>
      <c r="K5" s="1475"/>
      <c r="L5" s="1475"/>
      <c r="M5" s="1475"/>
      <c r="N5" s="1475"/>
      <c r="O5" s="1475"/>
      <c r="P5" s="1475"/>
      <c r="Q5" s="1475"/>
      <c r="R5" s="1475"/>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6.95" customHeight="1" x14ac:dyDescent="0.2">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
      <c r="A8" s="492"/>
      <c r="B8" s="1560" t="s">
        <v>12</v>
      </c>
      <c r="C8" s="437"/>
      <c r="D8" s="1562" t="s">
        <v>475</v>
      </c>
      <c r="E8" s="1563"/>
      <c r="F8" s="437"/>
      <c r="G8" s="1562" t="s">
        <v>474</v>
      </c>
      <c r="H8" s="1563"/>
      <c r="I8" s="437"/>
      <c r="J8" s="1564" t="s">
        <v>243</v>
      </c>
      <c r="K8" s="1565"/>
      <c r="L8" s="1565"/>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
      <c r="A9" s="437"/>
      <c r="B9" s="1561"/>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5" t="s">
        <v>8</v>
      </c>
      <c r="C11" s="756"/>
      <c r="D11" s="757">
        <v>8631862</v>
      </c>
      <c r="E11" s="676">
        <v>17.753838233662304</v>
      </c>
      <c r="F11" s="350"/>
      <c r="G11" s="758">
        <v>1059893</v>
      </c>
      <c r="H11" s="759">
        <v>16.24617275870235</v>
      </c>
      <c r="I11" s="756"/>
      <c r="J11" s="760">
        <v>397216</v>
      </c>
      <c r="K11" s="761">
        <f>J11*100/D11</f>
        <v>4.6017417794677442</v>
      </c>
      <c r="L11" s="759">
        <f>J11*100/G11</f>
        <v>37.476990601881511</v>
      </c>
      <c r="M11" s="396"/>
      <c r="N11" s="396">
        <f>_xlfn.RANK.EQ(L11,L$11:L$31,0)</f>
        <v>3</v>
      </c>
      <c r="O11" s="396">
        <v>1</v>
      </c>
      <c r="P11" s="396">
        <f>MATCH(O11,N$11:N$31,0)</f>
        <v>7</v>
      </c>
      <c r="Q11" s="568" t="str">
        <f>INDEX(B$11:B$31,P11,1)</f>
        <v>Castilla y León</v>
      </c>
      <c r="R11" s="762">
        <f>INDEX(L$11:L$31,P11,1)</f>
        <v>37.862662300356199</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3" t="s">
        <v>7</v>
      </c>
      <c r="C12" s="756"/>
      <c r="D12" s="764">
        <v>1351591</v>
      </c>
      <c r="E12" s="684">
        <v>2.7799248843498505</v>
      </c>
      <c r="F12" s="350"/>
      <c r="G12" s="765">
        <v>185859</v>
      </c>
      <c r="H12" s="766">
        <v>2.8488700489197121</v>
      </c>
      <c r="I12" s="756"/>
      <c r="J12" s="767">
        <v>55333</v>
      </c>
      <c r="K12" s="448">
        <f t="shared" ref="K12:K28" si="0">J12*100/D12</f>
        <v>4.0939159849392306</v>
      </c>
      <c r="L12" s="766">
        <f t="shared" ref="L12:L28" si="1">J12*100/G12</f>
        <v>29.771493443954824</v>
      </c>
      <c r="M12" s="396"/>
      <c r="N12" s="396">
        <f t="shared" ref="N12:N31" si="2">_xlfn.RANK.EQ(L12,L$11:L$31,0)</f>
        <v>13</v>
      </c>
      <c r="O12" s="396">
        <v>2</v>
      </c>
      <c r="P12" s="396">
        <f t="shared" ref="P12:P29" si="3">MATCH(O12,N$11:N$31,0)</f>
        <v>11</v>
      </c>
      <c r="Q12" s="568" t="str">
        <f t="shared" ref="Q12:Q29" si="4">INDEX(B$11:B$31,P12,1)</f>
        <v>Extremadura</v>
      </c>
      <c r="R12" s="762">
        <f t="shared" ref="R12:R29" si="5">INDEX(L$11:L$31,P12,1)</f>
        <v>37.80011757012926</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3" t="s">
        <v>37</v>
      </c>
      <c r="C13" s="756"/>
      <c r="D13" s="764">
        <v>1009599</v>
      </c>
      <c r="E13" s="684">
        <v>2.0765226931184988</v>
      </c>
      <c r="F13" s="350"/>
      <c r="G13" s="765">
        <v>187814</v>
      </c>
      <c r="H13" s="766">
        <v>2.8788365339736401</v>
      </c>
      <c r="I13" s="756"/>
      <c r="J13" s="767">
        <v>44289</v>
      </c>
      <c r="K13" s="448">
        <f t="shared" si="0"/>
        <v>4.3867911913541908</v>
      </c>
      <c r="L13" s="766">
        <f t="shared" si="1"/>
        <v>23.581309167580692</v>
      </c>
      <c r="M13" s="396"/>
      <c r="N13" s="396">
        <f t="shared" si="2"/>
        <v>17</v>
      </c>
      <c r="O13" s="396">
        <v>3</v>
      </c>
      <c r="P13" s="396">
        <f>MATCH(O13,N$11:N$31,0)</f>
        <v>1</v>
      </c>
      <c r="Q13" s="568" t="str">
        <f t="shared" si="4"/>
        <v>Andalucía</v>
      </c>
      <c r="R13" s="762">
        <f t="shared" si="5"/>
        <v>37.476990601881511</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3" t="s">
        <v>38</v>
      </c>
      <c r="C14" s="756"/>
      <c r="D14" s="764">
        <v>1231768</v>
      </c>
      <c r="E14" s="684">
        <v>2.533475374537006</v>
      </c>
      <c r="F14" s="350"/>
      <c r="G14" s="765">
        <v>123205</v>
      </c>
      <c r="H14" s="766">
        <v>1.8885016834113664</v>
      </c>
      <c r="I14" s="756"/>
      <c r="J14" s="767">
        <v>45669</v>
      </c>
      <c r="K14" s="448">
        <f t="shared" si="0"/>
        <v>3.7075975346006715</v>
      </c>
      <c r="L14" s="766">
        <f t="shared" si="1"/>
        <v>37.067489144109409</v>
      </c>
      <c r="M14" s="396"/>
      <c r="N14" s="396">
        <f t="shared" si="2"/>
        <v>4</v>
      </c>
      <c r="O14" s="396">
        <v>4</v>
      </c>
      <c r="P14" s="396">
        <f t="shared" si="3"/>
        <v>4</v>
      </c>
      <c r="Q14" s="568" t="str">
        <f t="shared" si="4"/>
        <v>Balears, Illes</v>
      </c>
      <c r="R14" s="762">
        <f t="shared" si="5"/>
        <v>37.067489144109409</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3" t="s">
        <v>6</v>
      </c>
      <c r="C15" s="756"/>
      <c r="D15" s="764">
        <v>2238754</v>
      </c>
      <c r="E15" s="684">
        <v>4.6046237023905645</v>
      </c>
      <c r="F15" s="350"/>
      <c r="G15" s="765">
        <v>262023</v>
      </c>
      <c r="H15" s="766">
        <v>4.0163213878697812</v>
      </c>
      <c r="I15" s="756"/>
      <c r="J15" s="767">
        <v>70088</v>
      </c>
      <c r="K15" s="448">
        <f t="shared" si="0"/>
        <v>3.1306700066197535</v>
      </c>
      <c r="L15" s="766">
        <f t="shared" si="1"/>
        <v>26.748796861344232</v>
      </c>
      <c r="M15" s="396"/>
      <c r="N15" s="396">
        <f t="shared" si="2"/>
        <v>15</v>
      </c>
      <c r="O15" s="396">
        <v>5</v>
      </c>
      <c r="P15" s="396">
        <f t="shared" si="3"/>
        <v>16</v>
      </c>
      <c r="Q15" s="568" t="str">
        <f t="shared" si="4"/>
        <v>País Vasco</v>
      </c>
      <c r="R15" s="762">
        <f t="shared" si="5"/>
        <v>35.652372533431425</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3" t="s">
        <v>5</v>
      </c>
      <c r="C16" s="756"/>
      <c r="D16" s="768">
        <v>590851</v>
      </c>
      <c r="E16" s="684">
        <v>1.2152503219117274</v>
      </c>
      <c r="F16" s="350"/>
      <c r="G16" s="769">
        <v>102326</v>
      </c>
      <c r="H16" s="766">
        <v>1.5684657542855522</v>
      </c>
      <c r="I16" s="756"/>
      <c r="J16" s="767">
        <v>22985</v>
      </c>
      <c r="K16" s="448">
        <f t="shared" si="0"/>
        <v>3.8901516626019079</v>
      </c>
      <c r="L16" s="766">
        <f t="shared" si="1"/>
        <v>22.462521744229228</v>
      </c>
      <c r="M16" s="396"/>
      <c r="N16" s="396">
        <f t="shared" si="2"/>
        <v>18</v>
      </c>
      <c r="O16" s="396">
        <v>6</v>
      </c>
      <c r="P16" s="396">
        <f t="shared" si="3"/>
        <v>8</v>
      </c>
      <c r="Q16" s="568" t="str">
        <f t="shared" si="4"/>
        <v>Castilla - La Mancha</v>
      </c>
      <c r="R16" s="770">
        <f t="shared" si="5"/>
        <v>35.041651828421003</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
      <c r="A17" s="450"/>
      <c r="B17" s="771" t="s">
        <v>4</v>
      </c>
      <c r="C17" s="756"/>
      <c r="D17" s="764">
        <v>2391682</v>
      </c>
      <c r="E17" s="684">
        <v>4.9191629030169768</v>
      </c>
      <c r="F17" s="350"/>
      <c r="G17" s="772">
        <v>417744</v>
      </c>
      <c r="H17" s="773">
        <v>6.4032323950732337</v>
      </c>
      <c r="I17" s="756"/>
      <c r="J17" s="774">
        <v>158169</v>
      </c>
      <c r="K17" s="587">
        <f t="shared" si="0"/>
        <v>6.6132955802652695</v>
      </c>
      <c r="L17" s="773">
        <f t="shared" si="1"/>
        <v>37.862662300356199</v>
      </c>
      <c r="M17" s="396"/>
      <c r="N17" s="396">
        <f t="shared" si="2"/>
        <v>1</v>
      </c>
      <c r="O17" s="396">
        <v>7</v>
      </c>
      <c r="P17" s="396">
        <f t="shared" si="3"/>
        <v>17</v>
      </c>
      <c r="Q17" s="568" t="str">
        <f t="shared" si="4"/>
        <v>Rioja, La</v>
      </c>
      <c r="R17" s="762">
        <f t="shared" si="5"/>
        <v>33.716046564711256</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
      <c r="A18" s="450"/>
      <c r="B18" s="771" t="s">
        <v>40</v>
      </c>
      <c r="C18" s="756"/>
      <c r="D18" s="764">
        <v>2104433</v>
      </c>
      <c r="E18" s="684">
        <v>4.3283550009929108</v>
      </c>
      <c r="F18" s="350"/>
      <c r="G18" s="772">
        <v>286422</v>
      </c>
      <c r="H18" s="773">
        <v>4.3903123182180135</v>
      </c>
      <c r="I18" s="756"/>
      <c r="J18" s="774">
        <v>100367</v>
      </c>
      <c r="K18" s="587">
        <f t="shared" si="0"/>
        <v>4.7693131594115847</v>
      </c>
      <c r="L18" s="773">
        <f t="shared" si="1"/>
        <v>35.041651828421003</v>
      </c>
      <c r="M18" s="396"/>
      <c r="N18" s="396">
        <f t="shared" si="2"/>
        <v>6</v>
      </c>
      <c r="O18" s="396">
        <v>8</v>
      </c>
      <c r="P18" s="396">
        <f t="shared" si="3"/>
        <v>9</v>
      </c>
      <c r="Q18" s="568" t="str">
        <f t="shared" si="4"/>
        <v>Cataluña</v>
      </c>
      <c r="R18" s="762">
        <f t="shared" si="5"/>
        <v>33.673566937529877</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
      <c r="A19" s="450"/>
      <c r="B19" s="771" t="s">
        <v>41</v>
      </c>
      <c r="C19" s="756"/>
      <c r="D19" s="764">
        <v>8012231</v>
      </c>
      <c r="E19" s="684">
        <v>16.479393792988624</v>
      </c>
      <c r="F19" s="350"/>
      <c r="G19" s="772">
        <v>1087880</v>
      </c>
      <c r="H19" s="773">
        <v>16.675161002796617</v>
      </c>
      <c r="I19" s="756"/>
      <c r="J19" s="774">
        <v>366328</v>
      </c>
      <c r="K19" s="587">
        <f t="shared" si="0"/>
        <v>4.5721098156056659</v>
      </c>
      <c r="L19" s="773">
        <f t="shared" si="1"/>
        <v>33.673566937529877</v>
      </c>
      <c r="M19" s="396"/>
      <c r="N19" s="396">
        <f t="shared" si="2"/>
        <v>8</v>
      </c>
      <c r="O19" s="396">
        <v>9</v>
      </c>
      <c r="P19" s="396">
        <f t="shared" si="3"/>
        <v>21</v>
      </c>
      <c r="Q19" s="568" t="str">
        <f>INDEX(B$11:B$31,P19,1)</f>
        <v>TOTAL</v>
      </c>
      <c r="R19" s="762">
        <f t="shared" si="5"/>
        <v>32.509911549052681</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
      <c r="A20" s="450"/>
      <c r="B20" s="771" t="s">
        <v>3</v>
      </c>
      <c r="C20" s="756"/>
      <c r="D20" s="764">
        <v>5319285</v>
      </c>
      <c r="E20" s="684">
        <v>10.94059722094102</v>
      </c>
      <c r="F20" s="350"/>
      <c r="G20" s="772">
        <v>655895</v>
      </c>
      <c r="H20" s="773">
        <v>10.053640774652798</v>
      </c>
      <c r="I20" s="756"/>
      <c r="J20" s="774">
        <v>213090</v>
      </c>
      <c r="K20" s="587">
        <f t="shared" si="0"/>
        <v>4.0059895267879044</v>
      </c>
      <c r="L20" s="773">
        <f>J20*100/G20</f>
        <v>32.488431837413003</v>
      </c>
      <c r="M20" s="396"/>
      <c r="N20" s="396">
        <f t="shared" si="2"/>
        <v>10</v>
      </c>
      <c r="O20" s="396">
        <v>10</v>
      </c>
      <c r="P20" s="396">
        <f t="shared" si="3"/>
        <v>10</v>
      </c>
      <c r="Q20" s="568" t="str">
        <f t="shared" si="4"/>
        <v>Comunitat Valenciana</v>
      </c>
      <c r="R20" s="762">
        <f t="shared" si="5"/>
        <v>32.488431837413003</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3" t="s">
        <v>2</v>
      </c>
      <c r="C21" s="756"/>
      <c r="D21" s="764">
        <v>1054681</v>
      </c>
      <c r="E21" s="684">
        <v>2.1692464339811264</v>
      </c>
      <c r="F21" s="350"/>
      <c r="G21" s="765">
        <v>151399</v>
      </c>
      <c r="H21" s="766">
        <v>2.3206628494525177</v>
      </c>
      <c r="I21" s="756"/>
      <c r="J21" s="767">
        <v>57229</v>
      </c>
      <c r="K21" s="448">
        <f t="shared" si="0"/>
        <v>5.4261904784479853</v>
      </c>
      <c r="L21" s="766">
        <f t="shared" si="1"/>
        <v>37.80011757012926</v>
      </c>
      <c r="M21" s="396"/>
      <c r="N21" s="396">
        <f t="shared" si="2"/>
        <v>2</v>
      </c>
      <c r="O21" s="396">
        <v>11</v>
      </c>
      <c r="P21" s="396">
        <f t="shared" si="3"/>
        <v>13</v>
      </c>
      <c r="Q21" s="568" t="str">
        <f t="shared" si="4"/>
        <v>Madrid, Comunidad de</v>
      </c>
      <c r="R21" s="762">
        <f t="shared" si="5"/>
        <v>32.40181042732361</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3" t="s">
        <v>35</v>
      </c>
      <c r="C22" s="756"/>
      <c r="D22" s="764">
        <v>2705833</v>
      </c>
      <c r="E22" s="684">
        <v>5.5653022915919159</v>
      </c>
      <c r="F22" s="350"/>
      <c r="G22" s="765">
        <v>482428</v>
      </c>
      <c r="H22" s="766">
        <v>7.3947168550365534</v>
      </c>
      <c r="I22" s="756"/>
      <c r="J22" s="767">
        <v>92941</v>
      </c>
      <c r="K22" s="448">
        <f t="shared" si="0"/>
        <v>3.4348387354282397</v>
      </c>
      <c r="L22" s="766">
        <f t="shared" si="1"/>
        <v>19.265258235425804</v>
      </c>
      <c r="M22" s="396"/>
      <c r="N22" s="396">
        <f t="shared" si="2"/>
        <v>19</v>
      </c>
      <c r="O22" s="396">
        <v>12</v>
      </c>
      <c r="P22" s="396">
        <f t="shared" si="3"/>
        <v>14</v>
      </c>
      <c r="Q22" s="568" t="str">
        <f t="shared" si="4"/>
        <v>Murcia, Región de</v>
      </c>
      <c r="R22" s="762">
        <f t="shared" si="5"/>
        <v>31.330110524943333</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3" t="s">
        <v>42</v>
      </c>
      <c r="C23" s="756"/>
      <c r="D23" s="764">
        <v>7009268</v>
      </c>
      <c r="E23" s="684">
        <v>14.416519889727814</v>
      </c>
      <c r="F23" s="350"/>
      <c r="G23" s="765">
        <v>834941</v>
      </c>
      <c r="H23" s="766">
        <v>12.798080305581507</v>
      </c>
      <c r="I23" s="756"/>
      <c r="J23" s="767">
        <v>270536</v>
      </c>
      <c r="K23" s="448">
        <f t="shared" si="0"/>
        <v>3.8596897707435356</v>
      </c>
      <c r="L23" s="766">
        <f t="shared" si="1"/>
        <v>32.40181042732361</v>
      </c>
      <c r="M23" s="396"/>
      <c r="N23" s="396">
        <f t="shared" si="2"/>
        <v>11</v>
      </c>
      <c r="O23" s="396">
        <v>13</v>
      </c>
      <c r="P23" s="396">
        <f t="shared" si="3"/>
        <v>2</v>
      </c>
      <c r="Q23" s="568" t="str">
        <f t="shared" si="4"/>
        <v>Aragón</v>
      </c>
      <c r="R23" s="762">
        <f t="shared" si="5"/>
        <v>29.771493443954824</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3" t="s">
        <v>43</v>
      </c>
      <c r="C24" s="756"/>
      <c r="D24" s="764">
        <v>1568492</v>
      </c>
      <c r="E24" s="684">
        <v>3.226042450492542</v>
      </c>
      <c r="F24" s="350"/>
      <c r="G24" s="765">
        <v>199412</v>
      </c>
      <c r="H24" s="766">
        <v>3.0566121317513688</v>
      </c>
      <c r="I24" s="756"/>
      <c r="J24" s="767">
        <v>62476</v>
      </c>
      <c r="K24" s="448">
        <f t="shared" si="0"/>
        <v>3.9831889483656915</v>
      </c>
      <c r="L24" s="766">
        <f>J24*100/G24</f>
        <v>31.330110524943333</v>
      </c>
      <c r="M24" s="396"/>
      <c r="N24" s="396">
        <f t="shared" si="2"/>
        <v>12</v>
      </c>
      <c r="O24" s="396">
        <v>14</v>
      </c>
      <c r="P24" s="396">
        <f t="shared" si="3"/>
        <v>15</v>
      </c>
      <c r="Q24" s="568" t="str">
        <f t="shared" si="4"/>
        <v>Navarra, Comunidad Foral de</v>
      </c>
      <c r="R24" s="762">
        <f t="shared" si="5"/>
        <v>27.973403814016333</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3" t="s">
        <v>44</v>
      </c>
      <c r="C25" s="756"/>
      <c r="D25" s="768">
        <v>678333</v>
      </c>
      <c r="E25" s="684">
        <v>1.3951815205751497</v>
      </c>
      <c r="F25" s="350"/>
      <c r="G25" s="769">
        <v>84373</v>
      </c>
      <c r="H25" s="766">
        <v>1.2932799199258731</v>
      </c>
      <c r="I25" s="756"/>
      <c r="J25" s="767">
        <v>23602</v>
      </c>
      <c r="K25" s="448">
        <f t="shared" si="0"/>
        <v>3.4794120291951005</v>
      </c>
      <c r="L25" s="766">
        <f t="shared" si="1"/>
        <v>27.973403814016333</v>
      </c>
      <c r="M25" s="396"/>
      <c r="N25" s="396">
        <f t="shared" si="2"/>
        <v>14</v>
      </c>
      <c r="O25" s="396">
        <v>15</v>
      </c>
      <c r="P25" s="396">
        <f t="shared" si="3"/>
        <v>5</v>
      </c>
      <c r="Q25" s="568" t="str">
        <f t="shared" si="4"/>
        <v>Canarias</v>
      </c>
      <c r="R25" s="770">
        <f t="shared" si="5"/>
        <v>26.748796861344232</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3" t="s">
        <v>45</v>
      </c>
      <c r="C26" s="756"/>
      <c r="D26" s="768">
        <v>2227684</v>
      </c>
      <c r="E26" s="684">
        <v>4.5818551514977628</v>
      </c>
      <c r="F26" s="350"/>
      <c r="G26" s="769">
        <v>337108</v>
      </c>
      <c r="H26" s="766">
        <v>5.1672336795701383</v>
      </c>
      <c r="I26" s="756"/>
      <c r="J26" s="767">
        <v>120187</v>
      </c>
      <c r="K26" s="448">
        <f t="shared" si="0"/>
        <v>5.3951547885606752</v>
      </c>
      <c r="L26" s="766">
        <f t="shared" si="1"/>
        <v>35.652372533431425</v>
      </c>
      <c r="M26" s="396"/>
      <c r="N26" s="396">
        <f t="shared" si="2"/>
        <v>5</v>
      </c>
      <c r="O26" s="396">
        <v>16</v>
      </c>
      <c r="P26" s="396">
        <f t="shared" si="3"/>
        <v>18</v>
      </c>
      <c r="Q26" s="568" t="str">
        <f t="shared" si="4"/>
        <v>Ceuta y Melilla</v>
      </c>
      <c r="R26" s="762">
        <f t="shared" si="5"/>
        <v>26.401531064743502</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3" t="s">
        <v>46</v>
      </c>
      <c r="C27" s="756"/>
      <c r="D27" s="768">
        <v>324184</v>
      </c>
      <c r="E27" s="686">
        <v>0.6667750589550181</v>
      </c>
      <c r="F27" s="350"/>
      <c r="G27" s="769">
        <v>43810</v>
      </c>
      <c r="H27" s="775">
        <v>0.67152517146424218</v>
      </c>
      <c r="I27" s="756"/>
      <c r="J27" s="767">
        <v>14771</v>
      </c>
      <c r="K27" s="448">
        <f t="shared" si="0"/>
        <v>4.5563630530809665</v>
      </c>
      <c r="L27" s="775">
        <f t="shared" si="1"/>
        <v>33.716046564711256</v>
      </c>
      <c r="M27" s="396"/>
      <c r="N27" s="396">
        <f t="shared" si="2"/>
        <v>7</v>
      </c>
      <c r="O27" s="396">
        <v>17</v>
      </c>
      <c r="P27" s="396">
        <f t="shared" si="3"/>
        <v>3</v>
      </c>
      <c r="Q27" s="568" t="str">
        <f t="shared" si="4"/>
        <v>Asturias, Principado de</v>
      </c>
      <c r="R27" s="762">
        <f t="shared" si="5"/>
        <v>23.581309167580692</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3" t="s">
        <v>1</v>
      </c>
      <c r="C28" s="756"/>
      <c r="D28" s="769">
        <v>169164</v>
      </c>
      <c r="E28" s="775">
        <v>0.34793307526918876</v>
      </c>
      <c r="F28" s="328"/>
      <c r="G28" s="769">
        <v>21423</v>
      </c>
      <c r="H28" s="775">
        <v>0.32837442931473315</v>
      </c>
      <c r="I28" s="756"/>
      <c r="J28" s="767">
        <v>5656</v>
      </c>
      <c r="K28" s="448">
        <f t="shared" si="0"/>
        <v>3.3435009812962568</v>
      </c>
      <c r="L28" s="775">
        <f t="shared" si="1"/>
        <v>26.401531064743502</v>
      </c>
      <c r="M28" s="396"/>
      <c r="N28" s="396">
        <f t="shared" si="2"/>
        <v>16</v>
      </c>
      <c r="O28" s="396">
        <v>18</v>
      </c>
      <c r="P28" s="396">
        <f t="shared" si="3"/>
        <v>6</v>
      </c>
      <c r="Q28" s="568" t="str">
        <f t="shared" si="4"/>
        <v>Cantabria</v>
      </c>
      <c r="R28" s="762">
        <f t="shared" si="5"/>
        <v>22.462521744229228</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19.265258235425804</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
      <c r="A31" s="329"/>
      <c r="B31" s="1256" t="s">
        <v>0</v>
      </c>
      <c r="C31" s="320"/>
      <c r="D31" s="1257">
        <f>SUM(D11:D28)</f>
        <v>48619695</v>
      </c>
      <c r="E31" s="1258">
        <f>SUM(E11:E28)</f>
        <v>99.999999999999986</v>
      </c>
      <c r="F31" s="591"/>
      <c r="G31" s="1257">
        <f>SUM(G11:G28)</f>
        <v>6523955</v>
      </c>
      <c r="H31" s="1258">
        <f>SUM(H11:H28)</f>
        <v>100</v>
      </c>
      <c r="I31" s="320"/>
      <c r="J31" s="1257">
        <f>SUM(J11:J30)</f>
        <v>2120932</v>
      </c>
      <c r="K31" s="1259">
        <f>J31*100/D31</f>
        <v>4.3622898086876107</v>
      </c>
      <c r="L31" s="1258">
        <f>J31*100/G31</f>
        <v>32.509911549052681</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25">
      <c r="A33" s="496"/>
      <c r="B33" s="1479" t="str">
        <f>'22solcasaadpot'!B32:M32</f>
        <v>(1) Cifras INE de población referidas al 01/01/2024. Real Decreto 1210/2024, de 28 de noviembre BOE 12.12.24.</v>
      </c>
      <c r="C33" s="1479"/>
      <c r="D33" s="1479"/>
      <c r="E33" s="1479"/>
      <c r="F33" s="1479"/>
      <c r="G33" s="1479"/>
      <c r="H33" s="1479"/>
      <c r="I33" s="1479"/>
      <c r="J33" s="1479"/>
      <c r="K33" s="1479"/>
      <c r="L33" s="1479"/>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80" t="str">
        <f>'22solcasaadpot'!B33:Q33</f>
        <v>(2) Cifras de Población Potencialmente Dependiente calculadas según lo explicado en la metodología</v>
      </c>
      <c r="C34" s="1480"/>
      <c r="D34" s="1480"/>
      <c r="E34" s="1480"/>
      <c r="F34" s="1480"/>
      <c r="G34" s="1480"/>
      <c r="H34" s="1480"/>
      <c r="I34" s="1480"/>
      <c r="J34" s="1480"/>
      <c r="K34" s="1480"/>
      <c r="L34" s="1480"/>
      <c r="P34" s="785"/>
      <c r="Q34" s="785"/>
      <c r="R34" s="785"/>
    </row>
    <row r="35" spans="1:260" ht="15" customHeight="1" x14ac:dyDescent="0.25">
      <c r="B35" s="397" t="s">
        <v>47</v>
      </c>
      <c r="M35" s="447"/>
      <c r="N35" s="360"/>
      <c r="O35" s="360"/>
      <c r="P35" s="360"/>
      <c r="Q35" s="361"/>
      <c r="R35" s="786"/>
      <c r="S35" s="329"/>
    </row>
    <row r="36" spans="1:260" x14ac:dyDescent="0.25">
      <c r="M36" s="447"/>
      <c r="N36" s="360"/>
      <c r="O36" s="360"/>
      <c r="P36" s="360"/>
      <c r="Q36" s="361"/>
      <c r="R36" s="786"/>
      <c r="S36" s="329"/>
    </row>
    <row r="37" spans="1:260" x14ac:dyDescent="0.25">
      <c r="M37" s="447"/>
      <c r="N37" s="360"/>
      <c r="O37" s="360"/>
      <c r="P37" s="360"/>
      <c r="Q37" s="361"/>
      <c r="R37" s="787"/>
      <c r="S37" s="329"/>
    </row>
    <row r="38" spans="1:260" x14ac:dyDescent="0.25">
      <c r="M38" s="447"/>
      <c r="N38" s="360"/>
      <c r="O38" s="360"/>
      <c r="P38" s="360"/>
      <c r="Q38" s="361"/>
      <c r="R38" s="786"/>
      <c r="S38" s="329"/>
    </row>
    <row r="39" spans="1:260" x14ac:dyDescent="0.25">
      <c r="M39" s="447"/>
      <c r="N39" s="360"/>
      <c r="O39" s="360"/>
      <c r="P39" s="360"/>
      <c r="Q39" s="361"/>
      <c r="R39" s="786"/>
      <c r="S39" s="329"/>
    </row>
    <row r="40" spans="1:260" x14ac:dyDescent="0.25">
      <c r="M40" s="447"/>
      <c r="N40" s="360"/>
      <c r="O40" s="360"/>
      <c r="P40" s="360"/>
      <c r="Q40" s="361"/>
      <c r="R40" s="786"/>
      <c r="S40" s="329"/>
    </row>
    <row r="41" spans="1:260" x14ac:dyDescent="0.25">
      <c r="M41" s="447"/>
      <c r="N41" s="360"/>
      <c r="O41" s="360"/>
      <c r="P41" s="360"/>
      <c r="Q41" s="361"/>
      <c r="R41" s="786"/>
      <c r="S41" s="329"/>
    </row>
    <row r="42" spans="1:260" x14ac:dyDescent="0.25">
      <c r="M42" s="447"/>
      <c r="N42" s="360"/>
      <c r="O42" s="360"/>
      <c r="P42" s="360"/>
      <c r="Q42" s="361"/>
      <c r="R42" s="786"/>
      <c r="S42" s="329"/>
    </row>
    <row r="43" spans="1:260" x14ac:dyDescent="0.25">
      <c r="M43" s="447"/>
      <c r="N43" s="360"/>
      <c r="O43" s="360"/>
      <c r="P43" s="360"/>
      <c r="Q43" s="361"/>
      <c r="R43" s="786"/>
      <c r="S43" s="329"/>
    </row>
    <row r="44" spans="1:260" x14ac:dyDescent="0.25">
      <c r="M44" s="447"/>
      <c r="N44" s="360"/>
      <c r="O44" s="360"/>
      <c r="P44" s="360"/>
      <c r="Q44" s="361"/>
      <c r="R44" s="787"/>
      <c r="S44" s="329"/>
    </row>
    <row r="45" spans="1:260" x14ac:dyDescent="0.25">
      <c r="M45" s="447"/>
      <c r="N45" s="360"/>
      <c r="O45" s="360"/>
      <c r="P45" s="360"/>
      <c r="Q45" s="361"/>
      <c r="R45" s="786"/>
      <c r="S45" s="329"/>
    </row>
    <row r="46" spans="1:260" x14ac:dyDescent="0.25">
      <c r="M46" s="447"/>
      <c r="N46" s="360"/>
      <c r="O46" s="360"/>
      <c r="P46" s="360"/>
      <c r="Q46" s="361"/>
      <c r="R46" s="786"/>
      <c r="S46" s="329"/>
    </row>
    <row r="47" spans="1:260" x14ac:dyDescent="0.25">
      <c r="M47" s="447"/>
      <c r="N47" s="360"/>
      <c r="O47" s="360"/>
      <c r="P47" s="360"/>
      <c r="Q47" s="361"/>
      <c r="R47" s="786"/>
      <c r="S47" s="329"/>
    </row>
    <row r="48" spans="1:260" x14ac:dyDescent="0.25">
      <c r="M48" s="447"/>
      <c r="N48" s="360"/>
      <c r="O48" s="360"/>
      <c r="P48" s="360"/>
      <c r="Q48" s="361"/>
      <c r="R48" s="786"/>
      <c r="S48" s="329"/>
    </row>
    <row r="49" spans="13:19" x14ac:dyDescent="0.25">
      <c r="M49" s="447"/>
      <c r="N49" s="360"/>
      <c r="O49" s="360"/>
      <c r="P49" s="360"/>
      <c r="Q49" s="361"/>
      <c r="R49" s="786"/>
      <c r="S49" s="329"/>
    </row>
    <row r="50" spans="13:19" x14ac:dyDescent="0.25">
      <c r="M50" s="447"/>
      <c r="N50" s="360"/>
      <c r="O50" s="360"/>
      <c r="P50" s="360"/>
      <c r="Q50" s="361"/>
      <c r="R50" s="787"/>
      <c r="S50" s="329"/>
    </row>
    <row r="51" spans="13:19" x14ac:dyDescent="0.25">
      <c r="M51" s="447"/>
      <c r="N51" s="360"/>
      <c r="O51" s="360"/>
      <c r="P51" s="360"/>
      <c r="Q51" s="361"/>
      <c r="R51" s="786"/>
      <c r="S51" s="329"/>
    </row>
    <row r="52" spans="13:19" x14ac:dyDescent="0.25">
      <c r="M52" s="447"/>
      <c r="N52" s="360"/>
      <c r="O52" s="360"/>
      <c r="P52" s="360"/>
      <c r="Q52" s="361"/>
      <c r="R52" s="786"/>
      <c r="S52" s="329"/>
    </row>
    <row r="53" spans="13:19" x14ac:dyDescent="0.2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402</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243</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175</v>
      </c>
      <c r="K8" s="1461"/>
      <c r="L8" s="1461"/>
      <c r="M8" s="1461"/>
      <c r="N8" s="1461"/>
      <c r="O8" s="1462"/>
      <c r="P8" s="317"/>
      <c r="Q8" s="1460" t="s">
        <v>176</v>
      </c>
      <c r="R8" s="1461"/>
      <c r="S8" s="1461"/>
      <c r="T8" s="1461"/>
      <c r="U8" s="1461"/>
      <c r="V8" s="1462"/>
      <c r="W8" s="317"/>
      <c r="X8" s="1460" t="s">
        <v>177</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397216</v>
      </c>
      <c r="E12" s="352">
        <f>L12+S12+Z12</f>
        <v>247070</v>
      </c>
      <c r="F12" s="353">
        <f>E12/$D12*100</f>
        <v>62.200414887617818</v>
      </c>
      <c r="G12" s="352">
        <f>N12+U12+AB12</f>
        <v>150146</v>
      </c>
      <c r="H12" s="354">
        <f>G12/$D12*100</f>
        <v>37.799585112382175</v>
      </c>
      <c r="I12" s="350"/>
      <c r="J12" s="355">
        <v>115424</v>
      </c>
      <c r="K12" s="356">
        <v>29.058245387899785</v>
      </c>
      <c r="L12" s="357">
        <v>48237</v>
      </c>
      <c r="M12" s="353">
        <v>41.791135292486828</v>
      </c>
      <c r="N12" s="357">
        <v>67187</v>
      </c>
      <c r="O12" s="358">
        <v>58.208864707513165</v>
      </c>
      <c r="P12" s="350"/>
      <c r="Q12" s="355">
        <v>92407</v>
      </c>
      <c r="R12" s="356">
        <v>23.263665109159749</v>
      </c>
      <c r="S12" s="357">
        <v>60974</v>
      </c>
      <c r="T12" s="353">
        <v>65.984178687761755</v>
      </c>
      <c r="U12" s="357">
        <v>31433</v>
      </c>
      <c r="V12" s="358">
        <v>34.015821312238245</v>
      </c>
      <c r="W12" s="350"/>
      <c r="X12" s="355">
        <v>189385</v>
      </c>
      <c r="Y12" s="356">
        <v>47.678089502940466</v>
      </c>
      <c r="Z12" s="357">
        <v>137859</v>
      </c>
      <c r="AA12" s="353">
        <v>72.792987829025535</v>
      </c>
      <c r="AB12" s="357">
        <v>51526</v>
      </c>
      <c r="AC12" s="358">
        <f t="shared" ref="AC12:AC29" si="0">AB12/$X12*100</f>
        <v>27.207012170974469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55333</v>
      </c>
      <c r="E13" s="365">
        <f t="shared" ref="E13:E29" si="2">L13+S13+Z13</f>
        <v>35459</v>
      </c>
      <c r="F13" s="366">
        <f t="shared" ref="F13:H29" si="3">E13/$D13*100</f>
        <v>64.082916162145551</v>
      </c>
      <c r="G13" s="365">
        <f t="shared" ref="G13:G29" si="4">N13+U13+AB13</f>
        <v>19874</v>
      </c>
      <c r="H13" s="367">
        <f t="shared" si="3"/>
        <v>35.917083837854449</v>
      </c>
      <c r="I13" s="350"/>
      <c r="J13" s="368">
        <v>10863</v>
      </c>
      <c r="K13" s="369">
        <v>19.632045976180578</v>
      </c>
      <c r="L13" s="370">
        <v>4618</v>
      </c>
      <c r="M13" s="371">
        <v>42.511276811193959</v>
      </c>
      <c r="N13" s="370">
        <v>6245</v>
      </c>
      <c r="O13" s="372">
        <v>57.488723188806034</v>
      </c>
      <c r="P13" s="350"/>
      <c r="Q13" s="368">
        <v>10677</v>
      </c>
      <c r="R13" s="369">
        <v>19.295899372887789</v>
      </c>
      <c r="S13" s="370">
        <v>6529</v>
      </c>
      <c r="T13" s="371">
        <v>61.150135805938</v>
      </c>
      <c r="U13" s="370">
        <v>4148</v>
      </c>
      <c r="V13" s="372">
        <v>38.849864194062</v>
      </c>
      <c r="W13" s="350"/>
      <c r="X13" s="368">
        <v>33793</v>
      </c>
      <c r="Y13" s="369">
        <v>61.072054650931626</v>
      </c>
      <c r="Z13" s="370">
        <v>24312</v>
      </c>
      <c r="AA13" s="371">
        <v>71.943893705797052</v>
      </c>
      <c r="AB13" s="370">
        <v>9481</v>
      </c>
      <c r="AC13" s="372">
        <f t="shared" si="0"/>
        <v>28.056106294202941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44289</v>
      </c>
      <c r="E14" s="365">
        <f t="shared" si="2"/>
        <v>28527</v>
      </c>
      <c r="F14" s="366">
        <f t="shared" si="3"/>
        <v>64.411027568922307</v>
      </c>
      <c r="G14" s="365">
        <f t="shared" si="4"/>
        <v>15762</v>
      </c>
      <c r="H14" s="367">
        <f t="shared" si="3"/>
        <v>35.588972431077693</v>
      </c>
      <c r="I14" s="350"/>
      <c r="J14" s="368">
        <v>9984</v>
      </c>
      <c r="K14" s="369">
        <v>22.542843595475173</v>
      </c>
      <c r="L14" s="370">
        <v>4189</v>
      </c>
      <c r="M14" s="371">
        <v>41.957131410256409</v>
      </c>
      <c r="N14" s="370">
        <v>5795</v>
      </c>
      <c r="O14" s="372">
        <v>58.042868589743591</v>
      </c>
      <c r="P14" s="350"/>
      <c r="Q14" s="368">
        <v>9824</v>
      </c>
      <c r="R14" s="369">
        <v>22.181580076316916</v>
      </c>
      <c r="S14" s="370">
        <v>5913</v>
      </c>
      <c r="T14" s="371">
        <v>60.189332247557005</v>
      </c>
      <c r="U14" s="370">
        <v>3911</v>
      </c>
      <c r="V14" s="372">
        <v>39.810667752442995</v>
      </c>
      <c r="W14" s="350"/>
      <c r="X14" s="368">
        <v>24481</v>
      </c>
      <c r="Y14" s="369">
        <v>55.275576328207912</v>
      </c>
      <c r="Z14" s="370">
        <v>18425</v>
      </c>
      <c r="AA14" s="371">
        <v>75.262448429394226</v>
      </c>
      <c r="AB14" s="370">
        <v>6056</v>
      </c>
      <c r="AC14" s="372">
        <f t="shared" si="0"/>
        <v>24.737551570605774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45669</v>
      </c>
      <c r="E15" s="365">
        <f t="shared" si="2"/>
        <v>27679</v>
      </c>
      <c r="F15" s="366">
        <f t="shared" si="3"/>
        <v>60.607852153539596</v>
      </c>
      <c r="G15" s="365">
        <f t="shared" si="4"/>
        <v>17990</v>
      </c>
      <c r="H15" s="367">
        <f t="shared" si="3"/>
        <v>39.392147846460404</v>
      </c>
      <c r="I15" s="350"/>
      <c r="J15" s="368">
        <v>13204</v>
      </c>
      <c r="K15" s="369">
        <v>28.912391337668879</v>
      </c>
      <c r="L15" s="370">
        <v>5698</v>
      </c>
      <c r="M15" s="371">
        <v>43.15358982126628</v>
      </c>
      <c r="N15" s="370">
        <v>7506</v>
      </c>
      <c r="O15" s="372">
        <v>56.84641017873372</v>
      </c>
      <c r="P15" s="350"/>
      <c r="Q15" s="368">
        <v>10569</v>
      </c>
      <c r="R15" s="369">
        <v>23.142613151152862</v>
      </c>
      <c r="S15" s="370">
        <v>6343</v>
      </c>
      <c r="T15" s="371">
        <v>60.015138612924588</v>
      </c>
      <c r="U15" s="370">
        <v>4226</v>
      </c>
      <c r="V15" s="372">
        <v>39.984861387075412</v>
      </c>
      <c r="W15" s="350"/>
      <c r="X15" s="368">
        <v>21896</v>
      </c>
      <c r="Y15" s="369">
        <v>47.944995511178263</v>
      </c>
      <c r="Z15" s="370">
        <v>15638</v>
      </c>
      <c r="AA15" s="371">
        <v>71.419437340153451</v>
      </c>
      <c r="AB15" s="370">
        <v>6258</v>
      </c>
      <c r="AC15" s="372">
        <f t="shared" si="0"/>
        <v>28.580562659846549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70088</v>
      </c>
      <c r="E16" s="365">
        <f t="shared" si="2"/>
        <v>41012</v>
      </c>
      <c r="F16" s="366">
        <f t="shared" si="3"/>
        <v>58.515009702088804</v>
      </c>
      <c r="G16" s="365">
        <f t="shared" si="4"/>
        <v>29076</v>
      </c>
      <c r="H16" s="367">
        <f t="shared" si="3"/>
        <v>41.484990297911196</v>
      </c>
      <c r="I16" s="350"/>
      <c r="J16" s="368">
        <v>24548</v>
      </c>
      <c r="K16" s="369">
        <v>35.024540577559634</v>
      </c>
      <c r="L16" s="370">
        <v>10135</v>
      </c>
      <c r="M16" s="371">
        <v>41.286459182010752</v>
      </c>
      <c r="N16" s="370">
        <v>14413</v>
      </c>
      <c r="O16" s="372">
        <v>58.713540817989241</v>
      </c>
      <c r="P16" s="350"/>
      <c r="Q16" s="368">
        <v>16138</v>
      </c>
      <c r="R16" s="369">
        <v>23.025339573108091</v>
      </c>
      <c r="S16" s="370">
        <v>9771</v>
      </c>
      <c r="T16" s="371">
        <v>60.546536125913995</v>
      </c>
      <c r="U16" s="370">
        <v>6367</v>
      </c>
      <c r="V16" s="372">
        <v>39.453463874086012</v>
      </c>
      <c r="W16" s="350"/>
      <c r="X16" s="368">
        <v>29402</v>
      </c>
      <c r="Y16" s="369">
        <v>41.950119849332268</v>
      </c>
      <c r="Z16" s="370">
        <v>21106</v>
      </c>
      <c r="AA16" s="371">
        <v>71.784232365145229</v>
      </c>
      <c r="AB16" s="370">
        <v>8296</v>
      </c>
      <c r="AC16" s="372">
        <f t="shared" si="0"/>
        <v>28.215767634854771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22985</v>
      </c>
      <c r="E17" s="375">
        <f t="shared" si="2"/>
        <v>14145</v>
      </c>
      <c r="F17" s="376">
        <f t="shared" si="3"/>
        <v>61.540134870567762</v>
      </c>
      <c r="G17" s="375">
        <f t="shared" si="4"/>
        <v>8840</v>
      </c>
      <c r="H17" s="367">
        <f t="shared" si="3"/>
        <v>38.459865129432238</v>
      </c>
      <c r="I17" s="350"/>
      <c r="J17" s="377">
        <v>6463</v>
      </c>
      <c r="K17" s="378">
        <v>28.1183380465521</v>
      </c>
      <c r="L17" s="375">
        <v>2737</v>
      </c>
      <c r="M17" s="376">
        <v>42.34875444839858</v>
      </c>
      <c r="N17" s="375">
        <v>3726</v>
      </c>
      <c r="O17" s="372">
        <v>57.651245551601427</v>
      </c>
      <c r="P17" s="350"/>
      <c r="Q17" s="377">
        <v>4876</v>
      </c>
      <c r="R17" s="378">
        <v>21.213835109854255</v>
      </c>
      <c r="S17" s="375">
        <v>2753</v>
      </c>
      <c r="T17" s="376">
        <v>56.460213289581631</v>
      </c>
      <c r="U17" s="375">
        <v>2123</v>
      </c>
      <c r="V17" s="372">
        <v>43.539786710418376</v>
      </c>
      <c r="W17" s="350"/>
      <c r="X17" s="377">
        <v>11646</v>
      </c>
      <c r="Y17" s="378">
        <v>50.667826843593645</v>
      </c>
      <c r="Z17" s="375">
        <v>8655</v>
      </c>
      <c r="AA17" s="376">
        <v>74.317362184441009</v>
      </c>
      <c r="AB17" s="375">
        <v>2991</v>
      </c>
      <c r="AC17" s="372">
        <f t="shared" si="0"/>
        <v>25.682637815558991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158169</v>
      </c>
      <c r="E18" s="365">
        <f t="shared" si="2"/>
        <v>98571</v>
      </c>
      <c r="F18" s="366">
        <f t="shared" si="3"/>
        <v>62.320050073023161</v>
      </c>
      <c r="G18" s="365">
        <f t="shared" si="4"/>
        <v>59598</v>
      </c>
      <c r="H18" s="367">
        <f t="shared" si="3"/>
        <v>37.679949926976839</v>
      </c>
      <c r="I18" s="350"/>
      <c r="J18" s="368">
        <v>32565</v>
      </c>
      <c r="K18" s="369">
        <v>20.588737363200121</v>
      </c>
      <c r="L18" s="370">
        <v>13745</v>
      </c>
      <c r="M18" s="371">
        <v>42.207891908490716</v>
      </c>
      <c r="N18" s="370">
        <v>18820</v>
      </c>
      <c r="O18" s="372">
        <v>57.792108091509284</v>
      </c>
      <c r="P18" s="350"/>
      <c r="Q18" s="368">
        <v>28445</v>
      </c>
      <c r="R18" s="369">
        <v>17.983928582718484</v>
      </c>
      <c r="S18" s="370">
        <v>16255</v>
      </c>
      <c r="T18" s="371">
        <v>57.145368254526275</v>
      </c>
      <c r="U18" s="370">
        <v>12190</v>
      </c>
      <c r="V18" s="372">
        <v>42.854631745473718</v>
      </c>
      <c r="W18" s="350"/>
      <c r="X18" s="368">
        <v>97159</v>
      </c>
      <c r="Y18" s="369">
        <v>61.427334054081392</v>
      </c>
      <c r="Z18" s="370">
        <v>68571</v>
      </c>
      <c r="AA18" s="371">
        <v>70.57606603608518</v>
      </c>
      <c r="AB18" s="370">
        <v>28588</v>
      </c>
      <c r="AC18" s="372">
        <f t="shared" si="0"/>
        <v>29.423933963914823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100367</v>
      </c>
      <c r="E19" s="365">
        <f t="shared" si="2"/>
        <v>62502</v>
      </c>
      <c r="F19" s="366">
        <f t="shared" si="3"/>
        <v>62.27345641495711</v>
      </c>
      <c r="G19" s="365">
        <f t="shared" si="4"/>
        <v>37865</v>
      </c>
      <c r="H19" s="367">
        <f t="shared" si="3"/>
        <v>37.72654358504289</v>
      </c>
      <c r="I19" s="350"/>
      <c r="J19" s="368">
        <v>23567</v>
      </c>
      <c r="K19" s="369">
        <v>23.480825370888837</v>
      </c>
      <c r="L19" s="370">
        <v>9853</v>
      </c>
      <c r="M19" s="371">
        <v>41.808460983578733</v>
      </c>
      <c r="N19" s="370">
        <v>13714</v>
      </c>
      <c r="O19" s="372">
        <v>58.191539016421267</v>
      </c>
      <c r="P19" s="350"/>
      <c r="Q19" s="368">
        <v>19957</v>
      </c>
      <c r="R19" s="369">
        <v>19.884025625952752</v>
      </c>
      <c r="S19" s="370">
        <v>12352</v>
      </c>
      <c r="T19" s="371">
        <v>61.893070100716542</v>
      </c>
      <c r="U19" s="370">
        <v>7605</v>
      </c>
      <c r="V19" s="372">
        <v>38.106929899283458</v>
      </c>
      <c r="W19" s="350"/>
      <c r="X19" s="368">
        <v>56843</v>
      </c>
      <c r="Y19" s="369">
        <v>56.635149003158411</v>
      </c>
      <c r="Z19" s="370">
        <v>40297</v>
      </c>
      <c r="AA19" s="371">
        <v>70.891754481642423</v>
      </c>
      <c r="AB19" s="370">
        <v>16546</v>
      </c>
      <c r="AC19" s="372">
        <f t="shared" si="0"/>
        <v>29.108245518357585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366328</v>
      </c>
      <c r="E20" s="365">
        <f t="shared" si="2"/>
        <v>229495</v>
      </c>
      <c r="F20" s="366">
        <f t="shared" si="3"/>
        <v>62.647408879474128</v>
      </c>
      <c r="G20" s="365">
        <f t="shared" si="4"/>
        <v>136833</v>
      </c>
      <c r="H20" s="367">
        <f t="shared" si="3"/>
        <v>37.352591120525872</v>
      </c>
      <c r="I20" s="350"/>
      <c r="J20" s="368">
        <v>93318</v>
      </c>
      <c r="K20" s="369">
        <v>25.473892249568692</v>
      </c>
      <c r="L20" s="370">
        <v>40809</v>
      </c>
      <c r="M20" s="371">
        <v>43.731112968559124</v>
      </c>
      <c r="N20" s="370">
        <v>52509</v>
      </c>
      <c r="O20" s="372">
        <v>56.268887031440883</v>
      </c>
      <c r="P20" s="350"/>
      <c r="Q20" s="368">
        <v>82041</v>
      </c>
      <c r="R20" s="369">
        <v>22.395503483217226</v>
      </c>
      <c r="S20" s="370">
        <v>51486</v>
      </c>
      <c r="T20" s="371">
        <v>62.756426664716422</v>
      </c>
      <c r="U20" s="370">
        <v>30555</v>
      </c>
      <c r="V20" s="372">
        <v>37.243573335283578</v>
      </c>
      <c r="W20" s="350"/>
      <c r="X20" s="368">
        <v>190969</v>
      </c>
      <c r="Y20" s="369">
        <v>52.130604267214089</v>
      </c>
      <c r="Z20" s="370">
        <v>137200</v>
      </c>
      <c r="AA20" s="371">
        <v>71.844121297173885</v>
      </c>
      <c r="AB20" s="370">
        <v>53769</v>
      </c>
      <c r="AC20" s="372">
        <f t="shared" si="0"/>
        <v>28.155878702826115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213090</v>
      </c>
      <c r="E21" s="365">
        <f t="shared" si="2"/>
        <v>131305</v>
      </c>
      <c r="F21" s="366">
        <f t="shared" si="3"/>
        <v>61.619503496175319</v>
      </c>
      <c r="G21" s="365">
        <f t="shared" si="4"/>
        <v>81785</v>
      </c>
      <c r="H21" s="367">
        <f t="shared" si="3"/>
        <v>38.380496503824673</v>
      </c>
      <c r="I21" s="350"/>
      <c r="J21" s="368">
        <v>57057</v>
      </c>
      <c r="K21" s="369">
        <v>26.776010136562018</v>
      </c>
      <c r="L21" s="370">
        <v>23218</v>
      </c>
      <c r="M21" s="371">
        <v>40.692640692640694</v>
      </c>
      <c r="N21" s="370">
        <v>33839</v>
      </c>
      <c r="O21" s="372">
        <v>59.307359307359306</v>
      </c>
      <c r="P21" s="350"/>
      <c r="Q21" s="368">
        <v>46121</v>
      </c>
      <c r="R21" s="369">
        <v>21.643906330658407</v>
      </c>
      <c r="S21" s="370">
        <v>28383</v>
      </c>
      <c r="T21" s="371">
        <v>61.540296177446287</v>
      </c>
      <c r="U21" s="370">
        <v>17738</v>
      </c>
      <c r="V21" s="372">
        <v>38.459703822553713</v>
      </c>
      <c r="W21" s="350"/>
      <c r="X21" s="368">
        <v>109912</v>
      </c>
      <c r="Y21" s="369">
        <v>51.580083532779575</v>
      </c>
      <c r="Z21" s="370">
        <v>79704</v>
      </c>
      <c r="AA21" s="371">
        <v>72.516194774001022</v>
      </c>
      <c r="AB21" s="370">
        <v>30208</v>
      </c>
      <c r="AC21" s="372">
        <f t="shared" si="0"/>
        <v>27.483805225998982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57229</v>
      </c>
      <c r="E22" s="365">
        <f t="shared" si="2"/>
        <v>36280</v>
      </c>
      <c r="F22" s="366">
        <f t="shared" si="3"/>
        <v>63.394432892414684</v>
      </c>
      <c r="G22" s="365">
        <f t="shared" si="4"/>
        <v>20949</v>
      </c>
      <c r="H22" s="367">
        <f t="shared" si="3"/>
        <v>36.605567107585316</v>
      </c>
      <c r="I22" s="350"/>
      <c r="J22" s="368">
        <v>13597</v>
      </c>
      <c r="K22" s="369">
        <v>23.758933407887607</v>
      </c>
      <c r="L22" s="370">
        <v>5944</v>
      </c>
      <c r="M22" s="371">
        <v>43.715525483562551</v>
      </c>
      <c r="N22" s="370">
        <v>7653</v>
      </c>
      <c r="O22" s="372">
        <v>56.284474516437456</v>
      </c>
      <c r="P22" s="350"/>
      <c r="Q22" s="368">
        <v>12084</v>
      </c>
      <c r="R22" s="369">
        <v>21.115168882909014</v>
      </c>
      <c r="S22" s="370">
        <v>7632</v>
      </c>
      <c r="T22" s="371">
        <v>63.157894736842103</v>
      </c>
      <c r="U22" s="370">
        <v>4452</v>
      </c>
      <c r="V22" s="372">
        <v>36.84210526315789</v>
      </c>
      <c r="W22" s="350"/>
      <c r="X22" s="368">
        <v>31548</v>
      </c>
      <c r="Y22" s="369">
        <v>55.125897709203372</v>
      </c>
      <c r="Z22" s="370">
        <v>22704</v>
      </c>
      <c r="AA22" s="371">
        <v>71.96652719665272</v>
      </c>
      <c r="AB22" s="370">
        <v>8844</v>
      </c>
      <c r="AC22" s="372">
        <f t="shared" si="0"/>
        <v>28.03347280334728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92941</v>
      </c>
      <c r="E23" s="365">
        <f t="shared" si="2"/>
        <v>57504</v>
      </c>
      <c r="F23" s="366">
        <f t="shared" si="3"/>
        <v>61.871509882613708</v>
      </c>
      <c r="G23" s="365">
        <f t="shared" si="4"/>
        <v>35437</v>
      </c>
      <c r="H23" s="367">
        <f t="shared" si="3"/>
        <v>38.128490117386299</v>
      </c>
      <c r="I23" s="350"/>
      <c r="J23" s="368">
        <v>26370</v>
      </c>
      <c r="K23" s="369">
        <v>28.372838682605096</v>
      </c>
      <c r="L23" s="370">
        <v>10329</v>
      </c>
      <c r="M23" s="371">
        <v>39.16951080773606</v>
      </c>
      <c r="N23" s="370">
        <v>16041</v>
      </c>
      <c r="O23" s="372">
        <v>60.83048919226394</v>
      </c>
      <c r="P23" s="350"/>
      <c r="Q23" s="368">
        <v>16251</v>
      </c>
      <c r="R23" s="369">
        <v>17.485286364467783</v>
      </c>
      <c r="S23" s="370">
        <v>9404</v>
      </c>
      <c r="T23" s="371">
        <v>57.867208171804805</v>
      </c>
      <c r="U23" s="370">
        <v>6847</v>
      </c>
      <c r="V23" s="372">
        <v>42.132791828195188</v>
      </c>
      <c r="W23" s="350"/>
      <c r="X23" s="368">
        <v>50320</v>
      </c>
      <c r="Y23" s="369">
        <v>54.141874952927125</v>
      </c>
      <c r="Z23" s="370">
        <v>37771</v>
      </c>
      <c r="AA23" s="371">
        <v>75.061605723370434</v>
      </c>
      <c r="AB23" s="370">
        <v>12549</v>
      </c>
      <c r="AC23" s="372">
        <f t="shared" si="0"/>
        <v>24.938394276629573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270536</v>
      </c>
      <c r="E24" s="365">
        <f t="shared" si="2"/>
        <v>176576</v>
      </c>
      <c r="F24" s="366">
        <f t="shared" si="3"/>
        <v>65.268947570748438</v>
      </c>
      <c r="G24" s="365">
        <f t="shared" si="4"/>
        <v>93960</v>
      </c>
      <c r="H24" s="367">
        <f t="shared" si="3"/>
        <v>34.731052429251555</v>
      </c>
      <c r="I24" s="350"/>
      <c r="J24" s="368">
        <v>63729</v>
      </c>
      <c r="K24" s="369">
        <v>23.556569181181064</v>
      </c>
      <c r="L24" s="370">
        <v>29531</v>
      </c>
      <c r="M24" s="371">
        <v>46.338401669569585</v>
      </c>
      <c r="N24" s="370">
        <v>34198</v>
      </c>
      <c r="O24" s="372">
        <v>53.661598330430415</v>
      </c>
      <c r="P24" s="350"/>
      <c r="Q24" s="368">
        <v>53113</v>
      </c>
      <c r="R24" s="369">
        <v>19.632507318804151</v>
      </c>
      <c r="S24" s="370">
        <v>34564</v>
      </c>
      <c r="T24" s="371">
        <v>65.07634665712726</v>
      </c>
      <c r="U24" s="370">
        <v>18549</v>
      </c>
      <c r="V24" s="372">
        <v>34.92365334287274</v>
      </c>
      <c r="W24" s="350"/>
      <c r="X24" s="368">
        <v>153694</v>
      </c>
      <c r="Y24" s="369">
        <v>56.810923500014788</v>
      </c>
      <c r="Z24" s="370">
        <v>112481</v>
      </c>
      <c r="AA24" s="371">
        <v>73.185029994664717</v>
      </c>
      <c r="AB24" s="370">
        <v>41213</v>
      </c>
      <c r="AC24" s="372">
        <f t="shared" si="0"/>
        <v>26.814970005335276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62476</v>
      </c>
      <c r="E25" s="365">
        <f t="shared" si="2"/>
        <v>35906</v>
      </c>
      <c r="F25" s="366">
        <f t="shared" si="3"/>
        <v>57.471669120942437</v>
      </c>
      <c r="G25" s="365">
        <f t="shared" si="4"/>
        <v>26570</v>
      </c>
      <c r="H25" s="367">
        <f t="shared" si="3"/>
        <v>42.528330879057556</v>
      </c>
      <c r="I25" s="350"/>
      <c r="J25" s="368">
        <v>21896</v>
      </c>
      <c r="K25" s="369">
        <v>35.047058070298995</v>
      </c>
      <c r="L25" s="370">
        <v>8332</v>
      </c>
      <c r="M25" s="371">
        <v>38.052612349287543</v>
      </c>
      <c r="N25" s="370">
        <v>13564</v>
      </c>
      <c r="O25" s="372">
        <v>61.947387650712457</v>
      </c>
      <c r="P25" s="350"/>
      <c r="Q25" s="368">
        <v>14079</v>
      </c>
      <c r="R25" s="369">
        <v>22.535053460528843</v>
      </c>
      <c r="S25" s="370">
        <v>8776</v>
      </c>
      <c r="T25" s="371">
        <v>62.333972583280058</v>
      </c>
      <c r="U25" s="370">
        <v>5303</v>
      </c>
      <c r="V25" s="372">
        <v>37.666027416719942</v>
      </c>
      <c r="W25" s="350"/>
      <c r="X25" s="368">
        <v>26501</v>
      </c>
      <c r="Y25" s="369">
        <v>42.417888469172162</v>
      </c>
      <c r="Z25" s="370">
        <v>18798</v>
      </c>
      <c r="AA25" s="371">
        <v>70.933172333119515</v>
      </c>
      <c r="AB25" s="370">
        <v>7703</v>
      </c>
      <c r="AC25" s="372">
        <f t="shared" si="0"/>
        <v>29.066827666880496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23602</v>
      </c>
      <c r="E26" s="380">
        <f t="shared" si="2"/>
        <v>14666</v>
      </c>
      <c r="F26" s="381">
        <f t="shared" si="3"/>
        <v>62.138801796457933</v>
      </c>
      <c r="G26" s="380">
        <f t="shared" si="4"/>
        <v>8936</v>
      </c>
      <c r="H26" s="367">
        <f t="shared" si="3"/>
        <v>37.861198203542074</v>
      </c>
      <c r="I26" s="350"/>
      <c r="J26" s="377">
        <v>5524</v>
      </c>
      <c r="K26" s="378">
        <v>23.404796203711552</v>
      </c>
      <c r="L26" s="375">
        <v>2431</v>
      </c>
      <c r="M26" s="376">
        <v>44.007965242577839</v>
      </c>
      <c r="N26" s="375">
        <v>3093</v>
      </c>
      <c r="O26" s="372">
        <v>55.992034757422161</v>
      </c>
      <c r="P26" s="350"/>
      <c r="Q26" s="377">
        <v>4487</v>
      </c>
      <c r="R26" s="378">
        <v>19.011100754173373</v>
      </c>
      <c r="S26" s="375">
        <v>2488</v>
      </c>
      <c r="T26" s="376">
        <v>55.449075105861375</v>
      </c>
      <c r="U26" s="375">
        <v>1999</v>
      </c>
      <c r="V26" s="372">
        <v>44.550924894138625</v>
      </c>
      <c r="W26" s="350"/>
      <c r="X26" s="377">
        <v>13591</v>
      </c>
      <c r="Y26" s="378">
        <v>57.584103042115075</v>
      </c>
      <c r="Z26" s="375">
        <v>9747</v>
      </c>
      <c r="AA26" s="376">
        <v>71.716577146641157</v>
      </c>
      <c r="AB26" s="375">
        <v>3844</v>
      </c>
      <c r="AC26" s="372">
        <f t="shared" si="0"/>
        <v>28.283422853358843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120187</v>
      </c>
      <c r="E27" s="380">
        <f t="shared" si="2"/>
        <v>72600</v>
      </c>
      <c r="F27" s="381">
        <f t="shared" si="3"/>
        <v>60.405867523109826</v>
      </c>
      <c r="G27" s="380">
        <f t="shared" si="4"/>
        <v>47587</v>
      </c>
      <c r="H27" s="367">
        <f t="shared" si="3"/>
        <v>39.594132476890181</v>
      </c>
      <c r="I27" s="350"/>
      <c r="J27" s="377">
        <v>31407</v>
      </c>
      <c r="K27" s="378">
        <v>26.131777979315569</v>
      </c>
      <c r="L27" s="375">
        <v>12860</v>
      </c>
      <c r="M27" s="376">
        <v>40.946285859840167</v>
      </c>
      <c r="N27" s="375">
        <v>18547</v>
      </c>
      <c r="O27" s="372">
        <v>59.05371414015984</v>
      </c>
      <c r="P27" s="350"/>
      <c r="Q27" s="377">
        <v>24076</v>
      </c>
      <c r="R27" s="378">
        <v>20.032116618269864</v>
      </c>
      <c r="S27" s="375">
        <v>13609</v>
      </c>
      <c r="T27" s="376">
        <v>56.525170294068786</v>
      </c>
      <c r="U27" s="375">
        <v>10467</v>
      </c>
      <c r="V27" s="372">
        <v>43.474829705931214</v>
      </c>
      <c r="W27" s="350"/>
      <c r="X27" s="377">
        <v>64704</v>
      </c>
      <c r="Y27" s="378">
        <v>53.836105402414567</v>
      </c>
      <c r="Z27" s="375">
        <v>46131</v>
      </c>
      <c r="AA27" s="376">
        <v>71.295437685459945</v>
      </c>
      <c r="AB27" s="375">
        <v>18573</v>
      </c>
      <c r="AC27" s="372">
        <f t="shared" si="0"/>
        <v>28.704562314540063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14771</v>
      </c>
      <c r="E28" s="380">
        <f t="shared" si="2"/>
        <v>9190</v>
      </c>
      <c r="F28" s="381">
        <f t="shared" si="3"/>
        <v>62.21650531446754</v>
      </c>
      <c r="G28" s="380">
        <f t="shared" si="4"/>
        <v>5581</v>
      </c>
      <c r="H28" s="382">
        <f t="shared" si="3"/>
        <v>37.783494685532467</v>
      </c>
      <c r="I28" s="350"/>
      <c r="J28" s="377">
        <v>3415</v>
      </c>
      <c r="K28" s="378">
        <v>23.119626294766775</v>
      </c>
      <c r="L28" s="375">
        <v>1412</v>
      </c>
      <c r="M28" s="376">
        <v>41.346998535871151</v>
      </c>
      <c r="N28" s="375">
        <v>2003</v>
      </c>
      <c r="O28" s="383">
        <v>58.653001464128842</v>
      </c>
      <c r="P28" s="350"/>
      <c r="Q28" s="377">
        <v>2757</v>
      </c>
      <c r="R28" s="378">
        <v>18.664951594340263</v>
      </c>
      <c r="S28" s="375">
        <v>1633</v>
      </c>
      <c r="T28" s="376">
        <v>59.231048240841503</v>
      </c>
      <c r="U28" s="375">
        <v>1124</v>
      </c>
      <c r="V28" s="383">
        <v>40.768951759158504</v>
      </c>
      <c r="W28" s="350"/>
      <c r="X28" s="377">
        <v>8599</v>
      </c>
      <c r="Y28" s="378">
        <v>58.215422110892966</v>
      </c>
      <c r="Z28" s="375">
        <v>6145</v>
      </c>
      <c r="AA28" s="376">
        <v>71.461797883474816</v>
      </c>
      <c r="AB28" s="375">
        <v>2454</v>
      </c>
      <c r="AC28" s="383">
        <f t="shared" si="0"/>
        <v>28.538202116525181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5656</v>
      </c>
      <c r="E29" s="386">
        <f t="shared" si="2"/>
        <v>3090</v>
      </c>
      <c r="F29" s="387">
        <f t="shared" si="3"/>
        <v>54.632248939179625</v>
      </c>
      <c r="G29" s="386">
        <f t="shared" si="4"/>
        <v>2566</v>
      </c>
      <c r="H29" s="388">
        <f t="shared" si="3"/>
        <v>45.367751060820368</v>
      </c>
      <c r="I29" s="350"/>
      <c r="J29" s="389">
        <v>3040</v>
      </c>
      <c r="K29" s="390">
        <v>53.748231966053751</v>
      </c>
      <c r="L29" s="391">
        <v>1169</v>
      </c>
      <c r="M29" s="392">
        <v>38.453947368421055</v>
      </c>
      <c r="N29" s="391">
        <v>1871</v>
      </c>
      <c r="O29" s="393">
        <v>61.546052631578952</v>
      </c>
      <c r="P29" s="350"/>
      <c r="Q29" s="389">
        <v>1023</v>
      </c>
      <c r="R29" s="390">
        <v>18.086987270155586</v>
      </c>
      <c r="S29" s="391">
        <v>705</v>
      </c>
      <c r="T29" s="392">
        <v>68.914956011730212</v>
      </c>
      <c r="U29" s="391">
        <v>318</v>
      </c>
      <c r="V29" s="393">
        <v>31.085043988269796</v>
      </c>
      <c r="W29" s="350"/>
      <c r="X29" s="389">
        <v>1593</v>
      </c>
      <c r="Y29" s="390">
        <v>28.164780763790663</v>
      </c>
      <c r="Z29" s="391">
        <v>1216</v>
      </c>
      <c r="AA29" s="392">
        <v>76.333961079723792</v>
      </c>
      <c r="AB29" s="391">
        <v>377</v>
      </c>
      <c r="AC29" s="393">
        <f t="shared" si="0"/>
        <v>23.666038920276208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2120932</v>
      </c>
      <c r="E31" s="1230">
        <f>L31+S31+Z31</f>
        <v>1321577</v>
      </c>
      <c r="F31" s="1231">
        <f>E31/$D31*100</f>
        <v>62.311144345976203</v>
      </c>
      <c r="G31" s="1230">
        <f>N31+U31+AB31</f>
        <v>799355</v>
      </c>
      <c r="H31" s="1232">
        <f>G31/$D31*100</f>
        <v>37.688855654023797</v>
      </c>
      <c r="I31" s="320"/>
      <c r="J31" s="1233">
        <f>SUM(J12:J29)</f>
        <v>555971</v>
      </c>
      <c r="K31" s="1234">
        <f>J31/$D31*100</f>
        <v>26.213523111537757</v>
      </c>
      <c r="L31" s="1230">
        <f>SUM(L12:L29)</f>
        <v>235247</v>
      </c>
      <c r="M31" s="1231">
        <f>L31/$J31*100</f>
        <v>42.312818474344887</v>
      </c>
      <c r="N31" s="1230">
        <f>SUM(N12:N29)</f>
        <v>320724</v>
      </c>
      <c r="O31" s="1235">
        <f>N31/$J31*100</f>
        <v>57.68718152565512</v>
      </c>
      <c r="P31" s="320"/>
      <c r="Q31" s="1233">
        <f>SUM(Q12:Q29)</f>
        <v>448925</v>
      </c>
      <c r="R31" s="1234">
        <f>Q31/$D31*100</f>
        <v>21.166402317471753</v>
      </c>
      <c r="S31" s="1230">
        <f>SUM(S12:S29)</f>
        <v>279570</v>
      </c>
      <c r="T31" s="1231">
        <f>S31/$Q31*100</f>
        <v>62.275435763212116</v>
      </c>
      <c r="U31" s="1230">
        <f>SUM(U12:U29)</f>
        <v>169355</v>
      </c>
      <c r="V31" s="1235">
        <f>U31/$Q31*100</f>
        <v>37.724564236787884</v>
      </c>
      <c r="W31" s="320"/>
      <c r="X31" s="1233">
        <f>SUM(X12:X29)</f>
        <v>1116036</v>
      </c>
      <c r="Y31" s="1234">
        <f>X31/$D31*100</f>
        <v>52.620074570990496</v>
      </c>
      <c r="Z31" s="1230">
        <f>SUM(Z12:Z29)</f>
        <v>806760</v>
      </c>
      <c r="AA31" s="1231">
        <f>Z31/$X31*100</f>
        <v>72.287990709977095</v>
      </c>
      <c r="AB31" s="1230">
        <f>SUM(AB12:AB29)</f>
        <v>309276</v>
      </c>
      <c r="AC31" s="1235">
        <f>AB31/$X31*100</f>
        <v>27.712009290022905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82"/>
      <c r="C34" s="1482"/>
      <c r="D34" s="1482"/>
      <c r="E34" s="1482"/>
      <c r="F34" s="1482"/>
      <c r="G34" s="1482"/>
      <c r="H34" s="1482"/>
      <c r="I34" s="1482"/>
      <c r="J34" s="1482"/>
      <c r="K34" s="1482"/>
      <c r="L34" s="1482"/>
      <c r="M34" s="1482"/>
      <c r="N34" s="1482"/>
      <c r="O34" s="1482"/>
    </row>
    <row r="35" spans="2:15" s="396" customFormat="1" ht="29.25" customHeight="1" x14ac:dyDescent="0.2">
      <c r="B35" s="1482"/>
      <c r="C35" s="1482"/>
      <c r="D35" s="1482"/>
      <c r="E35" s="1482"/>
      <c r="F35" s="1482"/>
      <c r="G35" s="1482"/>
      <c r="H35" s="1482"/>
      <c r="I35" s="1482"/>
      <c r="J35" s="1482"/>
      <c r="K35" s="1482"/>
      <c r="L35" s="1482"/>
      <c r="M35" s="1482"/>
    </row>
    <row r="36" spans="2:15" s="396" customFormat="1" ht="4.5" customHeight="1" x14ac:dyDescent="0.2">
      <c r="B36" s="1481"/>
      <c r="C36" s="1481"/>
      <c r="D36" s="1481"/>
      <c r="E36" s="1326"/>
      <c r="F36" s="1326"/>
      <c r="G36" s="1326"/>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403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224</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225</v>
      </c>
      <c r="K8" s="1461"/>
      <c r="L8" s="1461"/>
      <c r="M8" s="1461"/>
      <c r="N8" s="1461"/>
      <c r="O8" s="1462"/>
      <c r="P8" s="317"/>
      <c r="Q8" s="1460" t="s">
        <v>226</v>
      </c>
      <c r="R8" s="1461"/>
      <c r="S8" s="1461"/>
      <c r="T8" s="1461"/>
      <c r="U8" s="1461"/>
      <c r="V8" s="1462"/>
      <c r="W8" s="317"/>
      <c r="X8" s="1460" t="s">
        <v>227</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74440</v>
      </c>
      <c r="E12" s="352">
        <f>L12+S12+Z12</f>
        <v>43044</v>
      </c>
      <c r="F12" s="353">
        <f>E12/$D12*100</f>
        <v>57.823750671681893</v>
      </c>
      <c r="G12" s="352">
        <f>N12+U12+AB12</f>
        <v>31396</v>
      </c>
      <c r="H12" s="354">
        <f>G12/$D12*100</f>
        <v>42.176249328318107</v>
      </c>
      <c r="I12" s="350"/>
      <c r="J12" s="355">
        <f>L12+N12</f>
        <v>29183</v>
      </c>
      <c r="K12" s="356">
        <f>J12/$D12*100</f>
        <v>39.203385276732938</v>
      </c>
      <c r="L12" s="357">
        <v>11271</v>
      </c>
      <c r="M12" s="353">
        <v>38.621800363225169</v>
      </c>
      <c r="N12" s="357">
        <v>17912</v>
      </c>
      <c r="O12" s="358">
        <v>61.378199636774831</v>
      </c>
      <c r="P12" s="350"/>
      <c r="Q12" s="355">
        <v>12937</v>
      </c>
      <c r="R12" s="356">
        <v>17.379097259537883</v>
      </c>
      <c r="S12" s="357">
        <v>7309</v>
      </c>
      <c r="T12" s="353">
        <v>56.496869444229723</v>
      </c>
      <c r="U12" s="357">
        <v>5628</v>
      </c>
      <c r="V12" s="358">
        <v>43.503130555770269</v>
      </c>
      <c r="W12" s="350"/>
      <c r="X12" s="355">
        <v>32320</v>
      </c>
      <c r="Y12" s="356">
        <v>43.417517463729176</v>
      </c>
      <c r="Z12" s="357">
        <v>24464</v>
      </c>
      <c r="AA12" s="353">
        <v>75.693069306930695</v>
      </c>
      <c r="AB12" s="357">
        <v>7856</v>
      </c>
      <c r="AC12" s="358">
        <f t="shared" ref="AC12:AC29" si="0">AB12/$X12*100</f>
        <v>24.306930693069305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13851</v>
      </c>
      <c r="E13" s="365">
        <f t="shared" ref="E13:E29" si="2">L13+S13+Z13</f>
        <v>9202</v>
      </c>
      <c r="F13" s="366">
        <f t="shared" ref="F13:H29" si="3">E13/$D13*100</f>
        <v>66.43563641614324</v>
      </c>
      <c r="G13" s="365">
        <f t="shared" ref="G13:G29" si="4">N13+U13+AB13</f>
        <v>4649</v>
      </c>
      <c r="H13" s="367">
        <f t="shared" si="3"/>
        <v>33.56436358385676</v>
      </c>
      <c r="I13" s="350"/>
      <c r="J13" s="368">
        <f t="shared" ref="J13:J29" si="5">L13+N13</f>
        <v>2501</v>
      </c>
      <c r="K13" s="369">
        <f t="shared" ref="K13:K29" si="6">J13/$D13*100</f>
        <v>18.056458017471662</v>
      </c>
      <c r="L13" s="370">
        <v>1009</v>
      </c>
      <c r="M13" s="371">
        <v>40.343862455017991</v>
      </c>
      <c r="N13" s="370">
        <v>1492</v>
      </c>
      <c r="O13" s="372">
        <v>59.656137544982002</v>
      </c>
      <c r="P13" s="350"/>
      <c r="Q13" s="368">
        <v>2061</v>
      </c>
      <c r="R13" s="369">
        <v>14.879792072774528</v>
      </c>
      <c r="S13" s="370">
        <v>1185</v>
      </c>
      <c r="T13" s="371">
        <v>57.496360989810768</v>
      </c>
      <c r="U13" s="370">
        <v>876</v>
      </c>
      <c r="V13" s="372">
        <v>42.503639010189225</v>
      </c>
      <c r="W13" s="350"/>
      <c r="X13" s="368">
        <v>9289</v>
      </c>
      <c r="Y13" s="369">
        <v>67.06374990975381</v>
      </c>
      <c r="Z13" s="370">
        <v>7008</v>
      </c>
      <c r="AA13" s="371">
        <v>75.444073635482837</v>
      </c>
      <c r="AB13" s="370">
        <v>2281</v>
      </c>
      <c r="AC13" s="372">
        <f t="shared" si="0"/>
        <v>24.555926364517173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8244</v>
      </c>
      <c r="E14" s="365">
        <f t="shared" si="2"/>
        <v>5475</v>
      </c>
      <c r="F14" s="366">
        <f t="shared" si="3"/>
        <v>66.411935953420667</v>
      </c>
      <c r="G14" s="365">
        <f t="shared" si="4"/>
        <v>2769</v>
      </c>
      <c r="H14" s="367">
        <f t="shared" si="3"/>
        <v>33.588064046579333</v>
      </c>
      <c r="I14" s="350"/>
      <c r="J14" s="368">
        <f t="shared" si="5"/>
        <v>1835</v>
      </c>
      <c r="K14" s="369">
        <f t="shared" si="6"/>
        <v>22.258612324114509</v>
      </c>
      <c r="L14" s="370">
        <v>752</v>
      </c>
      <c r="M14" s="371">
        <v>40.980926430517712</v>
      </c>
      <c r="N14" s="370">
        <v>1083</v>
      </c>
      <c r="O14" s="372">
        <v>59.019073569482295</v>
      </c>
      <c r="P14" s="350"/>
      <c r="Q14" s="368">
        <v>1538</v>
      </c>
      <c r="R14" s="369">
        <v>18.655992236778264</v>
      </c>
      <c r="S14" s="370">
        <v>881</v>
      </c>
      <c r="T14" s="371">
        <v>57.28218465539662</v>
      </c>
      <c r="U14" s="370">
        <v>657</v>
      </c>
      <c r="V14" s="372">
        <v>42.71781534460338</v>
      </c>
      <c r="W14" s="350"/>
      <c r="X14" s="368">
        <v>4871</v>
      </c>
      <c r="Y14" s="369">
        <v>59.085395439107224</v>
      </c>
      <c r="Z14" s="370">
        <v>3842</v>
      </c>
      <c r="AA14" s="371">
        <v>78.874974337918289</v>
      </c>
      <c r="AB14" s="370">
        <v>1029</v>
      </c>
      <c r="AC14" s="372">
        <f t="shared" si="0"/>
        <v>21.125025662081708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8626</v>
      </c>
      <c r="E15" s="365">
        <f t="shared" si="2"/>
        <v>5423</v>
      </c>
      <c r="F15" s="366">
        <f t="shared" si="3"/>
        <v>62.868073266867611</v>
      </c>
      <c r="G15" s="365">
        <f t="shared" si="4"/>
        <v>3203</v>
      </c>
      <c r="H15" s="367">
        <f t="shared" si="3"/>
        <v>37.131926733132389</v>
      </c>
      <c r="I15" s="350"/>
      <c r="J15" s="368">
        <f t="shared" si="5"/>
        <v>2023</v>
      </c>
      <c r="K15" s="369">
        <f t="shared" si="6"/>
        <v>23.452353350336193</v>
      </c>
      <c r="L15" s="370">
        <v>772</v>
      </c>
      <c r="M15" s="371">
        <v>38.161146811665844</v>
      </c>
      <c r="N15" s="370">
        <v>1251</v>
      </c>
      <c r="O15" s="372">
        <v>61.838853188334156</v>
      </c>
      <c r="P15" s="350"/>
      <c r="Q15" s="368">
        <v>1522</v>
      </c>
      <c r="R15" s="369">
        <v>17.644331092047299</v>
      </c>
      <c r="S15" s="370">
        <v>864</v>
      </c>
      <c r="T15" s="371">
        <v>56.767411300919846</v>
      </c>
      <c r="U15" s="370">
        <v>658</v>
      </c>
      <c r="V15" s="372">
        <v>43.232588699080161</v>
      </c>
      <c r="W15" s="350"/>
      <c r="X15" s="368">
        <v>5081</v>
      </c>
      <c r="Y15" s="369">
        <v>58.903315557616509</v>
      </c>
      <c r="Z15" s="370">
        <v>3787</v>
      </c>
      <c r="AA15" s="371">
        <v>74.53257232828183</v>
      </c>
      <c r="AB15" s="370">
        <v>1294</v>
      </c>
      <c r="AC15" s="372">
        <f t="shared" si="0"/>
        <v>25.46742767171817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21118</v>
      </c>
      <c r="E16" s="365">
        <f t="shared" si="2"/>
        <v>12871</v>
      </c>
      <c r="F16" s="366">
        <f t="shared" si="3"/>
        <v>60.948006440003788</v>
      </c>
      <c r="G16" s="365">
        <f t="shared" si="4"/>
        <v>8247</v>
      </c>
      <c r="H16" s="367">
        <f t="shared" si="3"/>
        <v>39.051993559996212</v>
      </c>
      <c r="I16" s="350"/>
      <c r="J16" s="368">
        <f t="shared" si="5"/>
        <v>6402</v>
      </c>
      <c r="K16" s="369">
        <f t="shared" si="6"/>
        <v>30.315370773747514</v>
      </c>
      <c r="L16" s="370">
        <v>2601</v>
      </c>
      <c r="M16" s="371">
        <v>40.62792877225867</v>
      </c>
      <c r="N16" s="370">
        <v>3801</v>
      </c>
      <c r="O16" s="372">
        <v>59.37207122774133</v>
      </c>
      <c r="P16" s="350"/>
      <c r="Q16" s="368">
        <v>4096</v>
      </c>
      <c r="R16" s="369">
        <v>19.395776115162423</v>
      </c>
      <c r="S16" s="370">
        <v>2386</v>
      </c>
      <c r="T16" s="371">
        <v>58.251953125</v>
      </c>
      <c r="U16" s="370">
        <v>1710</v>
      </c>
      <c r="V16" s="372">
        <v>41.748046875</v>
      </c>
      <c r="W16" s="350"/>
      <c r="X16" s="368">
        <v>10620</v>
      </c>
      <c r="Y16" s="369">
        <v>50.28885311109007</v>
      </c>
      <c r="Z16" s="370">
        <v>7884</v>
      </c>
      <c r="AA16" s="371">
        <v>74.237288135593218</v>
      </c>
      <c r="AB16" s="370">
        <v>2736</v>
      </c>
      <c r="AC16" s="372">
        <f t="shared" si="0"/>
        <v>25.762711864406779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5173</v>
      </c>
      <c r="E17" s="375">
        <f t="shared" si="2"/>
        <v>3302</v>
      </c>
      <c r="F17" s="376">
        <f t="shared" si="3"/>
        <v>63.831432437657064</v>
      </c>
      <c r="G17" s="375">
        <f t="shared" si="4"/>
        <v>1871</v>
      </c>
      <c r="H17" s="367">
        <f t="shared" si="3"/>
        <v>36.168567562342936</v>
      </c>
      <c r="I17" s="350"/>
      <c r="J17" s="377">
        <f t="shared" si="5"/>
        <v>1314</v>
      </c>
      <c r="K17" s="378">
        <f t="shared" si="6"/>
        <v>25.401121206263287</v>
      </c>
      <c r="L17" s="375">
        <v>529</v>
      </c>
      <c r="M17" s="376">
        <v>40.25875190258752</v>
      </c>
      <c r="N17" s="375">
        <v>785</v>
      </c>
      <c r="O17" s="372">
        <v>59.74124809741248</v>
      </c>
      <c r="P17" s="350"/>
      <c r="Q17" s="377">
        <v>945</v>
      </c>
      <c r="R17" s="378">
        <v>18.267929634641408</v>
      </c>
      <c r="S17" s="375">
        <v>516</v>
      </c>
      <c r="T17" s="376">
        <v>54.603174603174601</v>
      </c>
      <c r="U17" s="375">
        <v>429</v>
      </c>
      <c r="V17" s="372">
        <v>45.396825396825399</v>
      </c>
      <c r="W17" s="350"/>
      <c r="X17" s="377">
        <v>2914</v>
      </c>
      <c r="Y17" s="378">
        <v>56.330949159095297</v>
      </c>
      <c r="Z17" s="375">
        <v>2257</v>
      </c>
      <c r="AA17" s="376">
        <v>77.453671928620452</v>
      </c>
      <c r="AB17" s="375">
        <v>657</v>
      </c>
      <c r="AC17" s="372">
        <f t="shared" si="0"/>
        <v>22.546328071379548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34839</v>
      </c>
      <c r="E18" s="365">
        <f t="shared" si="2"/>
        <v>22795</v>
      </c>
      <c r="F18" s="366">
        <f t="shared" si="3"/>
        <v>65.4295473463647</v>
      </c>
      <c r="G18" s="365">
        <f t="shared" si="4"/>
        <v>12044</v>
      </c>
      <c r="H18" s="367">
        <f t="shared" si="3"/>
        <v>34.570452653635293</v>
      </c>
      <c r="I18" s="350"/>
      <c r="J18" s="368">
        <f t="shared" si="5"/>
        <v>6766</v>
      </c>
      <c r="K18" s="369">
        <f t="shared" si="6"/>
        <v>19.420764086225205</v>
      </c>
      <c r="L18" s="370">
        <v>2773</v>
      </c>
      <c r="M18" s="371">
        <v>40.98433343186521</v>
      </c>
      <c r="N18" s="370">
        <v>3993</v>
      </c>
      <c r="O18" s="372">
        <v>59.015666568134797</v>
      </c>
      <c r="P18" s="350"/>
      <c r="Q18" s="368">
        <v>5128</v>
      </c>
      <c r="R18" s="369">
        <v>14.719136599787594</v>
      </c>
      <c r="S18" s="370">
        <v>2841</v>
      </c>
      <c r="T18" s="371">
        <v>55.401716068642749</v>
      </c>
      <c r="U18" s="370">
        <v>2287</v>
      </c>
      <c r="V18" s="372">
        <v>44.598283931357251</v>
      </c>
      <c r="W18" s="350"/>
      <c r="X18" s="368">
        <v>22945</v>
      </c>
      <c r="Y18" s="369">
        <v>65.860099313987192</v>
      </c>
      <c r="Z18" s="370">
        <v>17181</v>
      </c>
      <c r="AA18" s="371">
        <v>74.879058618435394</v>
      </c>
      <c r="AB18" s="370">
        <v>5764</v>
      </c>
      <c r="AC18" s="372">
        <f t="shared" si="0"/>
        <v>25.120941381564609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24495</v>
      </c>
      <c r="E19" s="365">
        <f t="shared" si="2"/>
        <v>15591</v>
      </c>
      <c r="F19" s="366">
        <f t="shared" si="3"/>
        <v>63.649724433557864</v>
      </c>
      <c r="G19" s="365">
        <f t="shared" si="4"/>
        <v>8904</v>
      </c>
      <c r="H19" s="367">
        <f t="shared" si="3"/>
        <v>36.350275566442129</v>
      </c>
      <c r="I19" s="350"/>
      <c r="J19" s="368">
        <f t="shared" si="5"/>
        <v>5553</v>
      </c>
      <c r="K19" s="369">
        <f t="shared" si="6"/>
        <v>22.669932639314148</v>
      </c>
      <c r="L19" s="370">
        <v>2134</v>
      </c>
      <c r="M19" s="371">
        <v>38.429677651719793</v>
      </c>
      <c r="N19" s="370">
        <v>3419</v>
      </c>
      <c r="O19" s="372">
        <v>61.570322348280207</v>
      </c>
      <c r="P19" s="350"/>
      <c r="Q19" s="368">
        <v>3526</v>
      </c>
      <c r="R19" s="369">
        <v>14.394774443764033</v>
      </c>
      <c r="S19" s="370">
        <v>2027</v>
      </c>
      <c r="T19" s="371">
        <v>57.48723766307431</v>
      </c>
      <c r="U19" s="370">
        <v>1499</v>
      </c>
      <c r="V19" s="372">
        <v>42.512762336925697</v>
      </c>
      <c r="W19" s="350"/>
      <c r="X19" s="368">
        <v>15416</v>
      </c>
      <c r="Y19" s="369">
        <v>62.935292916921824</v>
      </c>
      <c r="Z19" s="370">
        <v>11430</v>
      </c>
      <c r="AA19" s="371">
        <v>74.143746756616508</v>
      </c>
      <c r="AB19" s="370">
        <v>3986</v>
      </c>
      <c r="AC19" s="372">
        <f t="shared" si="0"/>
        <v>25.856253243383499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49840</v>
      </c>
      <c r="E20" s="365">
        <f t="shared" si="2"/>
        <v>31301</v>
      </c>
      <c r="F20" s="366">
        <f t="shared" si="3"/>
        <v>62.802969502407699</v>
      </c>
      <c r="G20" s="365">
        <f t="shared" si="4"/>
        <v>18539</v>
      </c>
      <c r="H20" s="367">
        <f t="shared" si="3"/>
        <v>37.197030497592294</v>
      </c>
      <c r="I20" s="350"/>
      <c r="J20" s="368">
        <f t="shared" si="5"/>
        <v>13824</v>
      </c>
      <c r="K20" s="369">
        <f t="shared" si="6"/>
        <v>27.736757624398074</v>
      </c>
      <c r="L20" s="370">
        <v>5609</v>
      </c>
      <c r="M20" s="371">
        <v>40.574363425925924</v>
      </c>
      <c r="N20" s="370">
        <v>8215</v>
      </c>
      <c r="O20" s="372">
        <v>59.425636574074069</v>
      </c>
      <c r="P20" s="350"/>
      <c r="Q20" s="368">
        <v>8009</v>
      </c>
      <c r="R20" s="369">
        <v>16.069422150882826</v>
      </c>
      <c r="S20" s="370">
        <v>4549</v>
      </c>
      <c r="T20" s="371">
        <v>56.798601573230115</v>
      </c>
      <c r="U20" s="370">
        <v>3460</v>
      </c>
      <c r="V20" s="372">
        <v>43.201398426769885</v>
      </c>
      <c r="W20" s="350"/>
      <c r="X20" s="368">
        <v>28007</v>
      </c>
      <c r="Y20" s="369">
        <v>56.193820224719104</v>
      </c>
      <c r="Z20" s="370">
        <v>21143</v>
      </c>
      <c r="AA20" s="371">
        <v>75.491841325382936</v>
      </c>
      <c r="AB20" s="370">
        <v>6864</v>
      </c>
      <c r="AC20" s="372">
        <f t="shared" si="0"/>
        <v>24.508158674617057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49364</v>
      </c>
      <c r="E21" s="365">
        <f t="shared" si="2"/>
        <v>31954</v>
      </c>
      <c r="F21" s="366">
        <f t="shared" si="3"/>
        <v>64.731383194230617</v>
      </c>
      <c r="G21" s="365">
        <f t="shared" si="4"/>
        <v>17410</v>
      </c>
      <c r="H21" s="367">
        <f t="shared" si="3"/>
        <v>35.268616805769391</v>
      </c>
      <c r="I21" s="350"/>
      <c r="J21" s="368">
        <f t="shared" si="5"/>
        <v>10362</v>
      </c>
      <c r="K21" s="369">
        <f t="shared" si="6"/>
        <v>20.991005591119034</v>
      </c>
      <c r="L21" s="370">
        <v>4224</v>
      </c>
      <c r="M21" s="371">
        <v>40.764331210191088</v>
      </c>
      <c r="N21" s="370">
        <v>6138</v>
      </c>
      <c r="O21" s="372">
        <v>59.235668789808912</v>
      </c>
      <c r="P21" s="350"/>
      <c r="Q21" s="368">
        <v>8748</v>
      </c>
      <c r="R21" s="369">
        <v>17.721416416821974</v>
      </c>
      <c r="S21" s="370">
        <v>4970</v>
      </c>
      <c r="T21" s="371">
        <v>56.812985825331509</v>
      </c>
      <c r="U21" s="370">
        <v>3778</v>
      </c>
      <c r="V21" s="372">
        <v>43.187014174668498</v>
      </c>
      <c r="W21" s="350"/>
      <c r="X21" s="368">
        <v>30254</v>
      </c>
      <c r="Y21" s="369">
        <v>61.287577992058992</v>
      </c>
      <c r="Z21" s="370">
        <v>22760</v>
      </c>
      <c r="AA21" s="371">
        <v>75.229721689693932</v>
      </c>
      <c r="AB21" s="370">
        <v>7494</v>
      </c>
      <c r="AC21" s="372">
        <f t="shared" si="0"/>
        <v>24.770278310306075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13103</v>
      </c>
      <c r="E22" s="365">
        <f t="shared" si="2"/>
        <v>8548</v>
      </c>
      <c r="F22" s="366">
        <f t="shared" si="3"/>
        <v>65.236968633137451</v>
      </c>
      <c r="G22" s="365">
        <f t="shared" si="4"/>
        <v>4555</v>
      </c>
      <c r="H22" s="367">
        <f t="shared" si="3"/>
        <v>34.763031366862549</v>
      </c>
      <c r="I22" s="350"/>
      <c r="J22" s="368">
        <f t="shared" si="5"/>
        <v>2778</v>
      </c>
      <c r="K22" s="369">
        <f t="shared" si="6"/>
        <v>21.201251621766009</v>
      </c>
      <c r="L22" s="370">
        <v>1122</v>
      </c>
      <c r="M22" s="371">
        <v>40.388768898488117</v>
      </c>
      <c r="N22" s="370">
        <v>1656</v>
      </c>
      <c r="O22" s="372">
        <v>59.611231101511876</v>
      </c>
      <c r="P22" s="350"/>
      <c r="Q22" s="368">
        <v>2032</v>
      </c>
      <c r="R22" s="369">
        <v>15.507898954437916</v>
      </c>
      <c r="S22" s="370">
        <v>1153</v>
      </c>
      <c r="T22" s="371">
        <v>56.74212598425197</v>
      </c>
      <c r="U22" s="370">
        <v>879</v>
      </c>
      <c r="V22" s="372">
        <v>43.25787401574803</v>
      </c>
      <c r="W22" s="350"/>
      <c r="X22" s="368">
        <v>8293</v>
      </c>
      <c r="Y22" s="369">
        <v>63.290849423796082</v>
      </c>
      <c r="Z22" s="370">
        <v>6273</v>
      </c>
      <c r="AA22" s="371">
        <v>75.642107801760517</v>
      </c>
      <c r="AB22" s="370">
        <v>2020</v>
      </c>
      <c r="AC22" s="372">
        <f t="shared" si="0"/>
        <v>24.35789219823948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27274</v>
      </c>
      <c r="E23" s="365">
        <f t="shared" si="2"/>
        <v>18327</v>
      </c>
      <c r="F23" s="366">
        <f t="shared" si="3"/>
        <v>67.195864193004326</v>
      </c>
      <c r="G23" s="365">
        <f t="shared" si="4"/>
        <v>8947</v>
      </c>
      <c r="H23" s="367">
        <f t="shared" si="3"/>
        <v>32.804135806995674</v>
      </c>
      <c r="I23" s="350"/>
      <c r="J23" s="368">
        <f t="shared" si="5"/>
        <v>5283</v>
      </c>
      <c r="K23" s="369">
        <f t="shared" si="6"/>
        <v>19.370096062183766</v>
      </c>
      <c r="L23" s="370">
        <v>2265</v>
      </c>
      <c r="M23" s="371">
        <v>42.873367404883588</v>
      </c>
      <c r="N23" s="370">
        <v>3018</v>
      </c>
      <c r="O23" s="372">
        <v>57.126632595116412</v>
      </c>
      <c r="P23" s="350"/>
      <c r="Q23" s="368">
        <v>4270</v>
      </c>
      <c r="R23" s="369">
        <v>15.655936056317371</v>
      </c>
      <c r="S23" s="370">
        <v>2400</v>
      </c>
      <c r="T23" s="371">
        <v>56.206088992974237</v>
      </c>
      <c r="U23" s="370">
        <v>1870</v>
      </c>
      <c r="V23" s="372">
        <v>43.793911007025763</v>
      </c>
      <c r="W23" s="350"/>
      <c r="X23" s="368">
        <v>17721</v>
      </c>
      <c r="Y23" s="369">
        <v>64.973967881498865</v>
      </c>
      <c r="Z23" s="370">
        <v>13662</v>
      </c>
      <c r="AA23" s="371">
        <v>77.094972067039109</v>
      </c>
      <c r="AB23" s="370">
        <v>4059</v>
      </c>
      <c r="AC23" s="372">
        <f t="shared" si="0"/>
        <v>22.905027932960895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66952</v>
      </c>
      <c r="E24" s="365">
        <f t="shared" si="2"/>
        <v>44190</v>
      </c>
      <c r="F24" s="366">
        <f t="shared" si="3"/>
        <v>66.002509260365642</v>
      </c>
      <c r="G24" s="365">
        <f t="shared" si="4"/>
        <v>22762</v>
      </c>
      <c r="H24" s="367">
        <f t="shared" si="3"/>
        <v>33.997490739634365</v>
      </c>
      <c r="I24" s="350"/>
      <c r="J24" s="368">
        <f t="shared" si="5"/>
        <v>16470</v>
      </c>
      <c r="K24" s="369">
        <f t="shared" si="6"/>
        <v>24.599713227386786</v>
      </c>
      <c r="L24" s="370">
        <v>7838</v>
      </c>
      <c r="M24" s="371">
        <v>47.589556769884638</v>
      </c>
      <c r="N24" s="370">
        <v>8632</v>
      </c>
      <c r="O24" s="372">
        <v>52.410443230115369</v>
      </c>
      <c r="P24" s="350"/>
      <c r="Q24" s="368">
        <v>10061</v>
      </c>
      <c r="R24" s="369">
        <v>15.027183653961046</v>
      </c>
      <c r="S24" s="370">
        <v>5857</v>
      </c>
      <c r="T24" s="371">
        <v>58.21488917602624</v>
      </c>
      <c r="U24" s="370">
        <v>4204</v>
      </c>
      <c r="V24" s="372">
        <v>41.78511082397376</v>
      </c>
      <c r="W24" s="350"/>
      <c r="X24" s="368">
        <v>40421</v>
      </c>
      <c r="Y24" s="369">
        <v>60.373103118652175</v>
      </c>
      <c r="Z24" s="370">
        <v>30495</v>
      </c>
      <c r="AA24" s="371">
        <v>75.443457608668766</v>
      </c>
      <c r="AB24" s="370">
        <v>9926</v>
      </c>
      <c r="AC24" s="372">
        <f t="shared" si="0"/>
        <v>24.556542391331238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15484</v>
      </c>
      <c r="E25" s="365">
        <f t="shared" si="2"/>
        <v>8632</v>
      </c>
      <c r="F25" s="366">
        <f t="shared" si="3"/>
        <v>55.747868767760266</v>
      </c>
      <c r="G25" s="365">
        <f t="shared" si="4"/>
        <v>6852</v>
      </c>
      <c r="H25" s="367">
        <f t="shared" si="3"/>
        <v>44.252131232239734</v>
      </c>
      <c r="I25" s="350"/>
      <c r="J25" s="368">
        <f t="shared" si="5"/>
        <v>5645</v>
      </c>
      <c r="K25" s="369">
        <f t="shared" si="6"/>
        <v>36.456987858434516</v>
      </c>
      <c r="L25" s="370">
        <v>1977</v>
      </c>
      <c r="M25" s="371">
        <v>35.022143489813992</v>
      </c>
      <c r="N25" s="370">
        <v>3668</v>
      </c>
      <c r="O25" s="372">
        <v>64.977856510186001</v>
      </c>
      <c r="P25" s="350"/>
      <c r="Q25" s="368">
        <v>2354</v>
      </c>
      <c r="R25" s="369">
        <v>15.202789976750195</v>
      </c>
      <c r="S25" s="370">
        <v>1249</v>
      </c>
      <c r="T25" s="371">
        <v>53.058623619371282</v>
      </c>
      <c r="U25" s="370">
        <v>1105</v>
      </c>
      <c r="V25" s="372">
        <v>46.941376380628718</v>
      </c>
      <c r="W25" s="350"/>
      <c r="X25" s="368">
        <v>7485</v>
      </c>
      <c r="Y25" s="369">
        <v>48.340222164815295</v>
      </c>
      <c r="Z25" s="370">
        <v>5406</v>
      </c>
      <c r="AA25" s="371">
        <v>72.224448897795597</v>
      </c>
      <c r="AB25" s="370">
        <v>2079</v>
      </c>
      <c r="AC25" s="372">
        <f t="shared" si="0"/>
        <v>27.77555110220441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3343</v>
      </c>
      <c r="E26" s="380">
        <f t="shared" si="2"/>
        <v>2249</v>
      </c>
      <c r="F26" s="381">
        <f t="shared" si="3"/>
        <v>67.274902781932397</v>
      </c>
      <c r="G26" s="380">
        <f t="shared" si="4"/>
        <v>1094</v>
      </c>
      <c r="H26" s="367">
        <f t="shared" si="3"/>
        <v>32.725097218067603</v>
      </c>
      <c r="I26" s="350"/>
      <c r="J26" s="377">
        <f t="shared" si="5"/>
        <v>664</v>
      </c>
      <c r="K26" s="378">
        <f t="shared" si="6"/>
        <v>19.862399042775948</v>
      </c>
      <c r="L26" s="375">
        <v>315</v>
      </c>
      <c r="M26" s="376">
        <v>47.439759036144579</v>
      </c>
      <c r="N26" s="375">
        <v>349</v>
      </c>
      <c r="O26" s="372">
        <v>52.560240963855421</v>
      </c>
      <c r="P26" s="350"/>
      <c r="Q26" s="377">
        <v>495</v>
      </c>
      <c r="R26" s="378">
        <v>14.807059527370626</v>
      </c>
      <c r="S26" s="375">
        <v>280</v>
      </c>
      <c r="T26" s="376">
        <v>56.56565656565656</v>
      </c>
      <c r="U26" s="375">
        <v>215</v>
      </c>
      <c r="V26" s="372">
        <v>43.43434343434344</v>
      </c>
      <c r="W26" s="350"/>
      <c r="X26" s="377">
        <v>2184</v>
      </c>
      <c r="Y26" s="378">
        <v>65.330541429853426</v>
      </c>
      <c r="Z26" s="375">
        <v>1654</v>
      </c>
      <c r="AA26" s="376">
        <v>75.73260073260073</v>
      </c>
      <c r="AB26" s="375">
        <v>530</v>
      </c>
      <c r="AC26" s="372">
        <f t="shared" si="0"/>
        <v>24.267399267399266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19798</v>
      </c>
      <c r="E27" s="380">
        <f t="shared" si="2"/>
        <v>13251</v>
      </c>
      <c r="F27" s="381">
        <f t="shared" si="3"/>
        <v>66.931003131629467</v>
      </c>
      <c r="G27" s="380">
        <f t="shared" si="4"/>
        <v>6547</v>
      </c>
      <c r="H27" s="367">
        <f t="shared" si="3"/>
        <v>33.06899686837054</v>
      </c>
      <c r="I27" s="350"/>
      <c r="J27" s="377">
        <f t="shared" si="5"/>
        <v>3541</v>
      </c>
      <c r="K27" s="378">
        <f t="shared" si="6"/>
        <v>17.885645014647945</v>
      </c>
      <c r="L27" s="375">
        <v>1457</v>
      </c>
      <c r="M27" s="376">
        <v>41.146568765885341</v>
      </c>
      <c r="N27" s="375">
        <v>2084</v>
      </c>
      <c r="O27" s="372">
        <v>58.853431234114659</v>
      </c>
      <c r="P27" s="350"/>
      <c r="Q27" s="377">
        <v>2971</v>
      </c>
      <c r="R27" s="378">
        <v>15.006566319830286</v>
      </c>
      <c r="S27" s="375">
        <v>1675</v>
      </c>
      <c r="T27" s="376">
        <v>56.378323796701444</v>
      </c>
      <c r="U27" s="375">
        <v>1296</v>
      </c>
      <c r="V27" s="372">
        <v>43.621676203298556</v>
      </c>
      <c r="W27" s="350"/>
      <c r="X27" s="377">
        <v>13286</v>
      </c>
      <c r="Y27" s="378">
        <v>67.107788665521767</v>
      </c>
      <c r="Z27" s="375">
        <v>10119</v>
      </c>
      <c r="AA27" s="376">
        <v>76.162878217672741</v>
      </c>
      <c r="AB27" s="375">
        <v>3167</v>
      </c>
      <c r="AC27" s="372">
        <f t="shared" si="0"/>
        <v>23.837121782327262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2334</v>
      </c>
      <c r="E28" s="380">
        <f t="shared" si="2"/>
        <v>1502</v>
      </c>
      <c r="F28" s="381">
        <f t="shared" si="3"/>
        <v>64.353041988003426</v>
      </c>
      <c r="G28" s="380">
        <f t="shared" si="4"/>
        <v>832</v>
      </c>
      <c r="H28" s="382">
        <f t="shared" si="3"/>
        <v>35.646958011996574</v>
      </c>
      <c r="I28" s="350"/>
      <c r="J28" s="377">
        <f t="shared" si="5"/>
        <v>523</v>
      </c>
      <c r="K28" s="378">
        <f t="shared" si="6"/>
        <v>22.407883461868039</v>
      </c>
      <c r="L28" s="375">
        <v>227</v>
      </c>
      <c r="M28" s="376">
        <v>43.403441682600381</v>
      </c>
      <c r="N28" s="375">
        <v>296</v>
      </c>
      <c r="O28" s="383">
        <v>56.596558317399612</v>
      </c>
      <c r="P28" s="350"/>
      <c r="Q28" s="377">
        <v>348</v>
      </c>
      <c r="R28" s="378">
        <v>14.910025706940875</v>
      </c>
      <c r="S28" s="375">
        <v>196</v>
      </c>
      <c r="T28" s="376">
        <v>56.321839080459768</v>
      </c>
      <c r="U28" s="375">
        <v>152</v>
      </c>
      <c r="V28" s="383">
        <v>43.678160919540232</v>
      </c>
      <c r="W28" s="350"/>
      <c r="X28" s="377">
        <v>1463</v>
      </c>
      <c r="Y28" s="378">
        <v>62.682090831191083</v>
      </c>
      <c r="Z28" s="375">
        <v>1079</v>
      </c>
      <c r="AA28" s="376">
        <v>73.752563226247432</v>
      </c>
      <c r="AB28" s="375">
        <v>384</v>
      </c>
      <c r="AC28" s="383">
        <f t="shared" si="0"/>
        <v>26.247436773752565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1264</v>
      </c>
      <c r="E29" s="386">
        <f t="shared" si="2"/>
        <v>669</v>
      </c>
      <c r="F29" s="387">
        <f t="shared" si="3"/>
        <v>52.927215189873422</v>
      </c>
      <c r="G29" s="386">
        <f t="shared" si="4"/>
        <v>595</v>
      </c>
      <c r="H29" s="388">
        <f t="shared" si="3"/>
        <v>47.072784810126585</v>
      </c>
      <c r="I29" s="350"/>
      <c r="J29" s="389">
        <f t="shared" si="5"/>
        <v>667</v>
      </c>
      <c r="K29" s="390">
        <f t="shared" si="6"/>
        <v>52.768987341772153</v>
      </c>
      <c r="L29" s="391">
        <v>251</v>
      </c>
      <c r="M29" s="392">
        <v>37.631184407796106</v>
      </c>
      <c r="N29" s="391">
        <v>416</v>
      </c>
      <c r="O29" s="393">
        <v>62.368815592203894</v>
      </c>
      <c r="P29" s="350"/>
      <c r="Q29" s="389">
        <v>195</v>
      </c>
      <c r="R29" s="390">
        <v>15.427215189873417</v>
      </c>
      <c r="S29" s="391">
        <v>119</v>
      </c>
      <c r="T29" s="392">
        <v>61.025641025641029</v>
      </c>
      <c r="U29" s="391">
        <v>76</v>
      </c>
      <c r="V29" s="393">
        <v>38.974358974358978</v>
      </c>
      <c r="W29" s="350"/>
      <c r="X29" s="389">
        <v>402</v>
      </c>
      <c r="Y29" s="390">
        <v>31.803797468354428</v>
      </c>
      <c r="Z29" s="391">
        <v>299</v>
      </c>
      <c r="AA29" s="392">
        <v>74.378109452736325</v>
      </c>
      <c r="AB29" s="391">
        <v>103</v>
      </c>
      <c r="AC29" s="393">
        <f t="shared" si="0"/>
        <v>25.621890547263682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439542</v>
      </c>
      <c r="E31" s="1230">
        <f>L31+S31+Z31</f>
        <v>278326</v>
      </c>
      <c r="F31" s="1231">
        <f>E31/$D31*100</f>
        <v>63.321821350405649</v>
      </c>
      <c r="G31" s="1230">
        <f>N31+U31+AB31</f>
        <v>161216</v>
      </c>
      <c r="H31" s="1232">
        <f>G31/$D31*100</f>
        <v>36.678178649594351</v>
      </c>
      <c r="I31" s="320"/>
      <c r="J31" s="1233">
        <f>SUM(J12:J29)</f>
        <v>115334</v>
      </c>
      <c r="K31" s="1234">
        <f>J31/$D31*100</f>
        <v>26.23958575062224</v>
      </c>
      <c r="L31" s="1230">
        <f>SUM(L12:L29)</f>
        <v>47126</v>
      </c>
      <c r="M31" s="1231">
        <f>L31/$J31*100</f>
        <v>40.860457454003161</v>
      </c>
      <c r="N31" s="1230">
        <f>SUM(N12:N29)</f>
        <v>68208</v>
      </c>
      <c r="O31" s="1235">
        <f>N31/$J31*100</f>
        <v>59.139542545996846</v>
      </c>
      <c r="P31" s="320"/>
      <c r="Q31" s="1233">
        <f>SUM(Q12:Q29)</f>
        <v>71236</v>
      </c>
      <c r="R31" s="1234">
        <f>Q31/$D31*100</f>
        <v>16.206869878191391</v>
      </c>
      <c r="S31" s="1230">
        <f>SUM(S12:S29)</f>
        <v>40457</v>
      </c>
      <c r="T31" s="1231">
        <f>S31/$Q31*100</f>
        <v>56.792913695322589</v>
      </c>
      <c r="U31" s="1230">
        <f>SUM(U12:U29)</f>
        <v>30779</v>
      </c>
      <c r="V31" s="1235">
        <f>U31/$Q31*100</f>
        <v>43.207086304677411</v>
      </c>
      <c r="W31" s="320"/>
      <c r="X31" s="1233">
        <f>SUM(X12:X29)</f>
        <v>252972</v>
      </c>
      <c r="Y31" s="1234">
        <f>X31/$D31*100</f>
        <v>57.553544371186369</v>
      </c>
      <c r="Z31" s="1230">
        <f>SUM(Z12:Z29)</f>
        <v>190743</v>
      </c>
      <c r="AA31" s="1231">
        <f>Z31/$X31*100</f>
        <v>75.400834875005927</v>
      </c>
      <c r="AB31" s="1230">
        <f>SUM(AB12:AB29)</f>
        <v>62229</v>
      </c>
      <c r="AC31" s="1235">
        <f>AB31/$X31*100</f>
        <v>24.599165124994073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404</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228</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229</v>
      </c>
      <c r="K8" s="1461"/>
      <c r="L8" s="1461"/>
      <c r="M8" s="1461"/>
      <c r="N8" s="1461"/>
      <c r="O8" s="1462"/>
      <c r="P8" s="317"/>
      <c r="Q8" s="1460" t="s">
        <v>230</v>
      </c>
      <c r="R8" s="1461"/>
      <c r="S8" s="1461"/>
      <c r="T8" s="1461"/>
      <c r="U8" s="1461"/>
      <c r="V8" s="1462"/>
      <c r="W8" s="317"/>
      <c r="X8" s="1460" t="s">
        <v>231</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137978</v>
      </c>
      <c r="E12" s="352">
        <f>L12+S12+Z12</f>
        <v>85851</v>
      </c>
      <c r="F12" s="353">
        <f>E12/$D12*100</f>
        <v>62.220788821406316</v>
      </c>
      <c r="G12" s="352">
        <f>N12+U12+AB12</f>
        <v>52127</v>
      </c>
      <c r="H12" s="354">
        <f>G12/$D12*100</f>
        <v>37.779211178593691</v>
      </c>
      <c r="I12" s="350"/>
      <c r="J12" s="355">
        <f>L12+N12</f>
        <v>43043</v>
      </c>
      <c r="K12" s="356">
        <f>J12/$D12*100</f>
        <v>31.195552914232707</v>
      </c>
      <c r="L12" s="357">
        <v>17168</v>
      </c>
      <c r="M12" s="353">
        <v>39.88569569964919</v>
      </c>
      <c r="N12" s="357">
        <v>25875</v>
      </c>
      <c r="O12" s="358">
        <v>60.11430430035081</v>
      </c>
      <c r="P12" s="350"/>
      <c r="Q12" s="355">
        <v>27582</v>
      </c>
      <c r="R12" s="356">
        <v>19.990143356187218</v>
      </c>
      <c r="S12" s="357">
        <v>17269</v>
      </c>
      <c r="T12" s="353">
        <v>62.609672975128703</v>
      </c>
      <c r="U12" s="357">
        <v>10313</v>
      </c>
      <c r="V12" s="358">
        <v>37.390327024871297</v>
      </c>
      <c r="W12" s="350"/>
      <c r="X12" s="355">
        <v>67353</v>
      </c>
      <c r="Y12" s="356">
        <v>48.814303729580075</v>
      </c>
      <c r="Z12" s="357">
        <v>51414</v>
      </c>
      <c r="AA12" s="353">
        <v>76.335129838314558</v>
      </c>
      <c r="AB12" s="357">
        <v>15939</v>
      </c>
      <c r="AC12" s="358">
        <f t="shared" ref="AC12:AC29" si="0">AB12/$X12*100</f>
        <v>23.664870161685446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17015</v>
      </c>
      <c r="E13" s="365">
        <f t="shared" ref="E13:E29" si="2">L13+S13+Z13</f>
        <v>10730</v>
      </c>
      <c r="F13" s="366">
        <f t="shared" ref="F13:H29" si="3">E13/$D13*100</f>
        <v>63.062004114017043</v>
      </c>
      <c r="G13" s="365">
        <f t="shared" ref="G13:G29" si="4">N13+U13+AB13</f>
        <v>6285</v>
      </c>
      <c r="H13" s="367">
        <f t="shared" si="3"/>
        <v>36.937995885982957</v>
      </c>
      <c r="I13" s="350"/>
      <c r="J13" s="368">
        <f t="shared" ref="J13:J29" si="5">L13+N13</f>
        <v>3635</v>
      </c>
      <c r="K13" s="369">
        <f t="shared" ref="K13:K29" si="6">J13/$D13*100</f>
        <v>21.363502791654422</v>
      </c>
      <c r="L13" s="370">
        <v>1481</v>
      </c>
      <c r="M13" s="371">
        <v>40.742778541953236</v>
      </c>
      <c r="N13" s="370">
        <v>2154</v>
      </c>
      <c r="O13" s="372">
        <v>59.257221458046772</v>
      </c>
      <c r="P13" s="350"/>
      <c r="Q13" s="368">
        <v>3021</v>
      </c>
      <c r="R13" s="369">
        <v>17.754922127534527</v>
      </c>
      <c r="S13" s="370">
        <v>1776</v>
      </c>
      <c r="T13" s="371">
        <v>58.788480635551146</v>
      </c>
      <c r="U13" s="370">
        <v>1245</v>
      </c>
      <c r="V13" s="372">
        <v>41.211519364448854</v>
      </c>
      <c r="W13" s="350"/>
      <c r="X13" s="368">
        <v>10359</v>
      </c>
      <c r="Y13" s="369">
        <v>60.881575080811047</v>
      </c>
      <c r="Z13" s="370">
        <v>7473</v>
      </c>
      <c r="AA13" s="371">
        <v>72.140167969881261</v>
      </c>
      <c r="AB13" s="370">
        <v>2886</v>
      </c>
      <c r="AC13" s="372">
        <f t="shared" si="0"/>
        <v>27.859832030118735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11592</v>
      </c>
      <c r="E14" s="365">
        <f t="shared" si="2"/>
        <v>7461</v>
      </c>
      <c r="F14" s="366">
        <f t="shared" si="3"/>
        <v>64.363354037267086</v>
      </c>
      <c r="G14" s="365">
        <f t="shared" si="4"/>
        <v>4131</v>
      </c>
      <c r="H14" s="367">
        <f t="shared" si="3"/>
        <v>35.636645962732921</v>
      </c>
      <c r="I14" s="350"/>
      <c r="J14" s="368">
        <f t="shared" si="5"/>
        <v>2817</v>
      </c>
      <c r="K14" s="369">
        <f t="shared" si="6"/>
        <v>24.301242236024844</v>
      </c>
      <c r="L14" s="370">
        <v>1098</v>
      </c>
      <c r="M14" s="371">
        <v>38.977635782747605</v>
      </c>
      <c r="N14" s="370">
        <v>1719</v>
      </c>
      <c r="O14" s="372">
        <v>61.022364217252402</v>
      </c>
      <c r="P14" s="350"/>
      <c r="Q14" s="368">
        <v>2381</v>
      </c>
      <c r="R14" s="369">
        <v>20.540027605244994</v>
      </c>
      <c r="S14" s="370">
        <v>1406</v>
      </c>
      <c r="T14" s="371">
        <v>59.050818983620324</v>
      </c>
      <c r="U14" s="370">
        <v>975</v>
      </c>
      <c r="V14" s="372">
        <v>40.949181016379669</v>
      </c>
      <c r="W14" s="350"/>
      <c r="X14" s="368">
        <v>6394</v>
      </c>
      <c r="Y14" s="369">
        <v>55.158730158730165</v>
      </c>
      <c r="Z14" s="370">
        <v>4957</v>
      </c>
      <c r="AA14" s="371">
        <v>77.525805442602433</v>
      </c>
      <c r="AB14" s="370">
        <v>1437</v>
      </c>
      <c r="AC14" s="372">
        <f t="shared" si="0"/>
        <v>22.47419455739756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11740</v>
      </c>
      <c r="E15" s="365">
        <f t="shared" si="2"/>
        <v>6895</v>
      </c>
      <c r="F15" s="366">
        <f t="shared" si="3"/>
        <v>58.730834752981266</v>
      </c>
      <c r="G15" s="365">
        <f t="shared" si="4"/>
        <v>4845</v>
      </c>
      <c r="H15" s="367">
        <f t="shared" si="3"/>
        <v>41.269165247018741</v>
      </c>
      <c r="I15" s="350"/>
      <c r="J15" s="368">
        <f t="shared" si="5"/>
        <v>3547</v>
      </c>
      <c r="K15" s="369">
        <f t="shared" si="6"/>
        <v>30.212947189097108</v>
      </c>
      <c r="L15" s="370">
        <v>1366</v>
      </c>
      <c r="M15" s="371">
        <v>38.511418099802654</v>
      </c>
      <c r="N15" s="370">
        <v>2181</v>
      </c>
      <c r="O15" s="372">
        <v>61.488581900197346</v>
      </c>
      <c r="P15" s="350"/>
      <c r="Q15" s="368">
        <v>2448</v>
      </c>
      <c r="R15" s="369">
        <v>20.851788756388416</v>
      </c>
      <c r="S15" s="370">
        <v>1358</v>
      </c>
      <c r="T15" s="371">
        <v>55.473856209150327</v>
      </c>
      <c r="U15" s="370">
        <v>1090</v>
      </c>
      <c r="V15" s="372">
        <v>44.526143790849673</v>
      </c>
      <c r="W15" s="350"/>
      <c r="X15" s="368">
        <v>5745</v>
      </c>
      <c r="Y15" s="369">
        <v>48.935264054514484</v>
      </c>
      <c r="Z15" s="370">
        <v>4171</v>
      </c>
      <c r="AA15" s="371">
        <v>72.602262837249782</v>
      </c>
      <c r="AB15" s="370">
        <v>1574</v>
      </c>
      <c r="AC15" s="372">
        <f t="shared" si="0"/>
        <v>27.397737162750218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22088</v>
      </c>
      <c r="E16" s="365">
        <f t="shared" si="2"/>
        <v>12738</v>
      </c>
      <c r="F16" s="366">
        <f t="shared" si="3"/>
        <v>57.669322709163353</v>
      </c>
      <c r="G16" s="365">
        <f t="shared" si="4"/>
        <v>9350</v>
      </c>
      <c r="H16" s="367">
        <f t="shared" si="3"/>
        <v>42.330677290836654</v>
      </c>
      <c r="I16" s="350"/>
      <c r="J16" s="368">
        <f t="shared" si="5"/>
        <v>8298</v>
      </c>
      <c r="K16" s="369">
        <f t="shared" si="6"/>
        <v>37.56791017747193</v>
      </c>
      <c r="L16" s="370">
        <v>3357</v>
      </c>
      <c r="M16" s="371">
        <v>40.455531453362255</v>
      </c>
      <c r="N16" s="370">
        <v>4941</v>
      </c>
      <c r="O16" s="372">
        <v>59.544468546637738</v>
      </c>
      <c r="P16" s="350"/>
      <c r="Q16" s="368">
        <v>4838</v>
      </c>
      <c r="R16" s="369">
        <v>21.903295907279972</v>
      </c>
      <c r="S16" s="370">
        <v>2893</v>
      </c>
      <c r="T16" s="371">
        <v>59.797436957420423</v>
      </c>
      <c r="U16" s="370">
        <v>1945</v>
      </c>
      <c r="V16" s="372">
        <v>40.202563042579584</v>
      </c>
      <c r="W16" s="350"/>
      <c r="X16" s="368">
        <v>8952</v>
      </c>
      <c r="Y16" s="369">
        <v>40.528793915248094</v>
      </c>
      <c r="Z16" s="370">
        <v>6488</v>
      </c>
      <c r="AA16" s="371">
        <v>72.475424486148341</v>
      </c>
      <c r="AB16" s="370">
        <v>2464</v>
      </c>
      <c r="AC16" s="372">
        <f t="shared" si="0"/>
        <v>27.524575513851651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7932</v>
      </c>
      <c r="E17" s="375">
        <f t="shared" si="2"/>
        <v>5020</v>
      </c>
      <c r="F17" s="376">
        <f t="shared" si="3"/>
        <v>63.287947554210788</v>
      </c>
      <c r="G17" s="375">
        <f t="shared" si="4"/>
        <v>2912</v>
      </c>
      <c r="H17" s="367">
        <f t="shared" si="3"/>
        <v>36.712052445789205</v>
      </c>
      <c r="I17" s="350"/>
      <c r="J17" s="377">
        <f t="shared" si="5"/>
        <v>1900</v>
      </c>
      <c r="K17" s="378">
        <f t="shared" si="6"/>
        <v>23.953605648008068</v>
      </c>
      <c r="L17" s="375">
        <v>766</v>
      </c>
      <c r="M17" s="376">
        <v>40.315789473684212</v>
      </c>
      <c r="N17" s="375">
        <v>1134</v>
      </c>
      <c r="O17" s="372">
        <v>59.68421052631578</v>
      </c>
      <c r="P17" s="350"/>
      <c r="Q17" s="377">
        <v>1678</v>
      </c>
      <c r="R17" s="378">
        <v>21.154815935451339</v>
      </c>
      <c r="S17" s="375">
        <v>932</v>
      </c>
      <c r="T17" s="376">
        <v>55.542312276519667</v>
      </c>
      <c r="U17" s="375">
        <v>746</v>
      </c>
      <c r="V17" s="372">
        <v>44.457687723480333</v>
      </c>
      <c r="W17" s="350"/>
      <c r="X17" s="377">
        <v>4354</v>
      </c>
      <c r="Y17" s="378">
        <v>54.891578416540597</v>
      </c>
      <c r="Z17" s="375">
        <v>3322</v>
      </c>
      <c r="AA17" s="376">
        <v>76.297657326596237</v>
      </c>
      <c r="AB17" s="375">
        <v>1032</v>
      </c>
      <c r="AC17" s="372">
        <f t="shared" si="0"/>
        <v>23.702342673403766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41918</v>
      </c>
      <c r="E18" s="365">
        <f t="shared" si="2"/>
        <v>26352</v>
      </c>
      <c r="F18" s="366">
        <f t="shared" si="3"/>
        <v>62.865594732573115</v>
      </c>
      <c r="G18" s="365">
        <f t="shared" si="4"/>
        <v>15566</v>
      </c>
      <c r="H18" s="367">
        <f t="shared" si="3"/>
        <v>37.134405267426878</v>
      </c>
      <c r="I18" s="350"/>
      <c r="J18" s="368">
        <f t="shared" si="5"/>
        <v>9796</v>
      </c>
      <c r="K18" s="369">
        <f t="shared" si="6"/>
        <v>23.369435564673889</v>
      </c>
      <c r="L18" s="370">
        <v>4051</v>
      </c>
      <c r="M18" s="371">
        <v>41.353613719885665</v>
      </c>
      <c r="N18" s="370">
        <v>5745</v>
      </c>
      <c r="O18" s="372">
        <v>58.646386280114335</v>
      </c>
      <c r="P18" s="350"/>
      <c r="Q18" s="368">
        <v>7044</v>
      </c>
      <c r="R18" s="369">
        <v>16.804236843360847</v>
      </c>
      <c r="S18" s="370">
        <v>3937</v>
      </c>
      <c r="T18" s="371">
        <v>55.891538898353211</v>
      </c>
      <c r="U18" s="370">
        <v>3107</v>
      </c>
      <c r="V18" s="372">
        <v>44.108461101646789</v>
      </c>
      <c r="W18" s="350"/>
      <c r="X18" s="368">
        <v>25078</v>
      </c>
      <c r="Y18" s="369">
        <v>59.826327591965267</v>
      </c>
      <c r="Z18" s="370">
        <v>18364</v>
      </c>
      <c r="AA18" s="371">
        <v>73.227530106069054</v>
      </c>
      <c r="AB18" s="370">
        <v>6714</v>
      </c>
      <c r="AC18" s="372">
        <f t="shared" si="0"/>
        <v>26.772469893930932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27168</v>
      </c>
      <c r="E19" s="365">
        <f t="shared" si="2"/>
        <v>16478</v>
      </c>
      <c r="F19" s="366">
        <f t="shared" si="3"/>
        <v>60.652237926972909</v>
      </c>
      <c r="G19" s="365">
        <f t="shared" si="4"/>
        <v>10690</v>
      </c>
      <c r="H19" s="367">
        <f t="shared" si="3"/>
        <v>39.347762073027091</v>
      </c>
      <c r="I19" s="350"/>
      <c r="J19" s="368">
        <f t="shared" si="5"/>
        <v>6989</v>
      </c>
      <c r="K19" s="369">
        <f t="shared" si="6"/>
        <v>25.725117785630154</v>
      </c>
      <c r="L19" s="370">
        <v>2782</v>
      </c>
      <c r="M19" s="371">
        <v>39.805408499069969</v>
      </c>
      <c r="N19" s="370">
        <v>4207</v>
      </c>
      <c r="O19" s="372">
        <v>60.194591500930031</v>
      </c>
      <c r="P19" s="350"/>
      <c r="Q19" s="368">
        <v>4911</v>
      </c>
      <c r="R19" s="369">
        <v>18.076413427561839</v>
      </c>
      <c r="S19" s="370">
        <v>2825</v>
      </c>
      <c r="T19" s="371">
        <v>57.523925880676032</v>
      </c>
      <c r="U19" s="370">
        <v>2086</v>
      </c>
      <c r="V19" s="372">
        <v>42.476074119323961</v>
      </c>
      <c r="W19" s="350"/>
      <c r="X19" s="368">
        <v>15268</v>
      </c>
      <c r="Y19" s="369">
        <v>56.198468786808007</v>
      </c>
      <c r="Z19" s="370">
        <v>10871</v>
      </c>
      <c r="AA19" s="371">
        <v>71.201205134922716</v>
      </c>
      <c r="AB19" s="370">
        <v>4397</v>
      </c>
      <c r="AC19" s="372">
        <f t="shared" si="0"/>
        <v>28.798794865077287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104783</v>
      </c>
      <c r="E20" s="365">
        <f t="shared" si="2"/>
        <v>66078</v>
      </c>
      <c r="F20" s="366">
        <f t="shared" si="3"/>
        <v>63.061756200910459</v>
      </c>
      <c r="G20" s="365">
        <f t="shared" si="4"/>
        <v>38705</v>
      </c>
      <c r="H20" s="367">
        <f t="shared" si="3"/>
        <v>36.938243799089548</v>
      </c>
      <c r="I20" s="350"/>
      <c r="J20" s="368">
        <f t="shared" si="5"/>
        <v>23431</v>
      </c>
      <c r="K20" s="369">
        <f t="shared" si="6"/>
        <v>22.361451762213335</v>
      </c>
      <c r="L20" s="370">
        <v>9317</v>
      </c>
      <c r="M20" s="371">
        <v>39.76356109427681</v>
      </c>
      <c r="N20" s="370">
        <v>14114</v>
      </c>
      <c r="O20" s="372">
        <v>60.23643890572319</v>
      </c>
      <c r="P20" s="350"/>
      <c r="Q20" s="368">
        <v>19702</v>
      </c>
      <c r="R20" s="369">
        <v>18.802668371777862</v>
      </c>
      <c r="S20" s="370">
        <v>11300</v>
      </c>
      <c r="T20" s="371">
        <v>57.354583291036441</v>
      </c>
      <c r="U20" s="370">
        <v>8402</v>
      </c>
      <c r="V20" s="372">
        <v>42.645416708963559</v>
      </c>
      <c r="W20" s="350"/>
      <c r="X20" s="368">
        <v>61650</v>
      </c>
      <c r="Y20" s="369">
        <v>58.835879866008803</v>
      </c>
      <c r="Z20" s="370">
        <v>45461</v>
      </c>
      <c r="AA20" s="371">
        <v>73.740470397404707</v>
      </c>
      <c r="AB20" s="370">
        <v>16189</v>
      </c>
      <c r="AC20" s="372">
        <f t="shared" si="0"/>
        <v>26.259529602595293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68387</v>
      </c>
      <c r="E21" s="365">
        <f t="shared" si="2"/>
        <v>42417</v>
      </c>
      <c r="F21" s="366">
        <f t="shared" si="3"/>
        <v>62.024946261716408</v>
      </c>
      <c r="G21" s="365">
        <f t="shared" si="4"/>
        <v>25970</v>
      </c>
      <c r="H21" s="367">
        <f t="shared" si="3"/>
        <v>37.975053738283592</v>
      </c>
      <c r="I21" s="350"/>
      <c r="J21" s="368">
        <f t="shared" si="5"/>
        <v>17196</v>
      </c>
      <c r="K21" s="369">
        <f t="shared" si="6"/>
        <v>25.145129922353664</v>
      </c>
      <c r="L21" s="370">
        <v>7033</v>
      </c>
      <c r="M21" s="371">
        <v>40.899046289834843</v>
      </c>
      <c r="N21" s="370">
        <v>10163</v>
      </c>
      <c r="O21" s="372">
        <v>59.10095371016515</v>
      </c>
      <c r="P21" s="350"/>
      <c r="Q21" s="368">
        <v>14172</v>
      </c>
      <c r="R21" s="369">
        <v>20.723236872505009</v>
      </c>
      <c r="S21" s="370">
        <v>8350</v>
      </c>
      <c r="T21" s="371">
        <v>58.918995201806382</v>
      </c>
      <c r="U21" s="370">
        <v>5822</v>
      </c>
      <c r="V21" s="372">
        <v>41.081004798193618</v>
      </c>
      <c r="W21" s="350"/>
      <c r="X21" s="368">
        <v>37019</v>
      </c>
      <c r="Y21" s="369">
        <v>54.131633205141327</v>
      </c>
      <c r="Z21" s="370">
        <v>27034</v>
      </c>
      <c r="AA21" s="371">
        <v>73.027364326426962</v>
      </c>
      <c r="AB21" s="370">
        <v>9985</v>
      </c>
      <c r="AC21" s="372">
        <f t="shared" si="0"/>
        <v>26.972635673573031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13766</v>
      </c>
      <c r="E22" s="365">
        <f t="shared" si="2"/>
        <v>8740</v>
      </c>
      <c r="F22" s="366">
        <f t="shared" si="3"/>
        <v>63.489757373238412</v>
      </c>
      <c r="G22" s="365">
        <f t="shared" si="4"/>
        <v>5026</v>
      </c>
      <c r="H22" s="367">
        <f t="shared" si="3"/>
        <v>36.510242626761588</v>
      </c>
      <c r="I22" s="350"/>
      <c r="J22" s="368">
        <f t="shared" si="5"/>
        <v>3519</v>
      </c>
      <c r="K22" s="369">
        <f t="shared" si="6"/>
        <v>25.562981258172307</v>
      </c>
      <c r="L22" s="370">
        <v>1474</v>
      </c>
      <c r="M22" s="371">
        <v>41.886899687411194</v>
      </c>
      <c r="N22" s="370">
        <v>2045</v>
      </c>
      <c r="O22" s="372">
        <v>58.113100312588806</v>
      </c>
      <c r="P22" s="350"/>
      <c r="Q22" s="368">
        <v>2527</v>
      </c>
      <c r="R22" s="369">
        <v>18.356821153566756</v>
      </c>
      <c r="S22" s="370">
        <v>1523</v>
      </c>
      <c r="T22" s="371">
        <v>60.269093787099322</v>
      </c>
      <c r="U22" s="370">
        <v>1004</v>
      </c>
      <c r="V22" s="372">
        <v>39.730906212900678</v>
      </c>
      <c r="W22" s="350"/>
      <c r="X22" s="368">
        <v>7720</v>
      </c>
      <c r="Y22" s="369">
        <v>56.080197588260937</v>
      </c>
      <c r="Z22" s="370">
        <v>5743</v>
      </c>
      <c r="AA22" s="371">
        <v>74.391191709844563</v>
      </c>
      <c r="AB22" s="370">
        <v>1977</v>
      </c>
      <c r="AC22" s="372">
        <f t="shared" si="0"/>
        <v>25.608808290155437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29377</v>
      </c>
      <c r="E23" s="365">
        <f t="shared" si="2"/>
        <v>18156</v>
      </c>
      <c r="F23" s="366">
        <f t="shared" si="3"/>
        <v>61.803451679885626</v>
      </c>
      <c r="G23" s="365">
        <f t="shared" si="4"/>
        <v>11221</v>
      </c>
      <c r="H23" s="367">
        <f t="shared" si="3"/>
        <v>38.196548320114374</v>
      </c>
      <c r="I23" s="350"/>
      <c r="J23" s="368">
        <f t="shared" si="5"/>
        <v>8257</v>
      </c>
      <c r="K23" s="369">
        <f t="shared" si="6"/>
        <v>28.107022500595701</v>
      </c>
      <c r="L23" s="370">
        <v>3186</v>
      </c>
      <c r="M23" s="371">
        <v>38.585442654717212</v>
      </c>
      <c r="N23" s="370">
        <v>5071</v>
      </c>
      <c r="O23" s="372">
        <v>61.414557345282795</v>
      </c>
      <c r="P23" s="350"/>
      <c r="Q23" s="368">
        <v>5307</v>
      </c>
      <c r="R23" s="369">
        <v>18.065153010858836</v>
      </c>
      <c r="S23" s="370">
        <v>3093</v>
      </c>
      <c r="T23" s="371">
        <v>58.281514980214808</v>
      </c>
      <c r="U23" s="370">
        <v>2214</v>
      </c>
      <c r="V23" s="372">
        <v>41.718485019785192</v>
      </c>
      <c r="W23" s="350"/>
      <c r="X23" s="368">
        <v>15813</v>
      </c>
      <c r="Y23" s="369">
        <v>53.82782448854546</v>
      </c>
      <c r="Z23" s="370">
        <v>11877</v>
      </c>
      <c r="AA23" s="371">
        <v>75.109087459685071</v>
      </c>
      <c r="AB23" s="370">
        <v>3936</v>
      </c>
      <c r="AC23" s="372">
        <f t="shared" si="0"/>
        <v>24.890912540314929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80086</v>
      </c>
      <c r="E24" s="365">
        <f t="shared" si="2"/>
        <v>50779</v>
      </c>
      <c r="F24" s="366">
        <f t="shared" si="3"/>
        <v>63.405588991833781</v>
      </c>
      <c r="G24" s="365">
        <f t="shared" si="4"/>
        <v>29307</v>
      </c>
      <c r="H24" s="367">
        <f t="shared" si="3"/>
        <v>36.594411008166219</v>
      </c>
      <c r="I24" s="350"/>
      <c r="J24" s="368">
        <f t="shared" si="5"/>
        <v>22620</v>
      </c>
      <c r="K24" s="369">
        <f t="shared" si="6"/>
        <v>28.244637015208653</v>
      </c>
      <c r="L24" s="370">
        <v>9982</v>
      </c>
      <c r="M24" s="371">
        <v>44.129089301503093</v>
      </c>
      <c r="N24" s="370">
        <v>12638</v>
      </c>
      <c r="O24" s="372">
        <v>55.8709106984969</v>
      </c>
      <c r="P24" s="350"/>
      <c r="Q24" s="368">
        <v>14206</v>
      </c>
      <c r="R24" s="369">
        <v>17.738431186474539</v>
      </c>
      <c r="S24" s="370">
        <v>8630</v>
      </c>
      <c r="T24" s="371">
        <v>60.74897930451921</v>
      </c>
      <c r="U24" s="370">
        <v>5576</v>
      </c>
      <c r="V24" s="372">
        <v>39.251020695480783</v>
      </c>
      <c r="W24" s="350"/>
      <c r="X24" s="368">
        <v>43260</v>
      </c>
      <c r="Y24" s="369">
        <v>54.016931798316811</v>
      </c>
      <c r="Z24" s="370">
        <v>32167</v>
      </c>
      <c r="AA24" s="371">
        <v>74.357374017568191</v>
      </c>
      <c r="AB24" s="370">
        <v>11093</v>
      </c>
      <c r="AC24" s="372">
        <f t="shared" si="0"/>
        <v>25.642625982431809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19605</v>
      </c>
      <c r="E25" s="365">
        <f t="shared" si="2"/>
        <v>10555</v>
      </c>
      <c r="F25" s="366">
        <f t="shared" si="3"/>
        <v>53.838306554450398</v>
      </c>
      <c r="G25" s="365">
        <f t="shared" si="4"/>
        <v>9050</v>
      </c>
      <c r="H25" s="367">
        <f t="shared" si="3"/>
        <v>46.161693445549609</v>
      </c>
      <c r="I25" s="350"/>
      <c r="J25" s="368">
        <f t="shared" si="5"/>
        <v>8117</v>
      </c>
      <c r="K25" s="369">
        <f t="shared" si="6"/>
        <v>41.402703391991842</v>
      </c>
      <c r="L25" s="370">
        <v>2930</v>
      </c>
      <c r="M25" s="371">
        <v>36.097080202045092</v>
      </c>
      <c r="N25" s="370">
        <v>5187</v>
      </c>
      <c r="O25" s="372">
        <v>63.902919797954908</v>
      </c>
      <c r="P25" s="350"/>
      <c r="Q25" s="368">
        <v>3677</v>
      </c>
      <c r="R25" s="369">
        <v>18.755419535832697</v>
      </c>
      <c r="S25" s="370">
        <v>1992</v>
      </c>
      <c r="T25" s="371">
        <v>54.174598857764479</v>
      </c>
      <c r="U25" s="370">
        <v>1685</v>
      </c>
      <c r="V25" s="372">
        <v>45.825401142235513</v>
      </c>
      <c r="W25" s="350"/>
      <c r="X25" s="368">
        <v>7811</v>
      </c>
      <c r="Y25" s="369">
        <v>39.841877072175464</v>
      </c>
      <c r="Z25" s="370">
        <v>5633</v>
      </c>
      <c r="AA25" s="371">
        <v>72.11624631929331</v>
      </c>
      <c r="AB25" s="370">
        <v>2178</v>
      </c>
      <c r="AC25" s="372">
        <f t="shared" si="0"/>
        <v>27.883753680706697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6662</v>
      </c>
      <c r="E26" s="380">
        <f t="shared" si="2"/>
        <v>4219</v>
      </c>
      <c r="F26" s="381">
        <f t="shared" si="3"/>
        <v>63.329330531371966</v>
      </c>
      <c r="G26" s="380">
        <f t="shared" si="4"/>
        <v>2443</v>
      </c>
      <c r="H26" s="367">
        <f t="shared" si="3"/>
        <v>36.670669468628041</v>
      </c>
      <c r="I26" s="350"/>
      <c r="J26" s="377">
        <f t="shared" si="5"/>
        <v>1213</v>
      </c>
      <c r="K26" s="378">
        <f t="shared" si="6"/>
        <v>18.207745421795256</v>
      </c>
      <c r="L26" s="375">
        <v>462</v>
      </c>
      <c r="M26" s="376">
        <v>38.087386644682603</v>
      </c>
      <c r="N26" s="375">
        <v>751</v>
      </c>
      <c r="O26" s="372">
        <v>61.91261335531739</v>
      </c>
      <c r="P26" s="350"/>
      <c r="Q26" s="377">
        <v>924</v>
      </c>
      <c r="R26" s="378">
        <v>13.86970879615731</v>
      </c>
      <c r="S26" s="375">
        <v>487</v>
      </c>
      <c r="T26" s="376">
        <v>52.705627705627712</v>
      </c>
      <c r="U26" s="375">
        <v>437</v>
      </c>
      <c r="V26" s="372">
        <v>47.294372294372295</v>
      </c>
      <c r="W26" s="350"/>
      <c r="X26" s="377">
        <v>4525</v>
      </c>
      <c r="Y26" s="378">
        <v>67.922545782047436</v>
      </c>
      <c r="Z26" s="375">
        <v>3270</v>
      </c>
      <c r="AA26" s="376">
        <v>72.265193370165747</v>
      </c>
      <c r="AB26" s="375">
        <v>1255</v>
      </c>
      <c r="AC26" s="372">
        <f t="shared" si="0"/>
        <v>27.734806629834253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27439</v>
      </c>
      <c r="E27" s="380">
        <f t="shared" si="2"/>
        <v>16724</v>
      </c>
      <c r="F27" s="381">
        <f t="shared" si="3"/>
        <v>60.94974306643828</v>
      </c>
      <c r="G27" s="380">
        <f t="shared" si="4"/>
        <v>10715</v>
      </c>
      <c r="H27" s="367">
        <f t="shared" si="3"/>
        <v>39.05025693356172</v>
      </c>
      <c r="I27" s="350"/>
      <c r="J27" s="377">
        <f t="shared" si="5"/>
        <v>6585</v>
      </c>
      <c r="K27" s="378">
        <f t="shared" si="6"/>
        <v>23.998687998833777</v>
      </c>
      <c r="L27" s="375">
        <v>2569</v>
      </c>
      <c r="M27" s="376">
        <v>39.012908124525438</v>
      </c>
      <c r="N27" s="375">
        <v>4016</v>
      </c>
      <c r="O27" s="372">
        <v>60.987091875474562</v>
      </c>
      <c r="P27" s="350"/>
      <c r="Q27" s="377">
        <v>5030</v>
      </c>
      <c r="R27" s="378">
        <v>18.331571850286089</v>
      </c>
      <c r="S27" s="375">
        <v>2698</v>
      </c>
      <c r="T27" s="376">
        <v>53.638170974155074</v>
      </c>
      <c r="U27" s="375">
        <v>2332</v>
      </c>
      <c r="V27" s="372">
        <v>46.361829025844933</v>
      </c>
      <c r="W27" s="350"/>
      <c r="X27" s="377">
        <v>15824</v>
      </c>
      <c r="Y27" s="378">
        <v>57.669740150880131</v>
      </c>
      <c r="Z27" s="375">
        <v>11457</v>
      </c>
      <c r="AA27" s="376">
        <v>72.402679474216384</v>
      </c>
      <c r="AB27" s="375">
        <v>4367</v>
      </c>
      <c r="AC27" s="372">
        <f t="shared" si="0"/>
        <v>27.597320525783619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4424</v>
      </c>
      <c r="E28" s="380">
        <f t="shared" si="2"/>
        <v>2842</v>
      </c>
      <c r="F28" s="381">
        <f t="shared" si="3"/>
        <v>64.240506329113927</v>
      </c>
      <c r="G28" s="380">
        <f t="shared" si="4"/>
        <v>1582</v>
      </c>
      <c r="H28" s="382">
        <f t="shared" si="3"/>
        <v>35.75949367088608</v>
      </c>
      <c r="I28" s="350"/>
      <c r="J28" s="377">
        <f t="shared" si="5"/>
        <v>724</v>
      </c>
      <c r="K28" s="378">
        <f t="shared" si="6"/>
        <v>16.365280289330922</v>
      </c>
      <c r="L28" s="375">
        <v>287</v>
      </c>
      <c r="M28" s="376">
        <v>39.640883977900558</v>
      </c>
      <c r="N28" s="375">
        <v>437</v>
      </c>
      <c r="O28" s="383">
        <v>60.359116022099442</v>
      </c>
      <c r="P28" s="350"/>
      <c r="Q28" s="377">
        <v>764</v>
      </c>
      <c r="R28" s="378">
        <v>17.269439421338156</v>
      </c>
      <c r="S28" s="375">
        <v>410</v>
      </c>
      <c r="T28" s="376">
        <v>53.664921465968582</v>
      </c>
      <c r="U28" s="375">
        <v>354</v>
      </c>
      <c r="V28" s="383">
        <v>46.335078534031418</v>
      </c>
      <c r="W28" s="350"/>
      <c r="X28" s="377">
        <v>2936</v>
      </c>
      <c r="Y28" s="378">
        <v>66.365280289330926</v>
      </c>
      <c r="Z28" s="375">
        <v>2145</v>
      </c>
      <c r="AA28" s="376">
        <v>73.058583106267022</v>
      </c>
      <c r="AB28" s="375">
        <v>791</v>
      </c>
      <c r="AC28" s="383">
        <f t="shared" si="0"/>
        <v>26.941416893732971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1560</v>
      </c>
      <c r="E29" s="386">
        <f t="shared" si="2"/>
        <v>820</v>
      </c>
      <c r="F29" s="387">
        <f t="shared" si="3"/>
        <v>52.564102564102569</v>
      </c>
      <c r="G29" s="386">
        <f t="shared" si="4"/>
        <v>740</v>
      </c>
      <c r="H29" s="388">
        <f t="shared" si="3"/>
        <v>47.435897435897431</v>
      </c>
      <c r="I29" s="350"/>
      <c r="J29" s="389">
        <f t="shared" si="5"/>
        <v>880</v>
      </c>
      <c r="K29" s="390">
        <f t="shared" si="6"/>
        <v>56.410256410256409</v>
      </c>
      <c r="L29" s="391">
        <v>314</v>
      </c>
      <c r="M29" s="392">
        <v>35.68181818181818</v>
      </c>
      <c r="N29" s="391">
        <v>566</v>
      </c>
      <c r="O29" s="393">
        <v>64.318181818181813</v>
      </c>
      <c r="P29" s="350"/>
      <c r="Q29" s="389">
        <v>239</v>
      </c>
      <c r="R29" s="390">
        <v>15.320512820512821</v>
      </c>
      <c r="S29" s="391">
        <v>167</v>
      </c>
      <c r="T29" s="392">
        <v>69.874476987447693</v>
      </c>
      <c r="U29" s="391">
        <v>72</v>
      </c>
      <c r="V29" s="393">
        <v>30.125523012552303</v>
      </c>
      <c r="W29" s="350"/>
      <c r="X29" s="389">
        <v>441</v>
      </c>
      <c r="Y29" s="390">
        <v>28.26923076923077</v>
      </c>
      <c r="Z29" s="391">
        <v>339</v>
      </c>
      <c r="AA29" s="392">
        <v>76.870748299319729</v>
      </c>
      <c r="AB29" s="391">
        <v>102</v>
      </c>
      <c r="AC29" s="393">
        <f t="shared" si="0"/>
        <v>23.129251700680271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633520</v>
      </c>
      <c r="E31" s="1230">
        <f>L31+S31+Z31</f>
        <v>392855</v>
      </c>
      <c r="F31" s="1231">
        <f>E31/$D31*100</f>
        <v>62.011459780275288</v>
      </c>
      <c r="G31" s="1230">
        <f>N31+U31+AB31</f>
        <v>240665</v>
      </c>
      <c r="H31" s="1232">
        <f>G31/$D31*100</f>
        <v>37.988540219724712</v>
      </c>
      <c r="I31" s="320"/>
      <c r="J31" s="1233">
        <f>SUM(J12:J29)</f>
        <v>172567</v>
      </c>
      <c r="K31" s="1234">
        <f>J31/$D31*100</f>
        <v>27.239392600075767</v>
      </c>
      <c r="L31" s="1230">
        <f>SUM(L12:L29)</f>
        <v>69623</v>
      </c>
      <c r="M31" s="1231">
        <f>L31/$J31*100</f>
        <v>40.34548899847595</v>
      </c>
      <c r="N31" s="1230">
        <f>SUM(N12:N29)</f>
        <v>102944</v>
      </c>
      <c r="O31" s="1235">
        <f>N31/$J31*100</f>
        <v>59.65451100152405</v>
      </c>
      <c r="P31" s="320"/>
      <c r="Q31" s="1233">
        <f>SUM(Q12:Q29)</f>
        <v>120451</v>
      </c>
      <c r="R31" s="1234">
        <f>Q31/$D31*100</f>
        <v>19.012975123121606</v>
      </c>
      <c r="S31" s="1230">
        <f>SUM(S12:S29)</f>
        <v>71046</v>
      </c>
      <c r="T31" s="1231">
        <f>S31/$Q31*100</f>
        <v>58.98332101850545</v>
      </c>
      <c r="U31" s="1230">
        <f>SUM(U12:U29)</f>
        <v>49405</v>
      </c>
      <c r="V31" s="1235">
        <f>U31/$Q31*100</f>
        <v>41.01667898149455</v>
      </c>
      <c r="W31" s="320"/>
      <c r="X31" s="1233">
        <f>SUM(X12:X29)</f>
        <v>340502</v>
      </c>
      <c r="Y31" s="1234">
        <f>X31/$D31*100</f>
        <v>53.747632276802626</v>
      </c>
      <c r="Z31" s="1230">
        <f>SUM(Z12:Z29)</f>
        <v>252186</v>
      </c>
      <c r="AA31" s="1231">
        <f>Z31/$X31*100</f>
        <v>74.06300109837828</v>
      </c>
      <c r="AB31" s="1230">
        <f>SUM(AB12:AB29)</f>
        <v>88316</v>
      </c>
      <c r="AC31" s="1235">
        <f>AB31/$X31*100</f>
        <v>25.93699890162172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405</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232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233</v>
      </c>
      <c r="K8" s="1461"/>
      <c r="L8" s="1461"/>
      <c r="M8" s="1461"/>
      <c r="N8" s="1461"/>
      <c r="O8" s="1462"/>
      <c r="P8" s="317"/>
      <c r="Q8" s="1460" t="s">
        <v>234</v>
      </c>
      <c r="R8" s="1461"/>
      <c r="S8" s="1461"/>
      <c r="T8" s="1461"/>
      <c r="U8" s="1461"/>
      <c r="V8" s="1462"/>
      <c r="W8" s="317"/>
      <c r="X8" s="1460" t="s">
        <v>235</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106094</v>
      </c>
      <c r="E12" s="352">
        <f>L12+S12+Z12</f>
        <v>69500</v>
      </c>
      <c r="F12" s="353">
        <f>E12/$D12*100</f>
        <v>65.507945783927454</v>
      </c>
      <c r="G12" s="352">
        <f>N12+U12+AB12</f>
        <v>36594</v>
      </c>
      <c r="H12" s="354">
        <f>G12/$D12*100</f>
        <v>34.492054216072539</v>
      </c>
      <c r="I12" s="350"/>
      <c r="J12" s="355">
        <f>L12+N12</f>
        <v>24112</v>
      </c>
      <c r="K12" s="356">
        <f>J12/$D12*100</f>
        <v>22.727015665353367</v>
      </c>
      <c r="L12" s="357">
        <v>10478</v>
      </c>
      <c r="M12" s="353">
        <v>43.455540809555409</v>
      </c>
      <c r="N12" s="357">
        <v>13634</v>
      </c>
      <c r="O12" s="358">
        <v>56.544459190444599</v>
      </c>
      <c r="P12" s="350"/>
      <c r="Q12" s="355">
        <v>26622</v>
      </c>
      <c r="R12" s="356">
        <v>25.092842196542687</v>
      </c>
      <c r="S12" s="357">
        <v>19115</v>
      </c>
      <c r="T12" s="353">
        <v>71.80151754188266</v>
      </c>
      <c r="U12" s="357">
        <v>7507</v>
      </c>
      <c r="V12" s="358">
        <v>28.198482458117347</v>
      </c>
      <c r="W12" s="350"/>
      <c r="X12" s="355">
        <v>55360</v>
      </c>
      <c r="Y12" s="356">
        <v>52.180142138103946</v>
      </c>
      <c r="Z12" s="357">
        <v>39907</v>
      </c>
      <c r="AA12" s="353">
        <v>72.086343930635849</v>
      </c>
      <c r="AB12" s="357">
        <v>15453</v>
      </c>
      <c r="AC12" s="358">
        <f t="shared" ref="AC12:AC29" si="0">AB12/$X12*100</f>
        <v>27.913656069364162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16623</v>
      </c>
      <c r="E13" s="365">
        <f t="shared" ref="E13:E29" si="2">L13+S13+Z13</f>
        <v>10638</v>
      </c>
      <c r="F13" s="366">
        <f t="shared" ref="F13:H29" si="3">E13/$D13*100</f>
        <v>63.995668651867902</v>
      </c>
      <c r="G13" s="365">
        <f t="shared" ref="G13:G29" si="4">N13+U13+AB13</f>
        <v>5985</v>
      </c>
      <c r="H13" s="367">
        <f t="shared" si="3"/>
        <v>36.004331348132105</v>
      </c>
      <c r="I13" s="350"/>
      <c r="J13" s="368">
        <f t="shared" ref="J13:J29" si="5">L13+N13</f>
        <v>3144</v>
      </c>
      <c r="K13" s="369">
        <f t="shared" ref="K13:K29" si="6">J13/$D13*100</f>
        <v>18.913553510196714</v>
      </c>
      <c r="L13" s="370">
        <v>1390</v>
      </c>
      <c r="M13" s="371">
        <v>44.211195928753185</v>
      </c>
      <c r="N13" s="370">
        <v>1754</v>
      </c>
      <c r="O13" s="372">
        <v>55.788804071246823</v>
      </c>
      <c r="P13" s="350"/>
      <c r="Q13" s="368">
        <v>3715</v>
      </c>
      <c r="R13" s="369">
        <v>22.348553209408649</v>
      </c>
      <c r="S13" s="370">
        <v>2354</v>
      </c>
      <c r="T13" s="371">
        <v>63.364737550471062</v>
      </c>
      <c r="U13" s="370">
        <v>1361</v>
      </c>
      <c r="V13" s="372">
        <v>36.635262449528938</v>
      </c>
      <c r="W13" s="350"/>
      <c r="X13" s="368">
        <v>9764</v>
      </c>
      <c r="Y13" s="369">
        <v>58.737893280394637</v>
      </c>
      <c r="Z13" s="370">
        <v>6894</v>
      </c>
      <c r="AA13" s="371">
        <v>70.606308889799266</v>
      </c>
      <c r="AB13" s="370">
        <v>2870</v>
      </c>
      <c r="AC13" s="372">
        <f t="shared" si="0"/>
        <v>29.393691110200738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15481</v>
      </c>
      <c r="E14" s="365">
        <f t="shared" si="2"/>
        <v>9911</v>
      </c>
      <c r="F14" s="366">
        <f t="shared" si="3"/>
        <v>64.02041211808023</v>
      </c>
      <c r="G14" s="365">
        <f t="shared" si="4"/>
        <v>5570</v>
      </c>
      <c r="H14" s="367">
        <f t="shared" si="3"/>
        <v>35.97958788191977</v>
      </c>
      <c r="I14" s="350"/>
      <c r="J14" s="368">
        <f t="shared" si="5"/>
        <v>3559</v>
      </c>
      <c r="K14" s="369">
        <f t="shared" si="6"/>
        <v>22.989470964407985</v>
      </c>
      <c r="L14" s="370">
        <v>1529</v>
      </c>
      <c r="M14" s="371">
        <v>42.961506041022758</v>
      </c>
      <c r="N14" s="370">
        <v>2030</v>
      </c>
      <c r="O14" s="372">
        <v>57.038493958977242</v>
      </c>
      <c r="P14" s="350"/>
      <c r="Q14" s="368">
        <v>3528</v>
      </c>
      <c r="R14" s="369">
        <v>22.78922550222854</v>
      </c>
      <c r="S14" s="370">
        <v>2088</v>
      </c>
      <c r="T14" s="371">
        <v>59.183673469387756</v>
      </c>
      <c r="U14" s="370">
        <v>1440</v>
      </c>
      <c r="V14" s="372">
        <v>40.816326530612244</v>
      </c>
      <c r="W14" s="350"/>
      <c r="X14" s="368">
        <v>8394</v>
      </c>
      <c r="Y14" s="369">
        <v>54.221303533363475</v>
      </c>
      <c r="Z14" s="370">
        <v>6294</v>
      </c>
      <c r="AA14" s="371">
        <v>74.982130092923512</v>
      </c>
      <c r="AB14" s="370">
        <v>2100</v>
      </c>
      <c r="AC14" s="372">
        <f t="shared" si="0"/>
        <v>25.017869907076484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16243</v>
      </c>
      <c r="E15" s="365">
        <f t="shared" si="2"/>
        <v>9953</v>
      </c>
      <c r="F15" s="366">
        <f t="shared" si="3"/>
        <v>61.275626423690213</v>
      </c>
      <c r="G15" s="365">
        <f t="shared" si="4"/>
        <v>6290</v>
      </c>
      <c r="H15" s="367">
        <f t="shared" si="3"/>
        <v>38.724373576309794</v>
      </c>
      <c r="I15" s="350"/>
      <c r="J15" s="368">
        <f t="shared" si="5"/>
        <v>4514</v>
      </c>
      <c r="K15" s="369">
        <f t="shared" si="6"/>
        <v>27.790432801822323</v>
      </c>
      <c r="L15" s="370">
        <v>2060</v>
      </c>
      <c r="M15" s="371">
        <v>45.635799734160386</v>
      </c>
      <c r="N15" s="370">
        <v>2454</v>
      </c>
      <c r="O15" s="372">
        <v>54.364200265839614</v>
      </c>
      <c r="P15" s="350"/>
      <c r="Q15" s="368">
        <v>4113</v>
      </c>
      <c r="R15" s="369">
        <v>25.321677030105278</v>
      </c>
      <c r="S15" s="370">
        <v>2536</v>
      </c>
      <c r="T15" s="371">
        <v>61.658157062971064</v>
      </c>
      <c r="U15" s="370">
        <v>1577</v>
      </c>
      <c r="V15" s="372">
        <v>38.341842937028929</v>
      </c>
      <c r="W15" s="350"/>
      <c r="X15" s="368">
        <v>7616</v>
      </c>
      <c r="Y15" s="369">
        <v>46.887890168072403</v>
      </c>
      <c r="Z15" s="370">
        <v>5357</v>
      </c>
      <c r="AA15" s="371">
        <v>70.338760504201687</v>
      </c>
      <c r="AB15" s="370">
        <v>2259</v>
      </c>
      <c r="AC15" s="372">
        <f t="shared" si="0"/>
        <v>29.66123949579832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19041</v>
      </c>
      <c r="E16" s="365">
        <f t="shared" si="2"/>
        <v>11027</v>
      </c>
      <c r="F16" s="366">
        <f t="shared" si="3"/>
        <v>57.911874376345786</v>
      </c>
      <c r="G16" s="365">
        <f t="shared" si="4"/>
        <v>8014</v>
      </c>
      <c r="H16" s="367">
        <f t="shared" si="3"/>
        <v>42.088125623654221</v>
      </c>
      <c r="I16" s="350"/>
      <c r="J16" s="368">
        <f t="shared" si="5"/>
        <v>7347</v>
      </c>
      <c r="K16" s="369">
        <f t="shared" si="6"/>
        <v>38.585158342524025</v>
      </c>
      <c r="L16" s="370">
        <v>3096</v>
      </c>
      <c r="M16" s="371">
        <v>42.139648836259695</v>
      </c>
      <c r="N16" s="370">
        <v>4251</v>
      </c>
      <c r="O16" s="372">
        <v>57.860351163740297</v>
      </c>
      <c r="P16" s="350"/>
      <c r="Q16" s="368">
        <v>4833</v>
      </c>
      <c r="R16" s="369">
        <v>25.382070269418623</v>
      </c>
      <c r="S16" s="370">
        <v>3075</v>
      </c>
      <c r="T16" s="371">
        <v>63.625077591558046</v>
      </c>
      <c r="U16" s="370">
        <v>1758</v>
      </c>
      <c r="V16" s="372">
        <v>36.374922408441961</v>
      </c>
      <c r="W16" s="350"/>
      <c r="X16" s="368">
        <v>6861</v>
      </c>
      <c r="Y16" s="369">
        <v>36.032771388057348</v>
      </c>
      <c r="Z16" s="370">
        <v>4856</v>
      </c>
      <c r="AA16" s="371">
        <v>70.776854685905846</v>
      </c>
      <c r="AB16" s="370">
        <v>2005</v>
      </c>
      <c r="AC16" s="372">
        <f t="shared" si="0"/>
        <v>29.223145314094157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5214</v>
      </c>
      <c r="E17" s="375">
        <f t="shared" si="2"/>
        <v>3110</v>
      </c>
      <c r="F17" s="376">
        <f t="shared" si="3"/>
        <v>59.647103950901418</v>
      </c>
      <c r="G17" s="375">
        <f t="shared" si="4"/>
        <v>2104</v>
      </c>
      <c r="H17" s="367">
        <f t="shared" si="3"/>
        <v>40.352896049098582</v>
      </c>
      <c r="I17" s="350"/>
      <c r="J17" s="377">
        <f t="shared" si="5"/>
        <v>1490</v>
      </c>
      <c r="K17" s="378">
        <f t="shared" si="6"/>
        <v>28.576908323743766</v>
      </c>
      <c r="L17" s="375">
        <v>647</v>
      </c>
      <c r="M17" s="376">
        <v>43.422818791946312</v>
      </c>
      <c r="N17" s="375">
        <v>843</v>
      </c>
      <c r="O17" s="372">
        <v>56.577181208053695</v>
      </c>
      <c r="P17" s="350"/>
      <c r="Q17" s="377">
        <v>1287</v>
      </c>
      <c r="R17" s="378">
        <v>24.683544303797468</v>
      </c>
      <c r="S17" s="375">
        <v>726</v>
      </c>
      <c r="T17" s="376">
        <v>56.410256410256409</v>
      </c>
      <c r="U17" s="375">
        <v>561</v>
      </c>
      <c r="V17" s="372">
        <v>43.589743589743591</v>
      </c>
      <c r="W17" s="350"/>
      <c r="X17" s="377">
        <v>2437</v>
      </c>
      <c r="Y17" s="378">
        <v>46.739547372458766</v>
      </c>
      <c r="Z17" s="375">
        <v>1737</v>
      </c>
      <c r="AA17" s="376">
        <v>71.276159212146084</v>
      </c>
      <c r="AB17" s="375">
        <v>700</v>
      </c>
      <c r="AC17" s="372">
        <f t="shared" si="0"/>
        <v>28.72384078785392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50448</v>
      </c>
      <c r="E18" s="365">
        <f t="shared" si="2"/>
        <v>31386</v>
      </c>
      <c r="F18" s="366">
        <f t="shared" si="3"/>
        <v>62.214557564224549</v>
      </c>
      <c r="G18" s="365">
        <f t="shared" si="4"/>
        <v>19062</v>
      </c>
      <c r="H18" s="367">
        <f t="shared" si="3"/>
        <v>37.785442435775451</v>
      </c>
      <c r="I18" s="350"/>
      <c r="J18" s="368">
        <f t="shared" si="5"/>
        <v>9999</v>
      </c>
      <c r="K18" s="369">
        <f t="shared" si="6"/>
        <v>19.820409134157945</v>
      </c>
      <c r="L18" s="370">
        <v>4252</v>
      </c>
      <c r="M18" s="371">
        <v>42.524252425242523</v>
      </c>
      <c r="N18" s="370">
        <v>5747</v>
      </c>
      <c r="O18" s="372">
        <v>57.475747574757477</v>
      </c>
      <c r="P18" s="350"/>
      <c r="Q18" s="368">
        <v>9778</v>
      </c>
      <c r="R18" s="369">
        <v>19.38233428480812</v>
      </c>
      <c r="S18" s="370">
        <v>5632</v>
      </c>
      <c r="T18" s="371">
        <v>57.598690938842303</v>
      </c>
      <c r="U18" s="370">
        <v>4146</v>
      </c>
      <c r="V18" s="372">
        <v>42.401309061157697</v>
      </c>
      <c r="W18" s="350"/>
      <c r="X18" s="368">
        <v>30671</v>
      </c>
      <c r="Y18" s="369">
        <v>60.797256581033935</v>
      </c>
      <c r="Z18" s="370">
        <v>21502</v>
      </c>
      <c r="AA18" s="371">
        <v>70.105311206025235</v>
      </c>
      <c r="AB18" s="370">
        <v>9169</v>
      </c>
      <c r="AC18" s="372">
        <f t="shared" si="0"/>
        <v>29.894688793974765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31435</v>
      </c>
      <c r="E19" s="365">
        <f t="shared" si="2"/>
        <v>20200</v>
      </c>
      <c r="F19" s="366">
        <f t="shared" si="3"/>
        <v>64.259583267059</v>
      </c>
      <c r="G19" s="365">
        <f t="shared" si="4"/>
        <v>11235</v>
      </c>
      <c r="H19" s="367">
        <f t="shared" si="3"/>
        <v>35.740416732940986</v>
      </c>
      <c r="I19" s="350"/>
      <c r="J19" s="368">
        <f t="shared" si="5"/>
        <v>6370</v>
      </c>
      <c r="K19" s="369">
        <f t="shared" si="6"/>
        <v>20.264036901542866</v>
      </c>
      <c r="L19" s="370">
        <v>2725</v>
      </c>
      <c r="M19" s="371">
        <v>42.778649921507068</v>
      </c>
      <c r="N19" s="370">
        <v>3645</v>
      </c>
      <c r="O19" s="372">
        <v>57.221350078492939</v>
      </c>
      <c r="P19" s="350"/>
      <c r="Q19" s="368">
        <v>6880</v>
      </c>
      <c r="R19" s="369">
        <v>21.886432320661683</v>
      </c>
      <c r="S19" s="370">
        <v>4506</v>
      </c>
      <c r="T19" s="371">
        <v>65.494186046511629</v>
      </c>
      <c r="U19" s="370">
        <v>2374</v>
      </c>
      <c r="V19" s="372">
        <v>34.505813953488371</v>
      </c>
      <c r="W19" s="350"/>
      <c r="X19" s="368">
        <v>18185</v>
      </c>
      <c r="Y19" s="369">
        <v>57.849530777795458</v>
      </c>
      <c r="Z19" s="370">
        <v>12969</v>
      </c>
      <c r="AA19" s="371">
        <v>71.317019521583731</v>
      </c>
      <c r="AB19" s="370">
        <v>5216</v>
      </c>
      <c r="AC19" s="372">
        <f t="shared" si="0"/>
        <v>28.682980478416276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125057</v>
      </c>
      <c r="E20" s="365">
        <f t="shared" si="2"/>
        <v>78285</v>
      </c>
      <c r="F20" s="366">
        <f t="shared" si="3"/>
        <v>62.599454648680194</v>
      </c>
      <c r="G20" s="365">
        <f t="shared" si="4"/>
        <v>46772</v>
      </c>
      <c r="H20" s="367">
        <f t="shared" si="3"/>
        <v>37.400545351319799</v>
      </c>
      <c r="I20" s="350"/>
      <c r="J20" s="368">
        <f t="shared" si="5"/>
        <v>32770</v>
      </c>
      <c r="K20" s="369">
        <f t="shared" si="6"/>
        <v>26.204050952765538</v>
      </c>
      <c r="L20" s="370">
        <v>14595</v>
      </c>
      <c r="M20" s="371">
        <v>44.537686908758012</v>
      </c>
      <c r="N20" s="370">
        <v>18175</v>
      </c>
      <c r="O20" s="372">
        <v>55.462313091241988</v>
      </c>
      <c r="P20" s="350"/>
      <c r="Q20" s="368">
        <v>29429</v>
      </c>
      <c r="R20" s="369">
        <v>23.532469194047515</v>
      </c>
      <c r="S20" s="370">
        <v>18885</v>
      </c>
      <c r="T20" s="371">
        <v>64.171395562200544</v>
      </c>
      <c r="U20" s="370">
        <v>10544</v>
      </c>
      <c r="V20" s="372">
        <v>35.828604437799449</v>
      </c>
      <c r="W20" s="350"/>
      <c r="X20" s="368">
        <v>62858</v>
      </c>
      <c r="Y20" s="369">
        <v>50.263479853186944</v>
      </c>
      <c r="Z20" s="370">
        <v>44805</v>
      </c>
      <c r="AA20" s="371">
        <v>71.279709822138798</v>
      </c>
      <c r="AB20" s="370">
        <v>18053</v>
      </c>
      <c r="AC20" s="372">
        <f t="shared" si="0"/>
        <v>28.720290177861212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65120</v>
      </c>
      <c r="E21" s="365">
        <f t="shared" si="2"/>
        <v>39252</v>
      </c>
      <c r="F21" s="366">
        <f t="shared" si="3"/>
        <v>60.276412776412784</v>
      </c>
      <c r="G21" s="365">
        <f t="shared" si="4"/>
        <v>25868</v>
      </c>
      <c r="H21" s="367">
        <f t="shared" si="3"/>
        <v>39.723587223587224</v>
      </c>
      <c r="I21" s="350"/>
      <c r="J21" s="368">
        <f t="shared" si="5"/>
        <v>19922</v>
      </c>
      <c r="K21" s="369">
        <f t="shared" si="6"/>
        <v>30.592751842751841</v>
      </c>
      <c r="L21" s="370">
        <v>7813</v>
      </c>
      <c r="M21" s="371">
        <v>39.217950005019574</v>
      </c>
      <c r="N21" s="370">
        <v>12109</v>
      </c>
      <c r="O21" s="372">
        <v>60.782049994980426</v>
      </c>
      <c r="P21" s="350"/>
      <c r="Q21" s="368">
        <v>14896</v>
      </c>
      <c r="R21" s="369">
        <v>22.874692874692876</v>
      </c>
      <c r="S21" s="370">
        <v>9636</v>
      </c>
      <c r="T21" s="371">
        <v>64.688506981740062</v>
      </c>
      <c r="U21" s="370">
        <v>5260</v>
      </c>
      <c r="V21" s="372">
        <v>35.311493018259938</v>
      </c>
      <c r="W21" s="350"/>
      <c r="X21" s="368">
        <v>30302</v>
      </c>
      <c r="Y21" s="369">
        <v>46.532555282555279</v>
      </c>
      <c r="Z21" s="370">
        <v>21803</v>
      </c>
      <c r="AA21" s="371">
        <v>71.952346379776912</v>
      </c>
      <c r="AB21" s="370">
        <v>8499</v>
      </c>
      <c r="AC21" s="372">
        <f t="shared" si="0"/>
        <v>28.047653620223091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14637</v>
      </c>
      <c r="E22" s="365">
        <f t="shared" si="2"/>
        <v>9382</v>
      </c>
      <c r="F22" s="366">
        <f t="shared" si="3"/>
        <v>64.097834255653481</v>
      </c>
      <c r="G22" s="365">
        <f t="shared" si="4"/>
        <v>5255</v>
      </c>
      <c r="H22" s="367">
        <f t="shared" si="3"/>
        <v>35.902165744346519</v>
      </c>
      <c r="I22" s="350"/>
      <c r="J22" s="368">
        <f t="shared" si="5"/>
        <v>3666</v>
      </c>
      <c r="K22" s="369">
        <f t="shared" si="6"/>
        <v>25.046116007378561</v>
      </c>
      <c r="L22" s="370">
        <v>1603</v>
      </c>
      <c r="M22" s="371">
        <v>43.726132024004364</v>
      </c>
      <c r="N22" s="370">
        <v>2063</v>
      </c>
      <c r="O22" s="372">
        <v>56.273867975995643</v>
      </c>
      <c r="P22" s="350"/>
      <c r="Q22" s="368">
        <v>3191</v>
      </c>
      <c r="R22" s="369">
        <v>21.800915488146476</v>
      </c>
      <c r="S22" s="370">
        <v>2130</v>
      </c>
      <c r="T22" s="371">
        <v>66.750235036038859</v>
      </c>
      <c r="U22" s="370">
        <v>1061</v>
      </c>
      <c r="V22" s="372">
        <v>33.249764963961141</v>
      </c>
      <c r="W22" s="350"/>
      <c r="X22" s="368">
        <v>7780</v>
      </c>
      <c r="Y22" s="369">
        <v>53.152968504474963</v>
      </c>
      <c r="Z22" s="370">
        <v>5649</v>
      </c>
      <c r="AA22" s="371">
        <v>72.609254498714648</v>
      </c>
      <c r="AB22" s="370">
        <v>2131</v>
      </c>
      <c r="AC22" s="372">
        <f t="shared" si="0"/>
        <v>27.390745501285345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29824</v>
      </c>
      <c r="E23" s="365">
        <f t="shared" si="2"/>
        <v>17185</v>
      </c>
      <c r="F23" s="366">
        <f t="shared" si="3"/>
        <v>57.621378755364802</v>
      </c>
      <c r="G23" s="365">
        <f t="shared" si="4"/>
        <v>12639</v>
      </c>
      <c r="H23" s="367">
        <f t="shared" si="3"/>
        <v>42.378621244635198</v>
      </c>
      <c r="I23" s="350"/>
      <c r="J23" s="368">
        <f t="shared" si="5"/>
        <v>10229</v>
      </c>
      <c r="K23" s="369">
        <f t="shared" si="6"/>
        <v>34.297880901287556</v>
      </c>
      <c r="L23" s="370">
        <v>3729</v>
      </c>
      <c r="M23" s="371">
        <v>36.455176459086907</v>
      </c>
      <c r="N23" s="370">
        <v>6500</v>
      </c>
      <c r="O23" s="372">
        <v>63.544823540913086</v>
      </c>
      <c r="P23" s="350"/>
      <c r="Q23" s="368">
        <v>5577</v>
      </c>
      <c r="R23" s="369">
        <v>18.699704935622318</v>
      </c>
      <c r="S23" s="370">
        <v>3268</v>
      </c>
      <c r="T23" s="371">
        <v>58.597812443966291</v>
      </c>
      <c r="U23" s="370">
        <v>2309</v>
      </c>
      <c r="V23" s="372">
        <v>41.402187556033709</v>
      </c>
      <c r="W23" s="350"/>
      <c r="X23" s="368">
        <v>14018</v>
      </c>
      <c r="Y23" s="369">
        <v>47.00241416309013</v>
      </c>
      <c r="Z23" s="370">
        <v>10188</v>
      </c>
      <c r="AA23" s="371">
        <v>72.677985447282069</v>
      </c>
      <c r="AB23" s="370">
        <v>3830</v>
      </c>
      <c r="AC23" s="372">
        <f t="shared" si="0"/>
        <v>27.322014552717931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66876</v>
      </c>
      <c r="E24" s="365">
        <f t="shared" si="2"/>
        <v>43771</v>
      </c>
      <c r="F24" s="366">
        <f t="shared" si="3"/>
        <v>65.450983910520961</v>
      </c>
      <c r="G24" s="365">
        <f t="shared" si="4"/>
        <v>23105</v>
      </c>
      <c r="H24" s="367">
        <f t="shared" si="3"/>
        <v>34.549016089479032</v>
      </c>
      <c r="I24" s="350"/>
      <c r="J24" s="368">
        <f t="shared" si="5"/>
        <v>16040</v>
      </c>
      <c r="K24" s="369">
        <f t="shared" si="6"/>
        <v>23.984688079430587</v>
      </c>
      <c r="L24" s="370">
        <v>7387</v>
      </c>
      <c r="M24" s="371">
        <v>46.053615960099755</v>
      </c>
      <c r="N24" s="370">
        <v>8653</v>
      </c>
      <c r="O24" s="372">
        <v>53.946384039900252</v>
      </c>
      <c r="P24" s="350"/>
      <c r="Q24" s="368">
        <v>14678</v>
      </c>
      <c r="R24" s="369">
        <v>21.948083019319338</v>
      </c>
      <c r="S24" s="370">
        <v>10093</v>
      </c>
      <c r="T24" s="371">
        <v>68.762774219920971</v>
      </c>
      <c r="U24" s="370">
        <v>4585</v>
      </c>
      <c r="V24" s="372">
        <v>31.237225780079029</v>
      </c>
      <c r="W24" s="350"/>
      <c r="X24" s="368">
        <v>36158</v>
      </c>
      <c r="Y24" s="369">
        <v>54.067228901250076</v>
      </c>
      <c r="Z24" s="370">
        <v>26291</v>
      </c>
      <c r="AA24" s="371">
        <v>72.711433154488631</v>
      </c>
      <c r="AB24" s="370">
        <v>9867</v>
      </c>
      <c r="AC24" s="372">
        <f t="shared" si="0"/>
        <v>27.288566845511369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18408</v>
      </c>
      <c r="E25" s="365">
        <f t="shared" si="2"/>
        <v>11339</v>
      </c>
      <c r="F25" s="366">
        <f t="shared" si="3"/>
        <v>61.598218166014775</v>
      </c>
      <c r="G25" s="365">
        <f t="shared" si="4"/>
        <v>7069</v>
      </c>
      <c r="H25" s="367">
        <f t="shared" si="3"/>
        <v>38.401781833985218</v>
      </c>
      <c r="I25" s="350"/>
      <c r="J25" s="368">
        <f t="shared" si="5"/>
        <v>4985</v>
      </c>
      <c r="K25" s="369">
        <f t="shared" si="6"/>
        <v>27.080617122990002</v>
      </c>
      <c r="L25" s="370">
        <v>1953</v>
      </c>
      <c r="M25" s="371">
        <v>39.17753259779338</v>
      </c>
      <c r="N25" s="370">
        <v>3032</v>
      </c>
      <c r="O25" s="372">
        <v>60.822467402206613</v>
      </c>
      <c r="P25" s="350"/>
      <c r="Q25" s="368">
        <v>4813</v>
      </c>
      <c r="R25" s="369">
        <v>26.14624076488483</v>
      </c>
      <c r="S25" s="370">
        <v>3328</v>
      </c>
      <c r="T25" s="371">
        <v>69.146062746727608</v>
      </c>
      <c r="U25" s="370">
        <v>1485</v>
      </c>
      <c r="V25" s="372">
        <v>30.853937253272392</v>
      </c>
      <c r="W25" s="350"/>
      <c r="X25" s="368">
        <v>8610</v>
      </c>
      <c r="Y25" s="369">
        <v>46.773142112125164</v>
      </c>
      <c r="Z25" s="370">
        <v>6058</v>
      </c>
      <c r="AA25" s="371">
        <v>70.360046457607424</v>
      </c>
      <c r="AB25" s="370">
        <v>2552</v>
      </c>
      <c r="AC25" s="372">
        <f t="shared" si="0"/>
        <v>29.639953542392565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7635</v>
      </c>
      <c r="E26" s="380">
        <f t="shared" si="2"/>
        <v>4670</v>
      </c>
      <c r="F26" s="381">
        <f t="shared" si="3"/>
        <v>61.165684348395544</v>
      </c>
      <c r="G26" s="380">
        <f t="shared" si="4"/>
        <v>2965</v>
      </c>
      <c r="H26" s="367">
        <f t="shared" si="3"/>
        <v>38.834315651604449</v>
      </c>
      <c r="I26" s="350"/>
      <c r="J26" s="377">
        <f t="shared" si="5"/>
        <v>1766</v>
      </c>
      <c r="K26" s="378">
        <f t="shared" si="6"/>
        <v>23.130320890635232</v>
      </c>
      <c r="L26" s="375">
        <v>728</v>
      </c>
      <c r="M26" s="376">
        <v>41.22310305775764</v>
      </c>
      <c r="N26" s="375">
        <v>1038</v>
      </c>
      <c r="O26" s="372">
        <v>58.776896942242352</v>
      </c>
      <c r="P26" s="350"/>
      <c r="Q26" s="377">
        <v>1527</v>
      </c>
      <c r="R26" s="378">
        <v>20</v>
      </c>
      <c r="S26" s="375">
        <v>863</v>
      </c>
      <c r="T26" s="376">
        <v>56.516044531761622</v>
      </c>
      <c r="U26" s="375">
        <v>664</v>
      </c>
      <c r="V26" s="372">
        <v>43.483955468238378</v>
      </c>
      <c r="W26" s="350"/>
      <c r="X26" s="377">
        <v>4342</v>
      </c>
      <c r="Y26" s="378">
        <v>56.869679109364768</v>
      </c>
      <c r="Z26" s="375">
        <v>3079</v>
      </c>
      <c r="AA26" s="376">
        <v>70.912022109626903</v>
      </c>
      <c r="AB26" s="375">
        <v>1263</v>
      </c>
      <c r="AC26" s="372">
        <f t="shared" si="0"/>
        <v>29.0879778903731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39735</v>
      </c>
      <c r="E27" s="380">
        <f t="shared" si="2"/>
        <v>23068</v>
      </c>
      <c r="F27" s="381">
        <f t="shared" si="3"/>
        <v>58.054611803196174</v>
      </c>
      <c r="G27" s="380">
        <f t="shared" si="4"/>
        <v>16667</v>
      </c>
      <c r="H27" s="367">
        <f t="shared" si="3"/>
        <v>41.945388196803826</v>
      </c>
      <c r="I27" s="350"/>
      <c r="J27" s="377">
        <f t="shared" si="5"/>
        <v>11839</v>
      </c>
      <c r="K27" s="378">
        <f t="shared" si="6"/>
        <v>29.794891153894554</v>
      </c>
      <c r="L27" s="375">
        <v>4586</v>
      </c>
      <c r="M27" s="376">
        <v>38.736379761804208</v>
      </c>
      <c r="N27" s="375">
        <v>7253</v>
      </c>
      <c r="O27" s="372">
        <v>61.263620238195792</v>
      </c>
      <c r="P27" s="350"/>
      <c r="Q27" s="377">
        <v>8384</v>
      </c>
      <c r="R27" s="378">
        <v>21.099786082798541</v>
      </c>
      <c r="S27" s="375">
        <v>4691</v>
      </c>
      <c r="T27" s="376">
        <v>55.951812977099237</v>
      </c>
      <c r="U27" s="375">
        <v>3693</v>
      </c>
      <c r="V27" s="372">
        <v>44.048187022900763</v>
      </c>
      <c r="W27" s="350"/>
      <c r="X27" s="377">
        <v>19512</v>
      </c>
      <c r="Y27" s="378">
        <v>49.105322763306908</v>
      </c>
      <c r="Z27" s="375">
        <v>13791</v>
      </c>
      <c r="AA27" s="376">
        <v>70.679581795817953</v>
      </c>
      <c r="AB27" s="375">
        <v>5721</v>
      </c>
      <c r="AC27" s="372">
        <f t="shared" si="0"/>
        <v>29.32041820418204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3614</v>
      </c>
      <c r="E28" s="380">
        <f t="shared" si="2"/>
        <v>2393</v>
      </c>
      <c r="F28" s="381">
        <f t="shared" si="3"/>
        <v>66.21472053126729</v>
      </c>
      <c r="G28" s="380">
        <f t="shared" si="4"/>
        <v>1221</v>
      </c>
      <c r="H28" s="382">
        <f t="shared" si="3"/>
        <v>33.785279468732703</v>
      </c>
      <c r="I28" s="350"/>
      <c r="J28" s="377">
        <f t="shared" si="5"/>
        <v>459</v>
      </c>
      <c r="K28" s="378">
        <f t="shared" si="6"/>
        <v>12.700608743774211</v>
      </c>
      <c r="L28" s="375">
        <v>203</v>
      </c>
      <c r="M28" s="376">
        <v>44.226579520697165</v>
      </c>
      <c r="N28" s="375">
        <v>256</v>
      </c>
      <c r="O28" s="383">
        <v>55.773420479302835</v>
      </c>
      <c r="P28" s="350"/>
      <c r="Q28" s="377">
        <v>789</v>
      </c>
      <c r="R28" s="378">
        <v>21.831765356945212</v>
      </c>
      <c r="S28" s="375">
        <v>497</v>
      </c>
      <c r="T28" s="376">
        <v>62.99112801013942</v>
      </c>
      <c r="U28" s="375">
        <v>292</v>
      </c>
      <c r="V28" s="383">
        <v>37.00887198986058</v>
      </c>
      <c r="W28" s="350"/>
      <c r="X28" s="377">
        <v>2366</v>
      </c>
      <c r="Y28" s="378">
        <v>65.467625899280577</v>
      </c>
      <c r="Z28" s="375">
        <v>1693</v>
      </c>
      <c r="AA28" s="376">
        <v>71.555367709213868</v>
      </c>
      <c r="AB28" s="375">
        <v>673</v>
      </c>
      <c r="AC28" s="383">
        <f t="shared" si="0"/>
        <v>28.444632290786139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1363</v>
      </c>
      <c r="E29" s="386">
        <f t="shared" si="2"/>
        <v>741</v>
      </c>
      <c r="F29" s="387">
        <f t="shared" si="3"/>
        <v>54.365370506236246</v>
      </c>
      <c r="G29" s="386">
        <f t="shared" si="4"/>
        <v>622</v>
      </c>
      <c r="H29" s="388">
        <f t="shared" si="3"/>
        <v>45.634629493763754</v>
      </c>
      <c r="I29" s="350"/>
      <c r="J29" s="389">
        <f t="shared" si="5"/>
        <v>728</v>
      </c>
      <c r="K29" s="390">
        <f t="shared" si="6"/>
        <v>53.41159207630227</v>
      </c>
      <c r="L29" s="391">
        <v>260</v>
      </c>
      <c r="M29" s="392">
        <v>35.714285714285715</v>
      </c>
      <c r="N29" s="391">
        <v>468</v>
      </c>
      <c r="O29" s="393">
        <v>64.285714285714292</v>
      </c>
      <c r="P29" s="350"/>
      <c r="Q29" s="389">
        <v>256</v>
      </c>
      <c r="R29" s="390">
        <v>18.782098312545855</v>
      </c>
      <c r="S29" s="391">
        <v>182</v>
      </c>
      <c r="T29" s="392">
        <v>71.09375</v>
      </c>
      <c r="U29" s="391">
        <v>74</v>
      </c>
      <c r="V29" s="393">
        <v>28.90625</v>
      </c>
      <c r="W29" s="350"/>
      <c r="X29" s="389">
        <v>379</v>
      </c>
      <c r="Y29" s="390">
        <v>27.806309611151868</v>
      </c>
      <c r="Z29" s="391">
        <v>299</v>
      </c>
      <c r="AA29" s="392">
        <v>78.891820580474942</v>
      </c>
      <c r="AB29" s="391">
        <v>80</v>
      </c>
      <c r="AC29" s="393">
        <f t="shared" si="0"/>
        <v>21.108179419525065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632848</v>
      </c>
      <c r="E31" s="1230">
        <f>L31+S31+Z31</f>
        <v>395811</v>
      </c>
      <c r="F31" s="1231">
        <f>E31/$D31*100</f>
        <v>62.544402447349121</v>
      </c>
      <c r="G31" s="1230">
        <f>N31+U31+AB31</f>
        <v>237037</v>
      </c>
      <c r="H31" s="1232">
        <f>G31/$D31*100</f>
        <v>37.455597552650872</v>
      </c>
      <c r="I31" s="320"/>
      <c r="J31" s="1233">
        <f>SUM(J12:J29)</f>
        <v>162939</v>
      </c>
      <c r="K31" s="1234">
        <f>J31/$D31*100</f>
        <v>25.746940813591891</v>
      </c>
      <c r="L31" s="1230">
        <f>SUM(L12:L29)</f>
        <v>69034</v>
      </c>
      <c r="M31" s="1231">
        <f>L31/$J31*100</f>
        <v>42.368002749495211</v>
      </c>
      <c r="N31" s="1230">
        <f>SUM(N12:N29)</f>
        <v>93905</v>
      </c>
      <c r="O31" s="1235">
        <f>N31/$J31*100</f>
        <v>57.631997250504782</v>
      </c>
      <c r="P31" s="320"/>
      <c r="Q31" s="1233">
        <f>SUM(Q12:Q29)</f>
        <v>144296</v>
      </c>
      <c r="R31" s="1234">
        <f>Q31/$D31*100</f>
        <v>22.801051753343614</v>
      </c>
      <c r="S31" s="1230">
        <f>SUM(S12:S29)</f>
        <v>93605</v>
      </c>
      <c r="T31" s="1231">
        <f>S31/$Q31*100</f>
        <v>64.870128070078167</v>
      </c>
      <c r="U31" s="1230">
        <f>SUM(U12:U29)</f>
        <v>50691</v>
      </c>
      <c r="V31" s="1235">
        <f>U31/$Q31*100</f>
        <v>35.129871929921833</v>
      </c>
      <c r="W31" s="320"/>
      <c r="X31" s="1233">
        <f>SUM(X12:X29)</f>
        <v>325613</v>
      </c>
      <c r="Y31" s="1234">
        <f>X31/$D31*100</f>
        <v>51.452007433064495</v>
      </c>
      <c r="Z31" s="1230">
        <f>SUM(Z12:Z29)</f>
        <v>233172</v>
      </c>
      <c r="AA31" s="1231">
        <f>Z31/$X31*100</f>
        <v>71.610162984893108</v>
      </c>
      <c r="AB31" s="1230">
        <f>SUM(AB12:AB29)</f>
        <v>92441</v>
      </c>
      <c r="AC31" s="1235">
        <f>AB31/$X31*100</f>
        <v>28.389837015106888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406</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236</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237</v>
      </c>
      <c r="K8" s="1461"/>
      <c r="L8" s="1461"/>
      <c r="M8" s="1461"/>
      <c r="N8" s="1461"/>
      <c r="O8" s="1462"/>
      <c r="P8" s="317"/>
      <c r="Q8" s="1460" t="s">
        <v>238</v>
      </c>
      <c r="R8" s="1461"/>
      <c r="S8" s="1461"/>
      <c r="T8" s="1461"/>
      <c r="U8" s="1461"/>
      <c r="V8" s="1462"/>
      <c r="W8" s="317"/>
      <c r="X8" s="1460" t="s">
        <v>239</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78704</v>
      </c>
      <c r="E12" s="352">
        <f>L12+S12+Z12</f>
        <v>48675</v>
      </c>
      <c r="F12" s="353">
        <f>E12/$D12*100</f>
        <v>61.845649522260629</v>
      </c>
      <c r="G12" s="352">
        <f>N12+U12+AB12</f>
        <v>30029</v>
      </c>
      <c r="H12" s="354">
        <f>G12/$D12*100</f>
        <v>38.154350477739378</v>
      </c>
      <c r="I12" s="350"/>
      <c r="J12" s="355">
        <f>L12+N12</f>
        <v>19086</v>
      </c>
      <c r="K12" s="356">
        <f>J12/$D12*100</f>
        <v>24.250355763366539</v>
      </c>
      <c r="L12" s="357">
        <v>9320</v>
      </c>
      <c r="M12" s="353">
        <v>48.831604317300638</v>
      </c>
      <c r="N12" s="357">
        <v>9766</v>
      </c>
      <c r="O12" s="358">
        <v>51.168395682699362</v>
      </c>
      <c r="P12" s="350"/>
      <c r="Q12" s="355">
        <v>25266</v>
      </c>
      <c r="R12" s="356">
        <v>32.102561496239076</v>
      </c>
      <c r="S12" s="357">
        <v>17281</v>
      </c>
      <c r="T12" s="353">
        <v>68.396263753661046</v>
      </c>
      <c r="U12" s="357">
        <v>7985</v>
      </c>
      <c r="V12" s="358">
        <v>31.603736246338954</v>
      </c>
      <c r="W12" s="350"/>
      <c r="X12" s="355">
        <v>34352</v>
      </c>
      <c r="Y12" s="356">
        <v>43.647082740394389</v>
      </c>
      <c r="Z12" s="357">
        <v>22074</v>
      </c>
      <c r="AA12" s="353">
        <v>64.258267349790415</v>
      </c>
      <c r="AB12" s="357">
        <v>12278</v>
      </c>
      <c r="AC12" s="358">
        <f t="shared" ref="AC12:AC29" si="0">AB12/$X12*100</f>
        <v>35.741732650209599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7844</v>
      </c>
      <c r="E13" s="365">
        <f t="shared" ref="E13:E29" si="2">L13+S13+Z13</f>
        <v>4889</v>
      </c>
      <c r="F13" s="366">
        <f t="shared" ref="F13:H29" si="3">E13/$D13*100</f>
        <v>62.327893931667525</v>
      </c>
      <c r="G13" s="365">
        <f t="shared" ref="G13:G29" si="4">N13+U13+AB13</f>
        <v>2955</v>
      </c>
      <c r="H13" s="367">
        <f t="shared" si="3"/>
        <v>37.672106068332482</v>
      </c>
      <c r="I13" s="350"/>
      <c r="J13" s="368">
        <f t="shared" ref="J13:J29" si="5">L13+N13</f>
        <v>1583</v>
      </c>
      <c r="K13" s="369">
        <f t="shared" ref="K13:K29" si="6">J13/$D13*100</f>
        <v>20.181030086690463</v>
      </c>
      <c r="L13" s="370">
        <v>738</v>
      </c>
      <c r="M13" s="371">
        <v>46.620341124447251</v>
      </c>
      <c r="N13" s="370">
        <v>845</v>
      </c>
      <c r="O13" s="372">
        <v>53.379658875552749</v>
      </c>
      <c r="P13" s="350"/>
      <c r="Q13" s="368">
        <v>1880</v>
      </c>
      <c r="R13" s="369">
        <v>23.9673635900051</v>
      </c>
      <c r="S13" s="370">
        <v>1214</v>
      </c>
      <c r="T13" s="371">
        <v>64.574468085106389</v>
      </c>
      <c r="U13" s="370">
        <v>666</v>
      </c>
      <c r="V13" s="372">
        <v>35.425531914893618</v>
      </c>
      <c r="W13" s="350"/>
      <c r="X13" s="368">
        <v>4381</v>
      </c>
      <c r="Y13" s="369">
        <v>55.851606323304438</v>
      </c>
      <c r="Z13" s="370">
        <v>2937</v>
      </c>
      <c r="AA13" s="371">
        <v>67.039488701209777</v>
      </c>
      <c r="AB13" s="370">
        <v>1444</v>
      </c>
      <c r="AC13" s="372">
        <f t="shared" si="0"/>
        <v>32.96051129879023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8972</v>
      </c>
      <c r="E14" s="365">
        <f t="shared" si="2"/>
        <v>5680</v>
      </c>
      <c r="F14" s="366">
        <f t="shared" si="3"/>
        <v>63.308069549710211</v>
      </c>
      <c r="G14" s="365">
        <f t="shared" si="4"/>
        <v>3292</v>
      </c>
      <c r="H14" s="367">
        <f t="shared" si="3"/>
        <v>36.691930450289789</v>
      </c>
      <c r="I14" s="350"/>
      <c r="J14" s="368">
        <f t="shared" si="5"/>
        <v>1773</v>
      </c>
      <c r="K14" s="369">
        <f t="shared" si="6"/>
        <v>19.761480160499332</v>
      </c>
      <c r="L14" s="370">
        <v>810</v>
      </c>
      <c r="M14" s="371">
        <v>45.685279187817258</v>
      </c>
      <c r="N14" s="370">
        <v>963</v>
      </c>
      <c r="O14" s="372">
        <v>54.314720812182735</v>
      </c>
      <c r="P14" s="350"/>
      <c r="Q14" s="368">
        <v>2377</v>
      </c>
      <c r="R14" s="369">
        <v>26.493535443602319</v>
      </c>
      <c r="S14" s="370">
        <v>1538</v>
      </c>
      <c r="T14" s="371">
        <v>64.703407656710141</v>
      </c>
      <c r="U14" s="370">
        <v>839</v>
      </c>
      <c r="V14" s="372">
        <v>35.296592343289859</v>
      </c>
      <c r="W14" s="350"/>
      <c r="X14" s="368">
        <v>4822</v>
      </c>
      <c r="Y14" s="369">
        <v>53.744984395898356</v>
      </c>
      <c r="Z14" s="370">
        <v>3332</v>
      </c>
      <c r="AA14" s="371">
        <v>69.099958523434253</v>
      </c>
      <c r="AB14" s="370">
        <v>1490</v>
      </c>
      <c r="AC14" s="372">
        <f t="shared" si="0"/>
        <v>30.900041476565743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9060</v>
      </c>
      <c r="E15" s="365">
        <f t="shared" si="2"/>
        <v>5408</v>
      </c>
      <c r="F15" s="366">
        <f t="shared" si="3"/>
        <v>59.690949227373068</v>
      </c>
      <c r="G15" s="365">
        <f t="shared" si="4"/>
        <v>3652</v>
      </c>
      <c r="H15" s="367">
        <f t="shared" si="3"/>
        <v>40.309050772626932</v>
      </c>
      <c r="I15" s="350"/>
      <c r="J15" s="368">
        <f t="shared" si="5"/>
        <v>3120</v>
      </c>
      <c r="K15" s="369">
        <f t="shared" si="6"/>
        <v>34.437086092715234</v>
      </c>
      <c r="L15" s="370">
        <v>1500</v>
      </c>
      <c r="M15" s="371">
        <v>48.07692307692308</v>
      </c>
      <c r="N15" s="370">
        <v>1620</v>
      </c>
      <c r="O15" s="372">
        <v>51.923076923076927</v>
      </c>
      <c r="P15" s="350"/>
      <c r="Q15" s="368">
        <v>2486</v>
      </c>
      <c r="R15" s="369">
        <v>27.439293598233995</v>
      </c>
      <c r="S15" s="370">
        <v>1585</v>
      </c>
      <c r="T15" s="371">
        <v>63.757039420756236</v>
      </c>
      <c r="U15" s="370">
        <v>901</v>
      </c>
      <c r="V15" s="372">
        <v>36.242960579243764</v>
      </c>
      <c r="W15" s="350"/>
      <c r="X15" s="368">
        <v>3454</v>
      </c>
      <c r="Y15" s="369">
        <v>38.123620309050771</v>
      </c>
      <c r="Z15" s="370">
        <v>2323</v>
      </c>
      <c r="AA15" s="371">
        <v>67.255356108859303</v>
      </c>
      <c r="AB15" s="370">
        <v>1131</v>
      </c>
      <c r="AC15" s="372">
        <f t="shared" si="0"/>
        <v>32.744643891140704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7841</v>
      </c>
      <c r="E16" s="365">
        <f t="shared" si="2"/>
        <v>4376</v>
      </c>
      <c r="F16" s="366">
        <f t="shared" si="3"/>
        <v>55.809208009182498</v>
      </c>
      <c r="G16" s="365">
        <f t="shared" si="4"/>
        <v>3465</v>
      </c>
      <c r="H16" s="367">
        <f t="shared" si="3"/>
        <v>44.190791990817495</v>
      </c>
      <c r="I16" s="350"/>
      <c r="J16" s="368">
        <f t="shared" si="5"/>
        <v>2501</v>
      </c>
      <c r="K16" s="369">
        <f t="shared" si="6"/>
        <v>31.896441780385153</v>
      </c>
      <c r="L16" s="370">
        <v>1081</v>
      </c>
      <c r="M16" s="371">
        <v>43.222710915633741</v>
      </c>
      <c r="N16" s="370">
        <v>1420</v>
      </c>
      <c r="O16" s="372">
        <v>56.777289084366259</v>
      </c>
      <c r="P16" s="350"/>
      <c r="Q16" s="368">
        <v>2371</v>
      </c>
      <c r="R16" s="369">
        <v>30.23848998852187</v>
      </c>
      <c r="S16" s="370">
        <v>1417</v>
      </c>
      <c r="T16" s="371">
        <v>59.763812737241672</v>
      </c>
      <c r="U16" s="370">
        <v>954</v>
      </c>
      <c r="V16" s="372">
        <v>40.236187262758328</v>
      </c>
      <c r="W16" s="350"/>
      <c r="X16" s="368">
        <v>2969</v>
      </c>
      <c r="Y16" s="369">
        <v>37.865068231092977</v>
      </c>
      <c r="Z16" s="370">
        <v>1878</v>
      </c>
      <c r="AA16" s="371">
        <v>63.253620747726501</v>
      </c>
      <c r="AB16" s="370">
        <v>1091</v>
      </c>
      <c r="AC16" s="372">
        <f t="shared" si="0"/>
        <v>36.746379252273492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4666</v>
      </c>
      <c r="E17" s="375">
        <f t="shared" si="2"/>
        <v>2713</v>
      </c>
      <c r="F17" s="376">
        <f t="shared" si="3"/>
        <v>58.144020574367772</v>
      </c>
      <c r="G17" s="375">
        <f t="shared" si="4"/>
        <v>1953</v>
      </c>
      <c r="H17" s="367">
        <f t="shared" si="3"/>
        <v>41.855979425632235</v>
      </c>
      <c r="I17" s="350"/>
      <c r="J17" s="377">
        <f t="shared" si="5"/>
        <v>1759</v>
      </c>
      <c r="K17" s="378">
        <f t="shared" si="6"/>
        <v>37.698242606086588</v>
      </c>
      <c r="L17" s="375">
        <v>795</v>
      </c>
      <c r="M17" s="376">
        <v>45.196134167140421</v>
      </c>
      <c r="N17" s="375">
        <v>964</v>
      </c>
      <c r="O17" s="372">
        <v>54.803865832859579</v>
      </c>
      <c r="P17" s="350"/>
      <c r="Q17" s="377">
        <v>966</v>
      </c>
      <c r="R17" s="378">
        <v>20.702957565366482</v>
      </c>
      <c r="S17" s="375">
        <v>579</v>
      </c>
      <c r="T17" s="376">
        <v>59.937888198757761</v>
      </c>
      <c r="U17" s="375">
        <v>387</v>
      </c>
      <c r="V17" s="372">
        <v>40.062111801242231</v>
      </c>
      <c r="W17" s="350"/>
      <c r="X17" s="377">
        <v>1941</v>
      </c>
      <c r="Y17" s="378">
        <v>41.598799828546937</v>
      </c>
      <c r="Z17" s="375">
        <v>1339</v>
      </c>
      <c r="AA17" s="376">
        <v>68.985059247810412</v>
      </c>
      <c r="AB17" s="375">
        <v>602</v>
      </c>
      <c r="AC17" s="372">
        <f t="shared" si="0"/>
        <v>31.014940752189592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30964</v>
      </c>
      <c r="E18" s="365">
        <f t="shared" si="2"/>
        <v>18038</v>
      </c>
      <c r="F18" s="366">
        <f t="shared" si="3"/>
        <v>58.254747448650043</v>
      </c>
      <c r="G18" s="365">
        <f t="shared" si="4"/>
        <v>12926</v>
      </c>
      <c r="H18" s="367">
        <f t="shared" si="3"/>
        <v>41.745252551349957</v>
      </c>
      <c r="I18" s="350"/>
      <c r="J18" s="368">
        <f t="shared" si="5"/>
        <v>6004</v>
      </c>
      <c r="K18" s="369">
        <f t="shared" si="6"/>
        <v>19.390259656375143</v>
      </c>
      <c r="L18" s="370">
        <v>2669</v>
      </c>
      <c r="M18" s="371">
        <v>44.453697534976683</v>
      </c>
      <c r="N18" s="370">
        <v>3335</v>
      </c>
      <c r="O18" s="372">
        <v>55.546302465023324</v>
      </c>
      <c r="P18" s="350"/>
      <c r="Q18" s="368">
        <v>6495</v>
      </c>
      <c r="R18" s="369">
        <v>20.975972096628343</v>
      </c>
      <c r="S18" s="370">
        <v>3845</v>
      </c>
      <c r="T18" s="371">
        <v>59.199384141647428</v>
      </c>
      <c r="U18" s="370">
        <v>2650</v>
      </c>
      <c r="V18" s="372">
        <v>40.800615858352579</v>
      </c>
      <c r="W18" s="350"/>
      <c r="X18" s="368">
        <v>18465</v>
      </c>
      <c r="Y18" s="369">
        <v>59.63376824699651</v>
      </c>
      <c r="Z18" s="370">
        <v>11524</v>
      </c>
      <c r="AA18" s="371">
        <v>62.409964798266991</v>
      </c>
      <c r="AB18" s="370">
        <v>6941</v>
      </c>
      <c r="AC18" s="372">
        <f t="shared" si="0"/>
        <v>37.590035201733009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17269</v>
      </c>
      <c r="E19" s="365">
        <f t="shared" si="2"/>
        <v>10233</v>
      </c>
      <c r="F19" s="366">
        <f t="shared" si="3"/>
        <v>59.256471133244538</v>
      </c>
      <c r="G19" s="365">
        <f t="shared" si="4"/>
        <v>7036</v>
      </c>
      <c r="H19" s="367">
        <f t="shared" si="3"/>
        <v>40.743528866755454</v>
      </c>
      <c r="I19" s="350"/>
      <c r="J19" s="368">
        <f t="shared" si="5"/>
        <v>4655</v>
      </c>
      <c r="K19" s="369">
        <f t="shared" si="6"/>
        <v>26.955816781516013</v>
      </c>
      <c r="L19" s="370">
        <v>2212</v>
      </c>
      <c r="M19" s="371">
        <v>47.518796992481207</v>
      </c>
      <c r="N19" s="370">
        <v>2443</v>
      </c>
      <c r="O19" s="372">
        <v>52.481203007518793</v>
      </c>
      <c r="P19" s="350"/>
      <c r="Q19" s="368">
        <v>4640</v>
      </c>
      <c r="R19" s="369">
        <v>26.868955932595984</v>
      </c>
      <c r="S19" s="370">
        <v>2994</v>
      </c>
      <c r="T19" s="371">
        <v>64.525862068965523</v>
      </c>
      <c r="U19" s="370">
        <v>1646</v>
      </c>
      <c r="V19" s="372">
        <v>35.474137931034484</v>
      </c>
      <c r="W19" s="350"/>
      <c r="X19" s="368">
        <v>7974</v>
      </c>
      <c r="Y19" s="369">
        <v>46.175227285888013</v>
      </c>
      <c r="Z19" s="370">
        <v>5027</v>
      </c>
      <c r="AA19" s="371">
        <v>63.04238776022072</v>
      </c>
      <c r="AB19" s="370">
        <v>2947</v>
      </c>
      <c r="AC19" s="372">
        <f t="shared" si="0"/>
        <v>36.95761223977928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86648</v>
      </c>
      <c r="E20" s="365">
        <f t="shared" si="2"/>
        <v>53831</v>
      </c>
      <c r="F20" s="366">
        <f t="shared" si="3"/>
        <v>62.126073308097126</v>
      </c>
      <c r="G20" s="365">
        <f t="shared" si="4"/>
        <v>32817</v>
      </c>
      <c r="H20" s="367">
        <f t="shared" si="3"/>
        <v>37.873926691902874</v>
      </c>
      <c r="I20" s="350"/>
      <c r="J20" s="368">
        <f t="shared" si="5"/>
        <v>23293</v>
      </c>
      <c r="K20" s="369">
        <f t="shared" si="6"/>
        <v>26.882328501523407</v>
      </c>
      <c r="L20" s="370">
        <v>11288</v>
      </c>
      <c r="M20" s="371">
        <v>48.460911003305711</v>
      </c>
      <c r="N20" s="370">
        <v>12005</v>
      </c>
      <c r="O20" s="372">
        <v>51.539088996694282</v>
      </c>
      <c r="P20" s="350"/>
      <c r="Q20" s="368">
        <v>24901</v>
      </c>
      <c r="R20" s="369">
        <v>28.738112824300622</v>
      </c>
      <c r="S20" s="370">
        <v>16752</v>
      </c>
      <c r="T20" s="371">
        <v>67.274406650335322</v>
      </c>
      <c r="U20" s="370">
        <v>8149</v>
      </c>
      <c r="V20" s="372">
        <v>32.72559334966467</v>
      </c>
      <c r="W20" s="350"/>
      <c r="X20" s="368">
        <v>38454</v>
      </c>
      <c r="Y20" s="369">
        <v>44.379558674175982</v>
      </c>
      <c r="Z20" s="370">
        <v>25791</v>
      </c>
      <c r="AA20" s="371">
        <v>67.069745670151349</v>
      </c>
      <c r="AB20" s="370">
        <v>12663</v>
      </c>
      <c r="AC20" s="372">
        <f t="shared" si="0"/>
        <v>32.930254329848651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30219</v>
      </c>
      <c r="E21" s="365">
        <f t="shared" si="2"/>
        <v>17682</v>
      </c>
      <c r="F21" s="366">
        <f t="shared" si="3"/>
        <v>58.512856150104241</v>
      </c>
      <c r="G21" s="365">
        <f t="shared" si="4"/>
        <v>12537</v>
      </c>
      <c r="H21" s="367">
        <f t="shared" si="3"/>
        <v>41.487143849895766</v>
      </c>
      <c r="I21" s="350"/>
      <c r="J21" s="368">
        <f t="shared" si="5"/>
        <v>9577</v>
      </c>
      <c r="K21" s="369">
        <f t="shared" si="6"/>
        <v>31.691981865713625</v>
      </c>
      <c r="L21" s="370">
        <v>4148</v>
      </c>
      <c r="M21" s="371">
        <v>43.312101910828027</v>
      </c>
      <c r="N21" s="370">
        <v>5429</v>
      </c>
      <c r="O21" s="372">
        <v>56.687898089171973</v>
      </c>
      <c r="P21" s="350"/>
      <c r="Q21" s="368">
        <v>8305</v>
      </c>
      <c r="R21" s="369">
        <v>27.482709553592109</v>
      </c>
      <c r="S21" s="370">
        <v>5427</v>
      </c>
      <c r="T21" s="371">
        <v>65.34617700180614</v>
      </c>
      <c r="U21" s="370">
        <v>2878</v>
      </c>
      <c r="V21" s="372">
        <v>34.65382299819386</v>
      </c>
      <c r="W21" s="350"/>
      <c r="X21" s="368">
        <v>12337</v>
      </c>
      <c r="Y21" s="369">
        <v>40.825308580694262</v>
      </c>
      <c r="Z21" s="370">
        <v>8107</v>
      </c>
      <c r="AA21" s="371">
        <v>65.712896166004697</v>
      </c>
      <c r="AB21" s="370">
        <v>4230</v>
      </c>
      <c r="AC21" s="372">
        <f t="shared" si="0"/>
        <v>34.287103833995296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15723</v>
      </c>
      <c r="E22" s="365">
        <f t="shared" si="2"/>
        <v>9610</v>
      </c>
      <c r="F22" s="366">
        <f t="shared" si="3"/>
        <v>61.120651275201929</v>
      </c>
      <c r="G22" s="365">
        <f t="shared" si="4"/>
        <v>6113</v>
      </c>
      <c r="H22" s="367">
        <f t="shared" si="3"/>
        <v>38.879348724798071</v>
      </c>
      <c r="I22" s="350"/>
      <c r="J22" s="368">
        <f t="shared" si="5"/>
        <v>3634</v>
      </c>
      <c r="K22" s="369">
        <f t="shared" si="6"/>
        <v>23.112637537365643</v>
      </c>
      <c r="L22" s="370">
        <v>1745</v>
      </c>
      <c r="M22" s="371">
        <v>48.018712162905892</v>
      </c>
      <c r="N22" s="370">
        <v>1889</v>
      </c>
      <c r="O22" s="372">
        <v>51.981287837094115</v>
      </c>
      <c r="P22" s="350"/>
      <c r="Q22" s="368">
        <v>4334</v>
      </c>
      <c r="R22" s="369">
        <v>27.564714113082744</v>
      </c>
      <c r="S22" s="370">
        <v>2826</v>
      </c>
      <c r="T22" s="371">
        <v>65.205353022611902</v>
      </c>
      <c r="U22" s="370">
        <v>1508</v>
      </c>
      <c r="V22" s="372">
        <v>34.794646977388091</v>
      </c>
      <c r="W22" s="350"/>
      <c r="X22" s="368">
        <v>7755</v>
      </c>
      <c r="Y22" s="369">
        <v>49.322648349551613</v>
      </c>
      <c r="Z22" s="370">
        <v>5039</v>
      </c>
      <c r="AA22" s="371">
        <v>64.977433913604116</v>
      </c>
      <c r="AB22" s="370">
        <v>2716</v>
      </c>
      <c r="AC22" s="372">
        <f t="shared" si="0"/>
        <v>35.022566086395877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6466</v>
      </c>
      <c r="E23" s="365">
        <f t="shared" si="2"/>
        <v>3836</v>
      </c>
      <c r="F23" s="366">
        <f t="shared" si="3"/>
        <v>59.325703680791833</v>
      </c>
      <c r="G23" s="365">
        <f t="shared" si="4"/>
        <v>2630</v>
      </c>
      <c r="H23" s="367">
        <f t="shared" si="3"/>
        <v>40.674296319208167</v>
      </c>
      <c r="I23" s="350"/>
      <c r="J23" s="368">
        <f t="shared" si="5"/>
        <v>2601</v>
      </c>
      <c r="K23" s="369">
        <f t="shared" si="6"/>
        <v>40.225796473863284</v>
      </c>
      <c r="L23" s="370">
        <v>1149</v>
      </c>
      <c r="M23" s="371">
        <v>44.175317185697807</v>
      </c>
      <c r="N23" s="370">
        <v>1452</v>
      </c>
      <c r="O23" s="372">
        <v>55.824682814302193</v>
      </c>
      <c r="P23" s="350"/>
      <c r="Q23" s="368">
        <v>1097</v>
      </c>
      <c r="R23" s="369">
        <v>16.965666563563254</v>
      </c>
      <c r="S23" s="370">
        <v>643</v>
      </c>
      <c r="T23" s="371">
        <v>58.61440291704649</v>
      </c>
      <c r="U23" s="370">
        <v>454</v>
      </c>
      <c r="V23" s="372">
        <v>41.38559708295351</v>
      </c>
      <c r="W23" s="350"/>
      <c r="X23" s="368">
        <v>2768</v>
      </c>
      <c r="Y23" s="369">
        <v>42.808536962573463</v>
      </c>
      <c r="Z23" s="370">
        <v>2044</v>
      </c>
      <c r="AA23" s="371">
        <v>73.843930635838149</v>
      </c>
      <c r="AB23" s="370">
        <v>724</v>
      </c>
      <c r="AC23" s="372">
        <f t="shared" si="0"/>
        <v>26.156069364161848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56622</v>
      </c>
      <c r="E24" s="365">
        <f t="shared" si="2"/>
        <v>37836</v>
      </c>
      <c r="F24" s="366">
        <f t="shared" si="3"/>
        <v>66.822083289180895</v>
      </c>
      <c r="G24" s="365">
        <f t="shared" si="4"/>
        <v>18786</v>
      </c>
      <c r="H24" s="367">
        <f t="shared" si="3"/>
        <v>33.177916710819119</v>
      </c>
      <c r="I24" s="350"/>
      <c r="J24" s="368">
        <f t="shared" si="5"/>
        <v>8599</v>
      </c>
      <c r="K24" s="369">
        <f t="shared" si="6"/>
        <v>15.186676556815373</v>
      </c>
      <c r="L24" s="370">
        <v>4324</v>
      </c>
      <c r="M24" s="371">
        <v>50.284916850796598</v>
      </c>
      <c r="N24" s="370">
        <v>4275</v>
      </c>
      <c r="O24" s="372">
        <v>49.715083149203402</v>
      </c>
      <c r="P24" s="350"/>
      <c r="Q24" s="368">
        <v>14168</v>
      </c>
      <c r="R24" s="369">
        <v>25.022076224788954</v>
      </c>
      <c r="S24" s="370">
        <v>9984</v>
      </c>
      <c r="T24" s="371">
        <v>70.4686617730096</v>
      </c>
      <c r="U24" s="370">
        <v>4184</v>
      </c>
      <c r="V24" s="372">
        <v>29.5313382269904</v>
      </c>
      <c r="W24" s="350"/>
      <c r="X24" s="368">
        <v>33855</v>
      </c>
      <c r="Y24" s="369">
        <v>59.791247218395668</v>
      </c>
      <c r="Z24" s="370">
        <v>23528</v>
      </c>
      <c r="AA24" s="371">
        <v>69.496381627529175</v>
      </c>
      <c r="AB24" s="370">
        <v>10327</v>
      </c>
      <c r="AC24" s="372">
        <f t="shared" si="0"/>
        <v>30.503618372470832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8979</v>
      </c>
      <c r="E25" s="365">
        <f t="shared" si="2"/>
        <v>5380</v>
      </c>
      <c r="F25" s="366">
        <f t="shared" si="3"/>
        <v>59.917585477224634</v>
      </c>
      <c r="G25" s="365">
        <f t="shared" si="4"/>
        <v>3599</v>
      </c>
      <c r="H25" s="367">
        <f t="shared" si="3"/>
        <v>40.082414522775366</v>
      </c>
      <c r="I25" s="350"/>
      <c r="J25" s="368">
        <f t="shared" si="5"/>
        <v>3149</v>
      </c>
      <c r="K25" s="369">
        <f t="shared" si="6"/>
        <v>35.0707205702194</v>
      </c>
      <c r="L25" s="370">
        <v>1472</v>
      </c>
      <c r="M25" s="371">
        <v>46.744998412194349</v>
      </c>
      <c r="N25" s="370">
        <v>1677</v>
      </c>
      <c r="O25" s="372">
        <v>53.255001587805651</v>
      </c>
      <c r="P25" s="350"/>
      <c r="Q25" s="368">
        <v>3235</v>
      </c>
      <c r="R25" s="369">
        <v>36.028510970041204</v>
      </c>
      <c r="S25" s="370">
        <v>2207</v>
      </c>
      <c r="T25" s="371">
        <v>68.22256568778981</v>
      </c>
      <c r="U25" s="370">
        <v>1028</v>
      </c>
      <c r="V25" s="372">
        <v>31.7774343122102</v>
      </c>
      <c r="W25" s="350"/>
      <c r="X25" s="368">
        <v>2595</v>
      </c>
      <c r="Y25" s="369">
        <v>28.900768459739389</v>
      </c>
      <c r="Z25" s="370">
        <v>1701</v>
      </c>
      <c r="AA25" s="371">
        <v>65.549132947976872</v>
      </c>
      <c r="AB25" s="370">
        <v>894</v>
      </c>
      <c r="AC25" s="372">
        <f t="shared" si="0"/>
        <v>34.450867052023121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5962</v>
      </c>
      <c r="E26" s="380">
        <f t="shared" si="2"/>
        <v>3528</v>
      </c>
      <c r="F26" s="381">
        <f t="shared" si="3"/>
        <v>59.174773565917484</v>
      </c>
      <c r="G26" s="380">
        <f t="shared" si="4"/>
        <v>2434</v>
      </c>
      <c r="H26" s="367">
        <f t="shared" si="3"/>
        <v>40.825226434082523</v>
      </c>
      <c r="I26" s="350"/>
      <c r="J26" s="377">
        <f t="shared" si="5"/>
        <v>1881</v>
      </c>
      <c r="K26" s="378">
        <f t="shared" si="6"/>
        <v>31.549815498154981</v>
      </c>
      <c r="L26" s="375">
        <v>926</v>
      </c>
      <c r="M26" s="376">
        <v>49.229133439659755</v>
      </c>
      <c r="N26" s="375">
        <v>955</v>
      </c>
      <c r="O26" s="372">
        <v>50.770866560340245</v>
      </c>
      <c r="P26" s="350"/>
      <c r="Q26" s="377">
        <v>1541</v>
      </c>
      <c r="R26" s="378">
        <v>25.847031197584702</v>
      </c>
      <c r="S26" s="375">
        <v>858</v>
      </c>
      <c r="T26" s="376">
        <v>55.678131083711882</v>
      </c>
      <c r="U26" s="375">
        <v>683</v>
      </c>
      <c r="V26" s="372">
        <v>44.321868916288125</v>
      </c>
      <c r="W26" s="350"/>
      <c r="X26" s="377">
        <v>2540</v>
      </c>
      <c r="Y26" s="378">
        <v>42.603153304260317</v>
      </c>
      <c r="Z26" s="375">
        <v>1744</v>
      </c>
      <c r="AA26" s="376">
        <v>68.661417322834652</v>
      </c>
      <c r="AB26" s="375">
        <v>796</v>
      </c>
      <c r="AC26" s="372">
        <f t="shared" si="0"/>
        <v>31.338582677165356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33215</v>
      </c>
      <c r="E27" s="380">
        <f t="shared" si="2"/>
        <v>19557</v>
      </c>
      <c r="F27" s="381">
        <f t="shared" si="3"/>
        <v>58.880024085503536</v>
      </c>
      <c r="G27" s="380">
        <f t="shared" si="4"/>
        <v>13658</v>
      </c>
      <c r="H27" s="367">
        <f t="shared" si="3"/>
        <v>41.119975914496464</v>
      </c>
      <c r="I27" s="350"/>
      <c r="J27" s="377">
        <f t="shared" si="5"/>
        <v>9442</v>
      </c>
      <c r="K27" s="378">
        <f t="shared" si="6"/>
        <v>28.426915550203219</v>
      </c>
      <c r="L27" s="375">
        <v>4248</v>
      </c>
      <c r="M27" s="376">
        <v>44.990468121160774</v>
      </c>
      <c r="N27" s="375">
        <v>5194</v>
      </c>
      <c r="O27" s="372">
        <v>55.009531878839226</v>
      </c>
      <c r="P27" s="350"/>
      <c r="Q27" s="377">
        <v>7691</v>
      </c>
      <c r="R27" s="378">
        <v>23.155200963420143</v>
      </c>
      <c r="S27" s="375">
        <v>4545</v>
      </c>
      <c r="T27" s="376">
        <v>59.095046157846831</v>
      </c>
      <c r="U27" s="375">
        <v>3146</v>
      </c>
      <c r="V27" s="372">
        <v>40.904953842153162</v>
      </c>
      <c r="W27" s="350"/>
      <c r="X27" s="377">
        <v>16082</v>
      </c>
      <c r="Y27" s="378">
        <v>48.417883486376638</v>
      </c>
      <c r="Z27" s="375">
        <v>10764</v>
      </c>
      <c r="AA27" s="376">
        <v>66.931973635120016</v>
      </c>
      <c r="AB27" s="375">
        <v>5318</v>
      </c>
      <c r="AC27" s="372">
        <f t="shared" si="0"/>
        <v>33.068026364879991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4399</v>
      </c>
      <c r="E28" s="380">
        <f t="shared" si="2"/>
        <v>2453</v>
      </c>
      <c r="F28" s="381">
        <f t="shared" si="3"/>
        <v>55.762673334848834</v>
      </c>
      <c r="G28" s="380">
        <f t="shared" si="4"/>
        <v>1946</v>
      </c>
      <c r="H28" s="382">
        <f t="shared" si="3"/>
        <v>44.237326665151173</v>
      </c>
      <c r="I28" s="350"/>
      <c r="J28" s="377">
        <f t="shared" si="5"/>
        <v>1709</v>
      </c>
      <c r="K28" s="378">
        <f t="shared" si="6"/>
        <v>38.849738576949306</v>
      </c>
      <c r="L28" s="375">
        <v>695</v>
      </c>
      <c r="M28" s="376">
        <v>40.667056758338212</v>
      </c>
      <c r="N28" s="375">
        <v>1014</v>
      </c>
      <c r="O28" s="383">
        <v>59.332943241661795</v>
      </c>
      <c r="P28" s="350"/>
      <c r="Q28" s="377">
        <v>856</v>
      </c>
      <c r="R28" s="378">
        <v>19.458967947260742</v>
      </c>
      <c r="S28" s="375">
        <v>530</v>
      </c>
      <c r="T28" s="376">
        <v>61.915887850467286</v>
      </c>
      <c r="U28" s="375">
        <v>326</v>
      </c>
      <c r="V28" s="383">
        <v>38.084112149532714</v>
      </c>
      <c r="W28" s="350"/>
      <c r="X28" s="377">
        <v>1834</v>
      </c>
      <c r="Y28" s="378">
        <v>41.691293475789955</v>
      </c>
      <c r="Z28" s="375">
        <v>1228</v>
      </c>
      <c r="AA28" s="376">
        <v>66.957470010905126</v>
      </c>
      <c r="AB28" s="375">
        <v>606</v>
      </c>
      <c r="AC28" s="383">
        <f t="shared" si="0"/>
        <v>33.042529989094874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1469</v>
      </c>
      <c r="E29" s="386">
        <f t="shared" si="2"/>
        <v>860</v>
      </c>
      <c r="F29" s="387">
        <f t="shared" si="3"/>
        <v>58.543226684819608</v>
      </c>
      <c r="G29" s="386">
        <f t="shared" si="4"/>
        <v>609</v>
      </c>
      <c r="H29" s="388">
        <f t="shared" si="3"/>
        <v>41.456773315180392</v>
      </c>
      <c r="I29" s="350"/>
      <c r="J29" s="389">
        <f t="shared" si="5"/>
        <v>765</v>
      </c>
      <c r="K29" s="390">
        <f t="shared" si="6"/>
        <v>52.076242341729063</v>
      </c>
      <c r="L29" s="391">
        <v>344</v>
      </c>
      <c r="M29" s="392">
        <v>44.967320261437912</v>
      </c>
      <c r="N29" s="391">
        <v>421</v>
      </c>
      <c r="O29" s="393">
        <v>55.032679738562095</v>
      </c>
      <c r="P29" s="350"/>
      <c r="Q29" s="389">
        <v>333</v>
      </c>
      <c r="R29" s="390">
        <v>22.668481960517358</v>
      </c>
      <c r="S29" s="391">
        <v>237</v>
      </c>
      <c r="T29" s="392">
        <v>71.171171171171167</v>
      </c>
      <c r="U29" s="391">
        <v>96</v>
      </c>
      <c r="V29" s="393">
        <v>28.828828828828829</v>
      </c>
      <c r="W29" s="350"/>
      <c r="X29" s="389">
        <v>371</v>
      </c>
      <c r="Y29" s="390">
        <v>25.255275697753575</v>
      </c>
      <c r="Z29" s="391">
        <v>279</v>
      </c>
      <c r="AA29" s="392">
        <v>75.202156334231802</v>
      </c>
      <c r="AB29" s="391">
        <v>92</v>
      </c>
      <c r="AC29" s="393">
        <f t="shared" si="0"/>
        <v>24.797843665768195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415022</v>
      </c>
      <c r="E31" s="1230">
        <f>L31+S31+Z31</f>
        <v>254585</v>
      </c>
      <c r="F31" s="1231">
        <f>E31/$D31*100</f>
        <v>61.342531239307796</v>
      </c>
      <c r="G31" s="1230">
        <f>N31+U31+AB31</f>
        <v>160437</v>
      </c>
      <c r="H31" s="1232">
        <f>G31/$D31*100</f>
        <v>38.657468760692204</v>
      </c>
      <c r="I31" s="320"/>
      <c r="J31" s="1233">
        <f>SUM(J12:J29)</f>
        <v>105131</v>
      </c>
      <c r="K31" s="1234">
        <f>J31/$D31*100</f>
        <v>25.331428213444106</v>
      </c>
      <c r="L31" s="1230">
        <f>SUM(L12:L29)</f>
        <v>49464</v>
      </c>
      <c r="M31" s="1231">
        <f>L31/$J31*100</f>
        <v>47.049871113182604</v>
      </c>
      <c r="N31" s="1230">
        <f>SUM(N12:N29)</f>
        <v>55667</v>
      </c>
      <c r="O31" s="1235">
        <f>N31/$J31*100</f>
        <v>52.950128886817403</v>
      </c>
      <c r="P31" s="320"/>
      <c r="Q31" s="1233">
        <f>SUM(Q12:Q29)</f>
        <v>112942</v>
      </c>
      <c r="R31" s="1234">
        <f>Q31/$D31*100</f>
        <v>27.213497115815549</v>
      </c>
      <c r="S31" s="1230">
        <f>SUM(S12:S29)</f>
        <v>74462</v>
      </c>
      <c r="T31" s="1231">
        <f>S31/$Q31*100</f>
        <v>65.929415098014914</v>
      </c>
      <c r="U31" s="1230">
        <f>SUM(U12:U29)</f>
        <v>38480</v>
      </c>
      <c r="V31" s="1235">
        <f>U31/$Q31*100</f>
        <v>34.070584901985093</v>
      </c>
      <c r="W31" s="320"/>
      <c r="X31" s="1233">
        <f>SUM(X12:X29)</f>
        <v>196949</v>
      </c>
      <c r="Y31" s="1234">
        <f>X31/$D31*100</f>
        <v>47.455074670740345</v>
      </c>
      <c r="Z31" s="1230">
        <f>SUM(Z12:Z29)</f>
        <v>130659</v>
      </c>
      <c r="AA31" s="1231">
        <f>Z31/$X31*100</f>
        <v>66.341540195685184</v>
      </c>
      <c r="AB31" s="1230">
        <f>SUM(AB12:AB29)</f>
        <v>66290</v>
      </c>
      <c r="AC31" s="1235">
        <f>AB31/$X31*100</f>
        <v>33.658459804314823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7"/>
      <c r="C2" s="1447"/>
    </row>
    <row r="3" spans="1:38" s="345" customFormat="1" ht="4.5" customHeight="1" x14ac:dyDescent="0.2">
      <c r="B3" s="1448"/>
      <c r="C3" s="1448"/>
    </row>
    <row r="4" spans="1:38" s="492" customFormat="1" ht="17.25" customHeight="1" x14ac:dyDescent="0.2">
      <c r="A4" s="1474" t="s">
        <v>407</v>
      </c>
      <c r="B4" s="1474"/>
      <c r="C4" s="1474"/>
      <c r="D4" s="1474"/>
      <c r="E4" s="1474"/>
      <c r="F4" s="1474"/>
      <c r="G4" s="1474"/>
      <c r="H4" s="1474"/>
      <c r="I4" s="1474"/>
      <c r="J4" s="1474"/>
      <c r="K4" s="1474"/>
      <c r="L4" s="1474"/>
      <c r="M4" s="1474"/>
      <c r="N4" s="1474"/>
    </row>
    <row r="5" spans="1:38" s="492" customFormat="1" ht="17.25" customHeight="1" x14ac:dyDescent="0.2">
      <c r="B5" s="1475" t="str">
        <f>porsaad!$B$6</f>
        <v>Situación a 31 de julio de 2025</v>
      </c>
      <c r="C5" s="1475"/>
      <c r="D5" s="1475"/>
      <c r="E5" s="1475"/>
      <c r="F5" s="1475"/>
      <c r="G5" s="1475"/>
      <c r="H5" s="1475"/>
      <c r="I5" s="1475"/>
      <c r="J5" s="1475"/>
      <c r="K5" s="1475"/>
      <c r="L5" s="1475"/>
      <c r="M5" s="1475"/>
      <c r="N5" s="1475"/>
    </row>
    <row r="6" spans="1:38" s="492" customFormat="1" ht="6" customHeight="1" x14ac:dyDescent="0.2"/>
    <row r="7" spans="1:38" s="437" customFormat="1" ht="12.75" customHeight="1" x14ac:dyDescent="0.2">
      <c r="A7" s="488"/>
      <c r="B7" s="1451" t="s">
        <v>12</v>
      </c>
      <c r="D7" s="1454" t="s">
        <v>243</v>
      </c>
      <c r="E7" s="1455"/>
      <c r="F7" s="489"/>
      <c r="G7" s="1485"/>
      <c r="H7" s="1485"/>
      <c r="I7" s="489"/>
      <c r="J7" s="1485"/>
      <c r="K7" s="1485"/>
      <c r="L7" s="489"/>
      <c r="M7" s="1485"/>
      <c r="N7" s="1486"/>
      <c r="O7" s="488"/>
      <c r="P7" s="488"/>
      <c r="W7" s="490"/>
    </row>
    <row r="8" spans="1:38" s="437" customFormat="1" ht="33.75" customHeight="1" x14ac:dyDescent="0.2">
      <c r="A8" s="488"/>
      <c r="B8" s="1452"/>
      <c r="D8" s="1483"/>
      <c r="E8" s="1484"/>
      <c r="F8" s="491"/>
      <c r="G8" s="1460" t="s">
        <v>221</v>
      </c>
      <c r="H8" s="1462"/>
      <c r="J8" s="1460" t="s">
        <v>176</v>
      </c>
      <c r="K8" s="1462"/>
      <c r="M8" s="1460" t="s">
        <v>177</v>
      </c>
      <c r="N8" s="1462"/>
      <c r="O8" s="488"/>
      <c r="P8" s="488"/>
      <c r="W8" s="490"/>
    </row>
    <row r="9" spans="1:38" s="437" customFormat="1" ht="6" customHeight="1" x14ac:dyDescent="0.2">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397216</v>
      </c>
      <c r="E12" s="498">
        <f>D12/'20pobl'!D12*100</f>
        <v>4.6017417794677442</v>
      </c>
      <c r="F12" s="350"/>
      <c r="G12" s="355">
        <v>115424</v>
      </c>
      <c r="H12" s="498">
        <v>1.6445330148294923</v>
      </c>
      <c r="I12" s="350"/>
      <c r="J12" s="355">
        <v>92407</v>
      </c>
      <c r="K12" s="498">
        <v>7.8551531086283681</v>
      </c>
      <c r="L12" s="350"/>
      <c r="M12" s="355">
        <v>189385</v>
      </c>
      <c r="N12" s="498">
        <f>M12/'20pobl'!X12*100</f>
        <v>43.354791152541289</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55333</v>
      </c>
      <c r="E13" s="500">
        <f>D13/'20pobl'!D13*100</f>
        <v>4.0939159849392306</v>
      </c>
      <c r="F13" s="350"/>
      <c r="G13" s="368">
        <v>10863</v>
      </c>
      <c r="H13" s="501">
        <v>1.0356011119627515</v>
      </c>
      <c r="I13" s="350"/>
      <c r="J13" s="368">
        <v>10677</v>
      </c>
      <c r="K13" s="501">
        <v>5.1993143547240379</v>
      </c>
      <c r="L13" s="350"/>
      <c r="M13" s="368">
        <v>33793</v>
      </c>
      <c r="N13" s="501">
        <f>M13/'20pobl'!X13*100</f>
        <v>34.737512977868242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44289</v>
      </c>
      <c r="E14" s="500">
        <f>D14/'20pobl'!D14*100</f>
        <v>4.3867911913541908</v>
      </c>
      <c r="F14" s="350"/>
      <c r="G14" s="368">
        <v>9984</v>
      </c>
      <c r="H14" s="501">
        <v>1.3731374485279757</v>
      </c>
      <c r="I14" s="350"/>
      <c r="J14" s="368">
        <v>9824</v>
      </c>
      <c r="K14" s="501">
        <v>4.9764701710661621</v>
      </c>
      <c r="L14" s="350"/>
      <c r="M14" s="368">
        <v>24481</v>
      </c>
      <c r="N14" s="501">
        <f>M14/'20pobl'!X14*100</f>
        <v>28.768684779543101</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45669</v>
      </c>
      <c r="E15" s="500">
        <f>D15/'20pobl'!D15*100</f>
        <v>3.7075975346006715</v>
      </c>
      <c r="F15" s="350"/>
      <c r="G15" s="368">
        <v>13204</v>
      </c>
      <c r="H15" s="501">
        <v>1.2863427883360157</v>
      </c>
      <c r="I15" s="350"/>
      <c r="J15" s="368">
        <v>10569</v>
      </c>
      <c r="K15" s="501">
        <v>7.0079236150250299</v>
      </c>
      <c r="L15" s="350"/>
      <c r="M15" s="368">
        <v>21896</v>
      </c>
      <c r="N15" s="501">
        <f>M15/'20pobl'!X15*100</f>
        <v>40.193109018484861</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70088</v>
      </c>
      <c r="E16" s="500">
        <f>D16/'20pobl'!D16*100</f>
        <v>3.1306700066197535</v>
      </c>
      <c r="F16" s="350"/>
      <c r="G16" s="368">
        <v>24548</v>
      </c>
      <c r="H16" s="501">
        <v>1.33389990208214</v>
      </c>
      <c r="I16" s="350"/>
      <c r="J16" s="368">
        <v>16138</v>
      </c>
      <c r="K16" s="501">
        <v>5.4358297235938862</v>
      </c>
      <c r="L16" s="350"/>
      <c r="M16" s="368">
        <v>29402</v>
      </c>
      <c r="N16" s="501">
        <f>M16/'20pobl'!X16*100</f>
        <v>28.952084605234653</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22985</v>
      </c>
      <c r="E17" s="502">
        <f>D17/'20pobl'!D17*100</f>
        <v>3.8901516626019079</v>
      </c>
      <c r="F17" s="350"/>
      <c r="G17" s="377">
        <v>6463</v>
      </c>
      <c r="H17" s="502">
        <v>1.4396453790123183</v>
      </c>
      <c r="I17" s="350"/>
      <c r="J17" s="377">
        <v>4876</v>
      </c>
      <c r="K17" s="502">
        <v>4.8464849069168769</v>
      </c>
      <c r="L17" s="350"/>
      <c r="M17" s="377">
        <v>11646</v>
      </c>
      <c r="N17" s="502">
        <f>M17/'20pobl'!X17*100</f>
        <v>28.190356312935709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158169</v>
      </c>
      <c r="E18" s="500">
        <f>D18/'20pobl'!D18*100</f>
        <v>6.6132955802652686</v>
      </c>
      <c r="F18" s="350"/>
      <c r="G18" s="368">
        <v>32565</v>
      </c>
      <c r="H18" s="501">
        <v>1.8621127388753558</v>
      </c>
      <c r="I18" s="350"/>
      <c r="J18" s="368">
        <v>28445</v>
      </c>
      <c r="K18" s="501">
        <v>6.7414478767223933</v>
      </c>
      <c r="L18" s="350"/>
      <c r="M18" s="368">
        <v>97159</v>
      </c>
      <c r="N18" s="501">
        <f>M18/'20pobl'!X18*100</f>
        <v>43.979268513489046</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100367</v>
      </c>
      <c r="E19" s="500">
        <f>D19/'20pobl'!D19*100</f>
        <v>4.7693131594115847</v>
      </c>
      <c r="F19" s="350"/>
      <c r="G19" s="368">
        <v>23567</v>
      </c>
      <c r="H19" s="501">
        <v>1.3952128103589236</v>
      </c>
      <c r="I19" s="350"/>
      <c r="J19" s="368">
        <v>19957</v>
      </c>
      <c r="K19" s="501">
        <v>7.0711079143827975</v>
      </c>
      <c r="L19" s="350"/>
      <c r="M19" s="368">
        <v>56843</v>
      </c>
      <c r="N19" s="501">
        <f>M19/'20pobl'!X19*100</f>
        <v>42.717578362779648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366328</v>
      </c>
      <c r="E20" s="500">
        <f>D20/'20pobl'!D20*100</f>
        <v>4.5721098156056659</v>
      </c>
      <c r="F20" s="350"/>
      <c r="G20" s="368">
        <v>93318</v>
      </c>
      <c r="H20" s="501">
        <v>1.4475238853540235</v>
      </c>
      <c r="I20" s="350"/>
      <c r="J20" s="368">
        <v>82041</v>
      </c>
      <c r="K20" s="501">
        <v>7.4576286593430572</v>
      </c>
      <c r="L20" s="350"/>
      <c r="M20" s="368">
        <v>190969</v>
      </c>
      <c r="N20" s="501">
        <f>M20/'20pobl'!X20*100</f>
        <v>41.033040182379573</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213090</v>
      </c>
      <c r="E21" s="500">
        <f>D21/'20pobl'!D21*100</f>
        <v>4.0059895267879053</v>
      </c>
      <c r="F21" s="350"/>
      <c r="G21" s="368">
        <v>57057</v>
      </c>
      <c r="H21" s="501">
        <v>1.3440210531969172</v>
      </c>
      <c r="I21" s="350"/>
      <c r="J21" s="368">
        <v>46121</v>
      </c>
      <c r="K21" s="501">
        <v>5.9650434305757463</v>
      </c>
      <c r="L21" s="350"/>
      <c r="M21" s="368">
        <v>109912</v>
      </c>
      <c r="N21" s="501">
        <f>M21/'20pobl'!X21*100</f>
        <v>36.533699406018258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57229</v>
      </c>
      <c r="E22" s="500">
        <f>D22/'20pobl'!D22*100</f>
        <v>5.4261904784479853</v>
      </c>
      <c r="F22" s="350"/>
      <c r="G22" s="368">
        <v>13597</v>
      </c>
      <c r="H22" s="501">
        <v>1.6607469147262583</v>
      </c>
      <c r="I22" s="350"/>
      <c r="J22" s="368">
        <v>12084</v>
      </c>
      <c r="K22" s="501">
        <v>7.4923737010490807</v>
      </c>
      <c r="L22" s="350"/>
      <c r="M22" s="368">
        <v>31548</v>
      </c>
      <c r="N22" s="501">
        <f>M22/'20pobl'!X22*100</f>
        <v>42.250465387242365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92941</v>
      </c>
      <c r="E23" s="500">
        <f>D23/'20pobl'!D23*100</f>
        <v>3.4348387354282397</v>
      </c>
      <c r="F23" s="350"/>
      <c r="G23" s="368">
        <v>26370</v>
      </c>
      <c r="H23" s="501">
        <v>1.3278333405507312</v>
      </c>
      <c r="I23" s="350"/>
      <c r="J23" s="368">
        <v>16251</v>
      </c>
      <c r="K23" s="501">
        <v>3.3950959029459264</v>
      </c>
      <c r="L23" s="350"/>
      <c r="M23" s="368">
        <v>50320</v>
      </c>
      <c r="N23" s="501">
        <f>M23/'20pobl'!X23*100</f>
        <v>20.859760394644116</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270536</v>
      </c>
      <c r="E24" s="500">
        <f>D24/'20pobl'!D24*100</f>
        <v>3.859689770743536</v>
      </c>
      <c r="F24" s="350"/>
      <c r="G24" s="368">
        <v>63729</v>
      </c>
      <c r="H24" s="501">
        <v>1.1172158956739242</v>
      </c>
      <c r="I24" s="350"/>
      <c r="J24" s="368">
        <v>53113</v>
      </c>
      <c r="K24" s="501">
        <v>5.8188937386060857</v>
      </c>
      <c r="L24" s="350"/>
      <c r="M24" s="368">
        <v>153694</v>
      </c>
      <c r="N24" s="501">
        <f>M24/'20pobl'!X24*100</f>
        <v>39.184562158523931</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62476</v>
      </c>
      <c r="E25" s="500">
        <f>D25/'20pobl'!D25*100</f>
        <v>3.9831889483656915</v>
      </c>
      <c r="F25" s="350"/>
      <c r="G25" s="368">
        <v>21896</v>
      </c>
      <c r="H25" s="501">
        <v>1.6752817894972012</v>
      </c>
      <c r="I25" s="350"/>
      <c r="J25" s="368">
        <v>14079</v>
      </c>
      <c r="K25" s="501">
        <v>7.446290870241282</v>
      </c>
      <c r="L25" s="350"/>
      <c r="M25" s="368">
        <v>26501</v>
      </c>
      <c r="N25" s="501">
        <f>M25/'20pobl'!X25*100</f>
        <v>36.59651448614909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23602</v>
      </c>
      <c r="E26" s="504">
        <f>D26/'20pobl'!D26*100</f>
        <v>3.4794120291951005</v>
      </c>
      <c r="F26" s="350"/>
      <c r="G26" s="377">
        <v>5524</v>
      </c>
      <c r="H26" s="502">
        <v>1.0272469632616021</v>
      </c>
      <c r="I26" s="350"/>
      <c r="J26" s="377">
        <v>4487</v>
      </c>
      <c r="K26" s="502">
        <v>4.5923014727706306</v>
      </c>
      <c r="L26" s="350"/>
      <c r="M26" s="377">
        <v>13591</v>
      </c>
      <c r="N26" s="502">
        <f>M26/'20pobl'!X26*100</f>
        <v>31.696907505014227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120187</v>
      </c>
      <c r="E27" s="504">
        <f>D27/'20pobl'!D27*100</f>
        <v>5.3951547885606761</v>
      </c>
      <c r="F27" s="350"/>
      <c r="G27" s="377">
        <v>31407</v>
      </c>
      <c r="H27" s="502">
        <v>1.8505904660445198</v>
      </c>
      <c r="I27" s="350"/>
      <c r="J27" s="377">
        <v>24076</v>
      </c>
      <c r="K27" s="502">
        <v>6.5467676762183418</v>
      </c>
      <c r="L27" s="350"/>
      <c r="M27" s="377">
        <v>64704</v>
      </c>
      <c r="N27" s="502">
        <f>M27/'20pobl'!X27*100</f>
        <v>39.745448291112808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14771</v>
      </c>
      <c r="E28" s="504">
        <f>D28/'20pobl'!D28*100</f>
        <v>4.5563630530809665</v>
      </c>
      <c r="F28" s="350"/>
      <c r="G28" s="377">
        <v>3415</v>
      </c>
      <c r="H28" s="502">
        <v>1.3525395266309685</v>
      </c>
      <c r="I28" s="350"/>
      <c r="J28" s="377">
        <v>2757</v>
      </c>
      <c r="K28" s="502">
        <v>5.6061653584936355</v>
      </c>
      <c r="L28" s="350"/>
      <c r="M28" s="377">
        <v>8599</v>
      </c>
      <c r="N28" s="502">
        <f>M28/'20pobl'!X28*100</f>
        <v>38.18722799538147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5656</v>
      </c>
      <c r="E29" s="506">
        <f>D29/'20pobl'!D29*100</f>
        <v>3.3435009812962568</v>
      </c>
      <c r="F29" s="350"/>
      <c r="G29" s="389">
        <v>3040</v>
      </c>
      <c r="H29" s="507">
        <v>2.0587976350916639</v>
      </c>
      <c r="I29" s="350"/>
      <c r="J29" s="389">
        <v>1023</v>
      </c>
      <c r="K29" s="507">
        <v>6.1648788718814034</v>
      </c>
      <c r="L29" s="350"/>
      <c r="M29" s="389">
        <v>1593</v>
      </c>
      <c r="N29" s="507">
        <f>M29/'20pobl'!X29*100</f>
        <v>32.43738546120953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2120932</v>
      </c>
      <c r="E31" s="1243">
        <f>D31/'20pobl'!D31*100</f>
        <v>4.3622898086876107</v>
      </c>
      <c r="F31" s="320"/>
      <c r="G31" s="1242">
        <f>SUM(G12:G29)</f>
        <v>555971</v>
      </c>
      <c r="H31" s="1243">
        <f>G31/'20pobl'!J31*100</f>
        <v>1.4369396014770959</v>
      </c>
      <c r="I31" s="320"/>
      <c r="J31" s="1242">
        <f>SUM(J12:J29)</f>
        <v>448925</v>
      </c>
      <c r="K31" s="1243">
        <f>J31/'20pobl'!Q31*100</f>
        <v>6.4334944985148894</v>
      </c>
      <c r="L31" s="320"/>
      <c r="M31" s="1242">
        <f>SUM(M12:M29)</f>
        <v>1116036</v>
      </c>
      <c r="N31" s="1243">
        <f>M31/'20pobl'!X31*100</f>
        <v>37.826163879619067</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79" t="str">
        <f>'24solcasaad_pobl'!B34:N34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
      <c r="B35" s="1493"/>
      <c r="C35" s="1493"/>
      <c r="D35" s="1493"/>
      <c r="E35" s="510"/>
    </row>
    <row r="36" spans="2:14" ht="4.5" customHeight="1" x14ac:dyDescent="0.2">
      <c r="B36" s="1473"/>
      <c r="C36" s="1473"/>
      <c r="D36" s="147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410"/>
      <c r="C2" s="1410"/>
      <c r="D2" s="1410"/>
      <c r="E2" s="1410"/>
      <c r="F2" s="1410"/>
      <c r="G2" s="1410"/>
      <c r="H2" s="1410"/>
      <c r="I2" s="1410"/>
      <c r="J2" s="1410"/>
      <c r="K2" s="1410"/>
      <c r="L2" s="1410"/>
      <c r="M2" s="1410"/>
      <c r="N2" s="1410"/>
      <c r="O2" s="1410"/>
      <c r="P2" s="1410"/>
      <c r="Q2" s="1410"/>
      <c r="R2" s="1410"/>
      <c r="S2" s="210"/>
      <c r="T2" s="210"/>
    </row>
    <row r="3" spans="1:20" x14ac:dyDescent="0.2">
      <c r="C3" s="1411" t="s">
        <v>314</v>
      </c>
      <c r="D3" s="1411"/>
      <c r="E3" s="1411"/>
    </row>
    <row r="5" spans="1:20" ht="23.25" customHeight="1" x14ac:dyDescent="0.2">
      <c r="B5" s="1412" t="s">
        <v>290</v>
      </c>
      <c r="C5" s="1413"/>
      <c r="D5" s="1413"/>
      <c r="E5" s="1413"/>
      <c r="F5" s="1413"/>
      <c r="G5" s="1413"/>
      <c r="H5" s="1413"/>
      <c r="I5" s="1413"/>
      <c r="J5" s="1413"/>
      <c r="K5" s="1413"/>
      <c r="L5" s="1413"/>
      <c r="M5" s="1413"/>
      <c r="N5" s="1413"/>
      <c r="O5" s="1413"/>
      <c r="P5" s="1413"/>
      <c r="Q5" s="1414">
        <v>45869</v>
      </c>
      <c r="R5" s="1415"/>
      <c r="S5" s="1415"/>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416" t="s">
        <v>315</v>
      </c>
      <c r="C7" s="1416"/>
      <c r="D7" s="1416"/>
      <c r="E7" s="1416"/>
      <c r="F7" s="1416"/>
      <c r="G7" s="1416"/>
      <c r="H7" s="1416"/>
      <c r="I7" s="1416"/>
      <c r="J7" s="1416"/>
      <c r="K7" s="1416"/>
      <c r="L7" s="1416"/>
      <c r="M7" s="1416"/>
      <c r="N7" s="1416"/>
      <c r="O7" s="1416"/>
      <c r="P7" s="1416"/>
      <c r="Q7" s="1416"/>
      <c r="R7" s="1416"/>
      <c r="S7" s="1416"/>
    </row>
    <row r="8" spans="1:20" ht="18.75" customHeight="1" x14ac:dyDescent="0.2">
      <c r="B8" s="1409" t="s">
        <v>316</v>
      </c>
      <c r="C8" s="1409"/>
      <c r="D8" s="1409"/>
      <c r="E8" s="1409"/>
      <c r="F8" s="1409"/>
      <c r="G8" s="1409"/>
      <c r="H8" s="1409"/>
      <c r="I8" s="1409"/>
      <c r="J8" s="1409"/>
      <c r="K8" s="1409"/>
      <c r="L8" s="1409"/>
      <c r="M8" s="1409"/>
      <c r="N8" s="1409"/>
      <c r="O8" s="1409"/>
      <c r="P8" s="1409"/>
      <c r="Q8" s="1409"/>
      <c r="R8" s="1409"/>
      <c r="S8" s="1409"/>
      <c r="T8" s="1409"/>
    </row>
    <row r="9" spans="1:20" ht="18.75" customHeight="1" x14ac:dyDescent="0.2">
      <c r="B9" s="1409" t="s">
        <v>317</v>
      </c>
      <c r="C9" s="1409"/>
      <c r="D9" s="1409"/>
      <c r="E9" s="1409"/>
      <c r="F9" s="1409"/>
      <c r="G9" s="1409"/>
      <c r="H9" s="1409"/>
      <c r="I9" s="1409"/>
      <c r="J9" s="1409"/>
      <c r="K9" s="1409"/>
      <c r="L9" s="1409"/>
      <c r="M9" s="1409"/>
      <c r="N9" s="1409"/>
      <c r="O9" s="1409"/>
      <c r="P9" s="1409"/>
      <c r="Q9" s="1409"/>
      <c r="R9" s="1409"/>
      <c r="S9" s="1409"/>
      <c r="T9" s="1409"/>
    </row>
    <row r="10" spans="1:20" ht="18.75" customHeight="1" x14ac:dyDescent="0.2">
      <c r="B10" s="1409" t="s">
        <v>318</v>
      </c>
      <c r="C10" s="1409"/>
      <c r="D10" s="1409"/>
      <c r="E10" s="1409"/>
      <c r="F10" s="1409"/>
      <c r="G10" s="1409"/>
      <c r="H10" s="1409"/>
      <c r="I10" s="1409"/>
      <c r="J10" s="1409"/>
      <c r="K10" s="1409"/>
      <c r="L10" s="1409"/>
      <c r="M10" s="1409"/>
      <c r="N10" s="1409"/>
      <c r="O10" s="1409"/>
      <c r="P10" s="1409"/>
      <c r="Q10" s="1409"/>
      <c r="R10" s="1409"/>
      <c r="S10" s="1409"/>
      <c r="T10" s="1409"/>
    </row>
    <row r="11" spans="1:20" ht="18.75" customHeight="1" x14ac:dyDescent="0.2">
      <c r="B11" s="1409" t="s">
        <v>319</v>
      </c>
      <c r="C11" s="1409"/>
      <c r="D11" s="1409"/>
      <c r="E11" s="1409"/>
      <c r="F11" s="1409"/>
      <c r="G11" s="1409"/>
      <c r="H11" s="1409"/>
      <c r="I11" s="1409"/>
      <c r="J11" s="1409"/>
      <c r="K11" s="1409"/>
      <c r="L11" s="1409"/>
      <c r="M11" s="1409"/>
      <c r="N11" s="1409"/>
      <c r="O11" s="1409"/>
      <c r="P11" s="1409"/>
      <c r="Q11" s="1409"/>
      <c r="R11" s="1409"/>
      <c r="S11" s="1409"/>
      <c r="T11" s="1409"/>
    </row>
    <row r="12" spans="1:20" ht="18.75" customHeight="1" x14ac:dyDescent="0.2">
      <c r="B12" s="1409" t="s">
        <v>320</v>
      </c>
      <c r="C12" s="1409"/>
      <c r="D12" s="1409"/>
      <c r="E12" s="1409"/>
      <c r="F12" s="1409"/>
      <c r="G12" s="1409"/>
      <c r="H12" s="1409"/>
      <c r="I12" s="1409"/>
      <c r="J12" s="1409"/>
      <c r="K12" s="1409"/>
      <c r="L12" s="1409"/>
      <c r="M12" s="1409"/>
      <c r="N12" s="1409"/>
      <c r="O12" s="1409"/>
      <c r="P12" s="1409"/>
      <c r="Q12" s="1409"/>
      <c r="R12" s="1409"/>
      <c r="S12" s="1409"/>
      <c r="T12" s="1409"/>
    </row>
    <row r="13" spans="1:20" ht="18.75" customHeight="1" x14ac:dyDescent="0.2">
      <c r="B13" s="1409" t="s">
        <v>321</v>
      </c>
      <c r="C13" s="1409"/>
      <c r="D13" s="1409"/>
      <c r="E13" s="1409"/>
      <c r="F13" s="1409"/>
      <c r="G13" s="1409"/>
      <c r="H13" s="1409"/>
      <c r="I13" s="1409"/>
      <c r="J13" s="1409"/>
      <c r="K13" s="1409"/>
      <c r="L13" s="1409"/>
      <c r="M13" s="1409"/>
      <c r="N13" s="1409"/>
      <c r="O13" s="1409"/>
      <c r="P13" s="1409"/>
      <c r="Q13" s="1409"/>
      <c r="R13" s="1409"/>
      <c r="S13" s="1409"/>
      <c r="T13" s="1409"/>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416" t="s">
        <v>322</v>
      </c>
      <c r="C15" s="1416"/>
      <c r="D15" s="1416"/>
      <c r="E15" s="1416"/>
      <c r="F15" s="1416"/>
      <c r="G15" s="1416"/>
      <c r="H15" s="1416"/>
      <c r="I15" s="1416"/>
      <c r="J15" s="1416"/>
      <c r="K15" s="1416"/>
      <c r="L15" s="1416"/>
      <c r="M15" s="1416"/>
      <c r="N15" s="1416"/>
      <c r="O15" s="1416"/>
      <c r="P15" s="1416"/>
      <c r="Q15" s="1416"/>
      <c r="R15" s="1416"/>
      <c r="S15" s="1416"/>
    </row>
    <row r="16" spans="1:20" ht="18.75" customHeight="1" x14ac:dyDescent="0.2">
      <c r="B16" s="1409" t="s">
        <v>323</v>
      </c>
      <c r="C16" s="1409"/>
      <c r="D16" s="1409"/>
      <c r="E16" s="1409"/>
      <c r="F16" s="1409"/>
      <c r="G16" s="1409"/>
      <c r="H16" s="1409"/>
      <c r="I16" s="1409"/>
      <c r="J16" s="1409"/>
      <c r="K16" s="1409"/>
      <c r="L16" s="1409"/>
      <c r="M16" s="1409"/>
      <c r="N16" s="1409"/>
      <c r="O16" s="1409"/>
      <c r="P16" s="1409"/>
      <c r="Q16" s="1409"/>
      <c r="R16" s="1409"/>
      <c r="S16" s="1409"/>
    </row>
    <row r="17" spans="2:20" ht="18.75" customHeight="1" x14ac:dyDescent="0.2">
      <c r="B17" s="1409" t="s">
        <v>324</v>
      </c>
      <c r="C17" s="1409"/>
      <c r="D17" s="1409"/>
      <c r="E17" s="1409"/>
      <c r="F17" s="1409"/>
      <c r="G17" s="1409"/>
      <c r="H17" s="1409"/>
      <c r="I17" s="1409"/>
      <c r="J17" s="1409"/>
      <c r="K17" s="1409"/>
      <c r="L17" s="1409"/>
      <c r="M17" s="1409"/>
      <c r="N17" s="1409"/>
      <c r="O17" s="1409"/>
      <c r="P17" s="1409"/>
      <c r="Q17" s="1409"/>
      <c r="R17" s="1409"/>
      <c r="S17" s="1409"/>
      <c r="T17" s="214"/>
    </row>
    <row r="18" spans="2:20" ht="18.75" customHeight="1" x14ac:dyDescent="0.2">
      <c r="B18" s="1409" t="s">
        <v>325</v>
      </c>
      <c r="C18" s="1409"/>
      <c r="D18" s="1409"/>
      <c r="E18" s="1409"/>
      <c r="F18" s="1409"/>
      <c r="G18" s="1409"/>
      <c r="H18" s="1409"/>
      <c r="I18" s="1409"/>
      <c r="J18" s="1409"/>
      <c r="K18" s="1409"/>
      <c r="L18" s="1409"/>
      <c r="M18" s="1409"/>
      <c r="N18" s="1409"/>
      <c r="O18" s="1409"/>
      <c r="P18" s="1409"/>
      <c r="Q18" s="1409"/>
      <c r="R18" s="1409"/>
      <c r="S18" s="1409"/>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416" t="s">
        <v>326</v>
      </c>
      <c r="C20" s="1416"/>
      <c r="D20" s="1416"/>
      <c r="E20" s="1416"/>
      <c r="F20" s="1416"/>
      <c r="G20" s="1416"/>
      <c r="H20" s="1416"/>
      <c r="I20" s="1416"/>
      <c r="J20" s="1416"/>
      <c r="K20" s="1416"/>
      <c r="L20" s="1416"/>
      <c r="M20" s="1416"/>
      <c r="N20" s="1416"/>
      <c r="O20" s="1416"/>
      <c r="P20" s="1416"/>
      <c r="Q20" s="1416"/>
      <c r="R20" s="1416"/>
      <c r="S20" s="1416"/>
    </row>
    <row r="21" spans="2:20" ht="18.75" customHeight="1" x14ac:dyDescent="0.2">
      <c r="B21" s="1409" t="s">
        <v>327</v>
      </c>
      <c r="C21" s="1409"/>
      <c r="D21" s="1409"/>
      <c r="E21" s="1409"/>
      <c r="F21" s="1409"/>
      <c r="G21" s="1409"/>
      <c r="H21" s="1409"/>
      <c r="I21" s="1409"/>
      <c r="J21" s="1409"/>
      <c r="K21" s="1409"/>
      <c r="L21" s="1409"/>
      <c r="M21" s="1409"/>
      <c r="N21" s="1409"/>
      <c r="O21" s="1409"/>
      <c r="P21" s="1409"/>
      <c r="Q21" s="1409"/>
      <c r="R21" s="1409"/>
      <c r="S21" s="1409"/>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416" t="s">
        <v>328</v>
      </c>
      <c r="C23" s="1416"/>
      <c r="D23" s="1416"/>
      <c r="E23" s="1416"/>
      <c r="F23" s="1416"/>
      <c r="G23" s="1416"/>
      <c r="H23" s="1416"/>
      <c r="I23" s="1416"/>
      <c r="J23" s="1416"/>
      <c r="K23" s="1416"/>
      <c r="L23" s="1416"/>
      <c r="M23" s="1416"/>
      <c r="N23" s="1416"/>
      <c r="O23" s="1416"/>
      <c r="P23" s="1416"/>
      <c r="Q23" s="1416"/>
      <c r="R23" s="1416"/>
      <c r="S23" s="1416"/>
    </row>
    <row r="24" spans="2:20" ht="18.75" customHeight="1" x14ac:dyDescent="0.2">
      <c r="B24" s="1409" t="s">
        <v>328</v>
      </c>
      <c r="C24" s="1409"/>
      <c r="D24" s="1409"/>
      <c r="E24" s="1409"/>
      <c r="F24" s="1409"/>
      <c r="G24" s="1409"/>
      <c r="H24" s="1409"/>
      <c r="I24" s="1409"/>
      <c r="J24" s="1409"/>
      <c r="K24" s="1409"/>
      <c r="L24" s="1409"/>
      <c r="M24" s="1409"/>
      <c r="N24" s="1409"/>
      <c r="O24" s="1409"/>
      <c r="P24" s="1409"/>
      <c r="Q24" s="1409"/>
      <c r="R24" s="1409"/>
      <c r="S24" s="1409"/>
    </row>
    <row r="25" spans="2:20" ht="18.75" customHeight="1" x14ac:dyDescent="0.2">
      <c r="B25" s="1409" t="s">
        <v>329</v>
      </c>
      <c r="C25" s="1409"/>
      <c r="D25" s="1409"/>
      <c r="E25" s="1409"/>
      <c r="F25" s="1409"/>
      <c r="G25" s="1409"/>
      <c r="H25" s="1409"/>
      <c r="I25" s="1409"/>
      <c r="J25" s="1409"/>
      <c r="K25" s="1409"/>
      <c r="L25" s="1409"/>
      <c r="M25" s="1409"/>
      <c r="N25" s="1409"/>
      <c r="O25" s="1409"/>
      <c r="P25" s="1409"/>
      <c r="Q25" s="1409"/>
      <c r="R25" s="1409"/>
      <c r="S25" s="1409"/>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416" t="s">
        <v>330</v>
      </c>
      <c r="C27" s="1416"/>
      <c r="D27" s="1416"/>
      <c r="E27" s="1416"/>
      <c r="F27" s="1416"/>
      <c r="G27" s="1416"/>
      <c r="H27" s="1416"/>
      <c r="I27" s="1416"/>
      <c r="J27" s="1416"/>
      <c r="K27" s="1416"/>
      <c r="L27" s="1416"/>
      <c r="M27" s="1416"/>
      <c r="N27" s="1416"/>
      <c r="O27" s="1416"/>
      <c r="P27" s="1416"/>
      <c r="Q27" s="1416"/>
      <c r="R27" s="1416"/>
      <c r="S27" s="1416"/>
    </row>
    <row r="28" spans="2:20" ht="18.75" customHeight="1" x14ac:dyDescent="0.2">
      <c r="B28" s="1409" t="s">
        <v>330</v>
      </c>
      <c r="C28" s="1409"/>
      <c r="D28" s="1409"/>
      <c r="E28" s="1409"/>
      <c r="F28" s="1409"/>
      <c r="G28" s="1409"/>
      <c r="H28" s="1409"/>
      <c r="I28" s="1409"/>
      <c r="J28" s="1409"/>
      <c r="K28" s="1409"/>
      <c r="L28" s="1409"/>
      <c r="M28" s="1409"/>
      <c r="N28" s="1409"/>
      <c r="O28" s="1409"/>
      <c r="P28" s="1409"/>
      <c r="Q28" s="1409"/>
      <c r="R28" s="1409"/>
      <c r="S28" s="1409"/>
    </row>
    <row r="29" spans="2:20" ht="18.75" customHeight="1" x14ac:dyDescent="0.2">
      <c r="B29" s="1409" t="s">
        <v>331</v>
      </c>
      <c r="C29" s="1409"/>
      <c r="D29" s="1409"/>
      <c r="E29" s="1409"/>
      <c r="F29" s="1409"/>
      <c r="G29" s="1409"/>
      <c r="H29" s="1409"/>
      <c r="I29" s="1409"/>
      <c r="J29" s="1409"/>
      <c r="K29" s="1409"/>
      <c r="L29" s="1409"/>
      <c r="M29" s="1409"/>
      <c r="N29" s="1409"/>
      <c r="O29" s="1409"/>
      <c r="P29" s="1409"/>
      <c r="Q29" s="1409"/>
      <c r="R29" s="1409"/>
      <c r="S29" s="1409"/>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416" t="s">
        <v>332</v>
      </c>
      <c r="C31" s="1416"/>
      <c r="D31" s="1416"/>
      <c r="E31" s="1416"/>
      <c r="F31" s="1416"/>
      <c r="G31" s="1416"/>
      <c r="H31" s="1416"/>
      <c r="I31" s="1416"/>
      <c r="J31" s="1416"/>
      <c r="K31" s="1416"/>
      <c r="L31" s="1416"/>
      <c r="M31" s="1416"/>
      <c r="N31" s="1416"/>
      <c r="O31" s="1416"/>
      <c r="P31" s="1416"/>
      <c r="Q31" s="1416"/>
      <c r="R31" s="1416"/>
      <c r="S31" s="1416"/>
    </row>
    <row r="32" spans="2:20" ht="18.75" customHeight="1" x14ac:dyDescent="0.2">
      <c r="B32" s="1409" t="s">
        <v>333</v>
      </c>
      <c r="C32" s="1409"/>
      <c r="D32" s="1409"/>
      <c r="E32" s="1409"/>
      <c r="F32" s="1409"/>
      <c r="G32" s="1409"/>
      <c r="H32" s="1409"/>
      <c r="I32" s="1409"/>
      <c r="J32" s="1409"/>
      <c r="K32" s="1409"/>
      <c r="L32" s="1409"/>
      <c r="M32" s="1409"/>
      <c r="N32" s="1409"/>
      <c r="O32" s="1409"/>
      <c r="P32" s="1409"/>
      <c r="Q32" s="1409"/>
      <c r="R32" s="1409"/>
      <c r="S32" s="1409"/>
    </row>
    <row r="33" spans="2:20" ht="18.75" customHeight="1" x14ac:dyDescent="0.2">
      <c r="B33" s="1409" t="s">
        <v>334</v>
      </c>
      <c r="C33" s="1409"/>
      <c r="D33" s="1409"/>
      <c r="E33" s="1409"/>
      <c r="F33" s="1409"/>
      <c r="G33" s="1409"/>
      <c r="H33" s="1409"/>
      <c r="I33" s="1409"/>
      <c r="J33" s="1409"/>
      <c r="K33" s="1409"/>
      <c r="L33" s="1409"/>
      <c r="M33" s="1409"/>
      <c r="N33" s="1409"/>
      <c r="O33" s="1409"/>
      <c r="P33" s="1409"/>
      <c r="Q33" s="1409"/>
      <c r="R33" s="1409"/>
      <c r="S33" s="1409"/>
      <c r="T33" s="214"/>
    </row>
    <row r="34" spans="2:20" ht="18.75" customHeight="1" x14ac:dyDescent="0.2">
      <c r="B34" s="1409" t="s">
        <v>335</v>
      </c>
      <c r="C34" s="1409"/>
      <c r="D34" s="1409"/>
      <c r="E34" s="1409"/>
      <c r="F34" s="1409"/>
      <c r="G34" s="1409"/>
      <c r="H34" s="1409"/>
      <c r="I34" s="1409"/>
      <c r="J34" s="1409"/>
      <c r="K34" s="1409"/>
      <c r="L34" s="1409"/>
      <c r="M34" s="1409"/>
      <c r="N34" s="1409"/>
      <c r="O34" s="1409"/>
      <c r="P34" s="1409"/>
      <c r="Q34" s="1409"/>
      <c r="R34" s="1409"/>
      <c r="S34" s="1409"/>
      <c r="T34" s="214"/>
    </row>
    <row r="35" spans="2:20" ht="15" customHeight="1" x14ac:dyDescent="0.2">
      <c r="B35" s="1409" t="s">
        <v>497</v>
      </c>
      <c r="C35" s="1409"/>
      <c r="D35" s="1409"/>
      <c r="E35" s="1409"/>
      <c r="F35" s="1409"/>
      <c r="G35" s="1409"/>
      <c r="H35" s="1409"/>
      <c r="I35" s="1409"/>
      <c r="J35" s="1409"/>
      <c r="K35" s="1409"/>
      <c r="L35" s="1409"/>
      <c r="M35" s="1409"/>
      <c r="N35" s="1409"/>
      <c r="O35" s="1409"/>
      <c r="P35" s="1409"/>
      <c r="Q35" s="1409"/>
      <c r="R35" s="1409"/>
      <c r="S35" s="1409"/>
      <c r="T35" s="214"/>
    </row>
    <row r="36" spans="2:20" ht="15.95" customHeight="1" x14ac:dyDescent="0.2"/>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8" customHeight="1" x14ac:dyDescent="0.2"/>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502"/>
      <c r="C2" s="1502"/>
      <c r="D2" s="1502"/>
      <c r="E2" s="1502"/>
      <c r="F2" s="1502"/>
      <c r="G2" s="1502"/>
      <c r="H2" s="1502"/>
      <c r="I2" s="1502"/>
      <c r="O2" s="37"/>
    </row>
    <row r="3" spans="1:50" s="38" customFormat="1" ht="4.5" customHeight="1" x14ac:dyDescent="0.2">
      <c r="B3" s="1503"/>
      <c r="C3" s="1503"/>
      <c r="D3" s="1503"/>
      <c r="E3" s="1503"/>
      <c r="F3" s="1503"/>
      <c r="G3" s="1503"/>
      <c r="H3" s="1503"/>
      <c r="I3" s="1503"/>
      <c r="O3" s="37"/>
    </row>
    <row r="4" spans="1:50" s="38" customFormat="1" ht="17.25" customHeight="1" x14ac:dyDescent="0.2">
      <c r="A4" s="1503" t="s">
        <v>192</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
      <c r="O6" s="37"/>
    </row>
    <row r="7" spans="1:50" s="41" customFormat="1" ht="12.75" customHeight="1" x14ac:dyDescent="0.2">
      <c r="A7" s="39"/>
      <c r="B7" s="1504" t="s">
        <v>12</v>
      </c>
      <c r="C7" s="40"/>
      <c r="D7" s="1499" t="s">
        <v>109</v>
      </c>
      <c r="E7" s="1497"/>
      <c r="F7" s="181"/>
      <c r="G7" s="1497"/>
      <c r="H7" s="1497"/>
      <c r="I7" s="181"/>
      <c r="J7" s="1497"/>
      <c r="K7" s="1497"/>
      <c r="L7" s="181"/>
      <c r="M7" s="1497"/>
      <c r="N7" s="1498"/>
      <c r="O7" s="40"/>
      <c r="P7" s="1499" t="s">
        <v>30</v>
      </c>
      <c r="Q7" s="1497"/>
      <c r="R7" s="181"/>
      <c r="S7" s="1497"/>
      <c r="T7" s="1497"/>
      <c r="U7" s="181"/>
      <c r="V7" s="1497"/>
      <c r="W7" s="1497"/>
      <c r="X7" s="181"/>
      <c r="Y7" s="1497"/>
      <c r="Z7" s="1498"/>
      <c r="AA7" s="116"/>
      <c r="AB7" s="116"/>
      <c r="AC7" s="117"/>
      <c r="AD7" s="117"/>
      <c r="AE7" s="117"/>
      <c r="AF7" s="117"/>
      <c r="AG7" s="117"/>
      <c r="AH7" s="117"/>
      <c r="AI7" s="118"/>
    </row>
    <row r="8" spans="1:50" s="41" customFormat="1" ht="33.75" customHeight="1" x14ac:dyDescent="0.2">
      <c r="A8" s="39"/>
      <c r="B8" s="1505"/>
      <c r="C8" s="40"/>
      <c r="D8" s="1508"/>
      <c r="E8" s="1509"/>
      <c r="F8" s="40"/>
      <c r="G8" s="1499" t="s">
        <v>168</v>
      </c>
      <c r="H8" s="1498"/>
      <c r="I8" s="40"/>
      <c r="J8" s="1499" t="s">
        <v>174</v>
      </c>
      <c r="K8" s="1498"/>
      <c r="L8" s="40"/>
      <c r="M8" s="1499" t="s">
        <v>169</v>
      </c>
      <c r="N8" s="1498"/>
      <c r="O8" s="40"/>
      <c r="P8" s="1508"/>
      <c r="Q8" s="1510"/>
      <c r="R8" s="130"/>
      <c r="S8" s="1499" t="s">
        <v>175</v>
      </c>
      <c r="T8" s="1498"/>
      <c r="U8" s="40"/>
      <c r="V8" s="1499" t="s">
        <v>176</v>
      </c>
      <c r="W8" s="1498"/>
      <c r="X8" s="40"/>
      <c r="Y8" s="1499" t="s">
        <v>177</v>
      </c>
      <c r="Z8" s="1498"/>
      <c r="AA8" s="116"/>
      <c r="AB8" s="116"/>
      <c r="AC8" s="117"/>
      <c r="AD8" s="117"/>
      <c r="AE8" s="117"/>
      <c r="AF8" s="117"/>
      <c r="AG8" s="117"/>
      <c r="AH8" s="117"/>
      <c r="AI8" s="118"/>
    </row>
    <row r="9" spans="1:50" s="46" customFormat="1" ht="36.75" customHeight="1" x14ac:dyDescent="0.2">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7" t="s">
        <v>216</v>
      </c>
      <c r="C33" s="1507"/>
      <c r="D33" s="1507"/>
      <c r="E33" s="1507"/>
      <c r="F33" s="1507"/>
      <c r="G33" s="1507"/>
      <c r="H33" s="1507"/>
      <c r="I33" s="1507"/>
      <c r="J33" s="1507"/>
      <c r="K33" s="1507"/>
      <c r="L33" s="1507"/>
      <c r="M33" s="1507"/>
      <c r="O33" s="86"/>
    </row>
    <row r="34" spans="2:19" ht="29.25" customHeight="1" x14ac:dyDescent="0.2">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
      <c r="B35" s="1500"/>
      <c r="C35" s="1500"/>
      <c r="D35" s="1500"/>
      <c r="E35" s="1500"/>
      <c r="F35" s="1500"/>
      <c r="G35" s="1500"/>
      <c r="H35" s="1500"/>
      <c r="I35" s="1500"/>
      <c r="J35" s="1500"/>
      <c r="K35" s="1500"/>
      <c r="L35" s="1500"/>
      <c r="M35" s="1500"/>
      <c r="N35" s="1500"/>
      <c r="O35" s="1500"/>
      <c r="P35" s="1500"/>
      <c r="Q35" s="89"/>
      <c r="R35" s="89"/>
      <c r="S35" s="89"/>
    </row>
    <row r="38" spans="2:19" x14ac:dyDescent="0.2">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AC34" sqref="AC34"/>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47"/>
      <c r="C2" s="1447"/>
      <c r="D2" s="1447"/>
      <c r="E2" s="1447"/>
      <c r="F2" s="1447"/>
      <c r="G2" s="1447"/>
      <c r="H2" s="1447"/>
      <c r="I2" s="144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448"/>
      <c r="C3" s="1448"/>
      <c r="D3" s="1448"/>
      <c r="E3" s="1448"/>
      <c r="F3" s="1448"/>
      <c r="G3" s="1448"/>
      <c r="H3" s="1448"/>
      <c r="I3" s="144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74" t="s">
        <v>408</v>
      </c>
      <c r="B4" s="1474"/>
      <c r="C4" s="1474"/>
      <c r="D4" s="1474"/>
      <c r="E4" s="1474"/>
      <c r="F4" s="1474"/>
      <c r="G4" s="1474"/>
      <c r="H4" s="1474"/>
      <c r="I4" s="1474"/>
      <c r="J4" s="1474"/>
      <c r="K4" s="1474"/>
      <c r="L4" s="1474"/>
      <c r="M4" s="1474"/>
      <c r="N4" s="1474"/>
      <c r="O4" s="1474"/>
      <c r="P4" s="1474"/>
      <c r="Q4" s="1474"/>
      <c r="R4" s="1474"/>
      <c r="S4" s="1474"/>
      <c r="T4" s="1474"/>
      <c r="U4" s="1474"/>
      <c r="V4" s="1474"/>
      <c r="W4" s="1474"/>
      <c r="X4" s="1474"/>
      <c r="Y4" s="1474"/>
      <c r="Z4" s="1474"/>
    </row>
    <row r="5" spans="1:50" s="492" customFormat="1" ht="17.2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512" t="s">
        <v>12</v>
      </c>
      <c r="D7" s="1512" t="s">
        <v>208</v>
      </c>
      <c r="E7" s="1512"/>
      <c r="G7" s="1512"/>
      <c r="H7" s="1512"/>
      <c r="J7" s="1512"/>
      <c r="K7" s="1512"/>
      <c r="M7" s="1512"/>
      <c r="N7" s="1512"/>
      <c r="P7" s="1512" t="s">
        <v>30</v>
      </c>
      <c r="Q7" s="1512"/>
      <c r="S7" s="1512"/>
      <c r="T7" s="1512"/>
      <c r="V7" s="1512"/>
      <c r="W7" s="1512"/>
      <c r="Y7" s="1512"/>
      <c r="Z7" s="1512"/>
      <c r="AA7" s="512"/>
      <c r="AB7" s="512"/>
      <c r="AI7" s="514"/>
    </row>
    <row r="8" spans="1:50" s="513" customFormat="1" ht="33.75" customHeight="1" x14ac:dyDescent="0.2">
      <c r="A8" s="512"/>
      <c r="B8" s="1512"/>
      <c r="D8" s="1512"/>
      <c r="E8" s="1512"/>
      <c r="G8" s="1512" t="s">
        <v>168</v>
      </c>
      <c r="H8" s="1512"/>
      <c r="J8" s="1512" t="s">
        <v>174</v>
      </c>
      <c r="K8" s="1512"/>
      <c r="M8" s="1512" t="s">
        <v>169</v>
      </c>
      <c r="N8" s="1512"/>
      <c r="P8" s="1512"/>
      <c r="Q8" s="1512"/>
      <c r="S8" s="1512" t="s">
        <v>175</v>
      </c>
      <c r="T8" s="1512"/>
      <c r="V8" s="1512" t="s">
        <v>176</v>
      </c>
      <c r="W8" s="1512"/>
      <c r="Y8" s="1512" t="s">
        <v>177</v>
      </c>
      <c r="Z8" s="1512"/>
      <c r="AA8" s="512"/>
      <c r="AB8" s="512"/>
      <c r="AI8" s="514"/>
    </row>
    <row r="9" spans="1:50" s="513" customFormat="1" ht="36.75" customHeight="1" x14ac:dyDescent="0.2">
      <c r="A9" s="512"/>
      <c r="B9" s="151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397216</v>
      </c>
      <c r="Q11" s="564">
        <f>P11*100/D11</f>
        <v>4.6017417794677442</v>
      </c>
      <c r="R11" s="558"/>
      <c r="S11" s="561">
        <f>'34adictcasaad'!G12</f>
        <v>115424</v>
      </c>
      <c r="T11" s="565">
        <f>S11*100/G11</f>
        <v>1.6445330148294921</v>
      </c>
      <c r="U11" s="558"/>
      <c r="V11" s="561">
        <f>'34adictcasaad'!J12</f>
        <v>92407</v>
      </c>
      <c r="W11" s="565">
        <f>V11*100/J11</f>
        <v>7.8551531086283681</v>
      </c>
      <c r="X11" s="558"/>
      <c r="Y11" s="561">
        <f>'34adictcasaad'!M12</f>
        <v>189385</v>
      </c>
      <c r="Z11" s="565">
        <f>Y11*100/M11</f>
        <v>43.354791152541289</v>
      </c>
      <c r="AA11" s="566"/>
      <c r="AB11" s="567">
        <f t="shared" ref="AB11:AB28" si="3">_xlfn.RANK.EQ(Q11,Q$11:Q$30,0)</f>
        <v>5</v>
      </c>
      <c r="AC11" s="567">
        <v>1</v>
      </c>
      <c r="AD11" s="567">
        <f>MATCH(AC11,AB$11:AB$30,0)</f>
        <v>7</v>
      </c>
      <c r="AE11" s="568" t="str">
        <f t="shared" ref="AE11:AE29" si="4">INDEX(B$11:B$30,AD11,1)</f>
        <v>Castilla y León</v>
      </c>
      <c r="AF11" s="569">
        <f t="shared" ref="AF11:AF29" si="5">INDEX(Q$11:Q$30,AD11,1)</f>
        <v>6.6132955802652695</v>
      </c>
      <c r="AH11" s="567">
        <f>_xlfn.RANK.EQ(T11,T$11:T$30,0)</f>
        <v>6</v>
      </c>
      <c r="AI11" s="567">
        <v>1</v>
      </c>
      <c r="AJ11" s="567">
        <f>MATCH(AI11,AH$11:AH$30,0)</f>
        <v>18</v>
      </c>
      <c r="AK11" s="568" t="str">
        <f>INDEX(B$11:B$30,AJ11,1)</f>
        <v>Ceuta y Melilla</v>
      </c>
      <c r="AL11" s="569">
        <f>INDEX(T$11:T$30,AJ11,1)</f>
        <v>2.0587976350916639</v>
      </c>
      <c r="AN11" s="567">
        <f>_xlfn.RANK.EQ(W11,W$11:W$30,0)</f>
        <v>1</v>
      </c>
      <c r="AO11" s="567">
        <v>1</v>
      </c>
      <c r="AP11" s="567">
        <f>MATCH(AO11,AN$11:AN$30,0)</f>
        <v>1</v>
      </c>
      <c r="AQ11" s="568" t="str">
        <f>INDEX(B$11:B$30,AP11,1)</f>
        <v>Andalucía</v>
      </c>
      <c r="AR11" s="569">
        <f>INDEX(W$11:W$30,AP11,1)</f>
        <v>7.8551531086283681</v>
      </c>
      <c r="AT11" s="567">
        <f>_xlfn.RANK.EQ(Z11,Z$11:Z$30,0)</f>
        <v>2</v>
      </c>
      <c r="AU11" s="567">
        <v>1</v>
      </c>
      <c r="AV11" s="567">
        <f>MATCH(AU11,AT$11:AT$30,0)</f>
        <v>7</v>
      </c>
      <c r="AW11" s="568" t="str">
        <f>INDEX(B$11:B$30,AV11,1)</f>
        <v>Castilla y León</v>
      </c>
      <c r="AX11" s="569">
        <f>INDEX(Z$11:Z$30,AV11,1)</f>
        <v>43.979268513489046</v>
      </c>
    </row>
    <row r="12" spans="1:50" s="396" customFormat="1" ht="18" customHeight="1" x14ac:dyDescent="0.2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55333</v>
      </c>
      <c r="Q12" s="564">
        <f t="shared" ref="Q12:Q28" si="9">P12*100/D12</f>
        <v>4.0939159849392306</v>
      </c>
      <c r="R12" s="558"/>
      <c r="S12" s="561">
        <f>'34adictcasaad'!G13</f>
        <v>10863</v>
      </c>
      <c r="T12" s="565">
        <f t="shared" ref="T12:T28" si="10">S12*100/G12</f>
        <v>1.0356011119627515</v>
      </c>
      <c r="U12" s="558"/>
      <c r="V12" s="561">
        <f>'34adictcasaad'!J13</f>
        <v>10677</v>
      </c>
      <c r="W12" s="565">
        <f t="shared" ref="W12:W28" si="11">V12*100/J12</f>
        <v>5.1993143547240379</v>
      </c>
      <c r="X12" s="558"/>
      <c r="Y12" s="561">
        <f>'34adictcasaad'!M13</f>
        <v>33793</v>
      </c>
      <c r="Z12" s="565">
        <f t="shared" ref="Z12:Z28" si="12">Y12*100/M12</f>
        <v>34.737512977868235</v>
      </c>
      <c r="AA12" s="566"/>
      <c r="AB12" s="567">
        <f t="shared" si="3"/>
        <v>10</v>
      </c>
      <c r="AC12" s="567">
        <v>2</v>
      </c>
      <c r="AD12" s="567">
        <f t="shared" ref="AD12:AD28" si="13">MATCH(AC12,AB$11:AB$30,0)</f>
        <v>11</v>
      </c>
      <c r="AE12" s="568" t="str">
        <f t="shared" si="4"/>
        <v>Extremadura</v>
      </c>
      <c r="AF12" s="569">
        <f t="shared" si="5"/>
        <v>5.4261904784479853</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1.862112738875356</v>
      </c>
      <c r="AN12" s="567">
        <f t="shared" ref="AN12:AN30" si="18">_xlfn.RANK.EQ(W12,W$11:W$30,0)</f>
        <v>15</v>
      </c>
      <c r="AO12" s="567">
        <v>2</v>
      </c>
      <c r="AP12" s="567">
        <f t="shared" ref="AP12:AP28" si="19">MATCH(AO12,AN$11:AN$30,0)</f>
        <v>11</v>
      </c>
      <c r="AQ12" s="568" t="str">
        <f t="shared" ref="AQ12:AQ29" si="20">INDEX(B$11:B$30,AP12,1)</f>
        <v>Extremadura</v>
      </c>
      <c r="AR12" s="569">
        <f t="shared" ref="AR12:AR28" si="21">INDEX(W$11:W$30,AP12,1)</f>
        <v>7.4923737010490807</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43.354791152541289</v>
      </c>
    </row>
    <row r="13" spans="1:50" s="396" customFormat="1" ht="18" customHeight="1" x14ac:dyDescent="0.2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44289</v>
      </c>
      <c r="Q13" s="564">
        <f t="shared" si="9"/>
        <v>4.3867911913541908</v>
      </c>
      <c r="R13" s="558"/>
      <c r="S13" s="561">
        <f>'34adictcasaad'!G14</f>
        <v>9984</v>
      </c>
      <c r="T13" s="565">
        <f t="shared" si="10"/>
        <v>1.3731374485279757</v>
      </c>
      <c r="U13" s="558"/>
      <c r="V13" s="561">
        <f>'34adictcasaad'!J14</f>
        <v>9824</v>
      </c>
      <c r="W13" s="565">
        <f t="shared" si="11"/>
        <v>4.9764701710661621</v>
      </c>
      <c r="X13" s="558"/>
      <c r="Y13" s="561">
        <f>'34adictcasaad'!M14</f>
        <v>24481</v>
      </c>
      <c r="Z13" s="565">
        <f t="shared" si="12"/>
        <v>28.768684779543104</v>
      </c>
      <c r="AA13" s="566"/>
      <c r="AB13" s="567">
        <f t="shared" si="3"/>
        <v>8</v>
      </c>
      <c r="AC13" s="567">
        <v>3</v>
      </c>
      <c r="AD13" s="567">
        <f t="shared" si="13"/>
        <v>16</v>
      </c>
      <c r="AE13" s="568" t="str">
        <f t="shared" si="4"/>
        <v>País Vasco</v>
      </c>
      <c r="AF13" s="570">
        <f t="shared" si="5"/>
        <v>5.3951547885606752</v>
      </c>
      <c r="AH13" s="567">
        <f t="shared" si="14"/>
        <v>11</v>
      </c>
      <c r="AI13" s="567">
        <v>3</v>
      </c>
      <c r="AJ13" s="567">
        <f t="shared" si="15"/>
        <v>16</v>
      </c>
      <c r="AK13" s="568" t="str">
        <f t="shared" si="16"/>
        <v>País Vasco</v>
      </c>
      <c r="AL13" s="569">
        <f t="shared" si="17"/>
        <v>1.8505904660445198</v>
      </c>
      <c r="AN13" s="567">
        <f t="shared" si="18"/>
        <v>16</v>
      </c>
      <c r="AO13" s="567">
        <v>3</v>
      </c>
      <c r="AP13" s="567">
        <f t="shared" si="19"/>
        <v>9</v>
      </c>
      <c r="AQ13" s="568" t="str">
        <f t="shared" si="20"/>
        <v>Cataluña</v>
      </c>
      <c r="AR13" s="569">
        <f t="shared" si="21"/>
        <v>7.4576286593430563</v>
      </c>
      <c r="AT13" s="567">
        <f t="shared" si="22"/>
        <v>17</v>
      </c>
      <c r="AU13" s="567">
        <v>3</v>
      </c>
      <c r="AV13" s="567">
        <f t="shared" si="23"/>
        <v>8</v>
      </c>
      <c r="AW13" s="568" t="str">
        <f t="shared" si="24"/>
        <v>Castilla - La Mancha</v>
      </c>
      <c r="AX13" s="569">
        <f t="shared" si="25"/>
        <v>42.717578362779655</v>
      </c>
    </row>
    <row r="14" spans="1:50" s="396" customFormat="1" ht="18" customHeight="1" x14ac:dyDescent="0.2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45669</v>
      </c>
      <c r="Q14" s="564">
        <f t="shared" si="9"/>
        <v>3.7075975346006715</v>
      </c>
      <c r="R14" s="558"/>
      <c r="S14" s="561">
        <f>'34adictcasaad'!G15</f>
        <v>13204</v>
      </c>
      <c r="T14" s="565">
        <f t="shared" si="10"/>
        <v>1.2863427883360157</v>
      </c>
      <c r="U14" s="558"/>
      <c r="V14" s="561">
        <f>'34adictcasaad'!J15</f>
        <v>10569</v>
      </c>
      <c r="W14" s="565">
        <f t="shared" si="11"/>
        <v>7.0079236150250308</v>
      </c>
      <c r="X14" s="558"/>
      <c r="Y14" s="561">
        <f>'34adictcasaad'!M15</f>
        <v>21896</v>
      </c>
      <c r="Z14" s="565">
        <f t="shared" si="12"/>
        <v>40.193109018484868</v>
      </c>
      <c r="AA14" s="566"/>
      <c r="AB14" s="567">
        <f t="shared" si="3"/>
        <v>15</v>
      </c>
      <c r="AC14" s="567">
        <v>4</v>
      </c>
      <c r="AD14" s="567">
        <f t="shared" si="13"/>
        <v>8</v>
      </c>
      <c r="AE14" s="568" t="str">
        <f t="shared" si="4"/>
        <v>Castilla - La Mancha</v>
      </c>
      <c r="AF14" s="569">
        <f t="shared" si="5"/>
        <v>4.7693131594115847</v>
      </c>
      <c r="AH14" s="567">
        <f t="shared" si="14"/>
        <v>16</v>
      </c>
      <c r="AI14" s="567">
        <v>4</v>
      </c>
      <c r="AJ14" s="567">
        <f t="shared" si="15"/>
        <v>14</v>
      </c>
      <c r="AK14" s="568" t="str">
        <f t="shared" si="16"/>
        <v>Murcia, Región de</v>
      </c>
      <c r="AL14" s="569">
        <f t="shared" si="17"/>
        <v>1.6752817894972012</v>
      </c>
      <c r="AN14" s="567">
        <f t="shared" si="18"/>
        <v>6</v>
      </c>
      <c r="AO14" s="567">
        <v>4</v>
      </c>
      <c r="AP14" s="567">
        <f t="shared" si="19"/>
        <v>14</v>
      </c>
      <c r="AQ14" s="568" t="str">
        <f t="shared" si="20"/>
        <v>Murcia, Región de</v>
      </c>
      <c r="AR14" s="569">
        <f t="shared" si="21"/>
        <v>7.4462908702412811</v>
      </c>
      <c r="AT14" s="567">
        <f t="shared" si="22"/>
        <v>6</v>
      </c>
      <c r="AU14" s="567">
        <v>4</v>
      </c>
      <c r="AV14" s="567">
        <f t="shared" si="23"/>
        <v>11</v>
      </c>
      <c r="AW14" s="568" t="str">
        <f t="shared" si="24"/>
        <v>Extremadura</v>
      </c>
      <c r="AX14" s="569">
        <f t="shared" si="25"/>
        <v>42.250465387242365</v>
      </c>
    </row>
    <row r="15" spans="1:50" s="396" customFormat="1" ht="18" customHeight="1" x14ac:dyDescent="0.2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70088</v>
      </c>
      <c r="Q15" s="564">
        <f t="shared" si="9"/>
        <v>3.1306700066197535</v>
      </c>
      <c r="R15" s="558"/>
      <c r="S15" s="561">
        <f>'34adictcasaad'!G16</f>
        <v>24548</v>
      </c>
      <c r="T15" s="565">
        <f t="shared" si="10"/>
        <v>1.33389990208214</v>
      </c>
      <c r="U15" s="558"/>
      <c r="V15" s="561">
        <f>'34adictcasaad'!J16</f>
        <v>16138</v>
      </c>
      <c r="W15" s="565">
        <f t="shared" si="11"/>
        <v>5.4358297235938862</v>
      </c>
      <c r="X15" s="558"/>
      <c r="Y15" s="561">
        <f>'34adictcasaad'!M16</f>
        <v>29402</v>
      </c>
      <c r="Z15" s="565">
        <f t="shared" si="12"/>
        <v>28.952084605234653</v>
      </c>
      <c r="AA15" s="566"/>
      <c r="AB15" s="567">
        <f t="shared" si="3"/>
        <v>19</v>
      </c>
      <c r="AC15" s="567">
        <v>5</v>
      </c>
      <c r="AD15" s="567">
        <f t="shared" si="13"/>
        <v>1</v>
      </c>
      <c r="AE15" s="568" t="str">
        <f t="shared" si="4"/>
        <v>Andalucía</v>
      </c>
      <c r="AF15" s="569">
        <f t="shared" si="5"/>
        <v>4.6017417794677442</v>
      </c>
      <c r="AH15" s="567">
        <f t="shared" si="14"/>
        <v>14</v>
      </c>
      <c r="AI15" s="567">
        <v>5</v>
      </c>
      <c r="AJ15" s="567">
        <f t="shared" si="15"/>
        <v>11</v>
      </c>
      <c r="AK15" s="568" t="str">
        <f t="shared" si="16"/>
        <v>Extremadura</v>
      </c>
      <c r="AL15" s="569">
        <f t="shared" si="17"/>
        <v>1.6607469147262583</v>
      </c>
      <c r="AN15" s="567">
        <f t="shared" si="18"/>
        <v>14</v>
      </c>
      <c r="AO15" s="567">
        <v>5</v>
      </c>
      <c r="AP15" s="567">
        <f t="shared" si="19"/>
        <v>8</v>
      </c>
      <c r="AQ15" s="568" t="str">
        <f t="shared" si="20"/>
        <v>Castilla - La Mancha</v>
      </c>
      <c r="AR15" s="569">
        <f t="shared" si="21"/>
        <v>7.0711079143827975</v>
      </c>
      <c r="AT15" s="567">
        <f t="shared" si="22"/>
        <v>16</v>
      </c>
      <c r="AU15" s="567">
        <v>5</v>
      </c>
      <c r="AV15" s="567">
        <f t="shared" si="23"/>
        <v>9</v>
      </c>
      <c r="AW15" s="568" t="str">
        <f t="shared" si="24"/>
        <v>Cataluña</v>
      </c>
      <c r="AX15" s="569">
        <f t="shared" si="25"/>
        <v>41.033040182379573</v>
      </c>
    </row>
    <row r="16" spans="1:50" s="396" customFormat="1" ht="18" customHeight="1" x14ac:dyDescent="0.2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22985</v>
      </c>
      <c r="Q16" s="564">
        <f t="shared" si="9"/>
        <v>3.8901516626019079</v>
      </c>
      <c r="R16" s="558"/>
      <c r="S16" s="572">
        <f>'34adictcasaad'!G17</f>
        <v>6463</v>
      </c>
      <c r="T16" s="565">
        <f t="shared" si="10"/>
        <v>1.4396453790123183</v>
      </c>
      <c r="U16" s="558"/>
      <c r="V16" s="572">
        <f>'34adictcasaad'!J17</f>
        <v>4876</v>
      </c>
      <c r="W16" s="565">
        <f t="shared" si="11"/>
        <v>4.8464849069168761</v>
      </c>
      <c r="X16" s="558"/>
      <c r="Y16" s="572">
        <f>'34adictcasaad'!M17</f>
        <v>11646</v>
      </c>
      <c r="Z16" s="565">
        <f t="shared" si="12"/>
        <v>28.190356312935709</v>
      </c>
      <c r="AA16" s="566"/>
      <c r="AB16" s="567">
        <f t="shared" si="3"/>
        <v>13</v>
      </c>
      <c r="AC16" s="567">
        <v>6</v>
      </c>
      <c r="AD16" s="567">
        <f t="shared" si="13"/>
        <v>9</v>
      </c>
      <c r="AE16" s="568" t="str">
        <f t="shared" si="4"/>
        <v>Cataluña</v>
      </c>
      <c r="AF16" s="569">
        <f t="shared" si="5"/>
        <v>4.5721098156056659</v>
      </c>
      <c r="AH16" s="567">
        <f t="shared" si="14"/>
        <v>8</v>
      </c>
      <c r="AI16" s="567">
        <v>6</v>
      </c>
      <c r="AJ16" s="567">
        <f t="shared" si="15"/>
        <v>1</v>
      </c>
      <c r="AK16" s="568" t="str">
        <f t="shared" si="16"/>
        <v>Andalucía</v>
      </c>
      <c r="AL16" s="569">
        <f t="shared" si="17"/>
        <v>1.6445330148294921</v>
      </c>
      <c r="AN16" s="567">
        <f t="shared" si="18"/>
        <v>17</v>
      </c>
      <c r="AO16" s="567">
        <v>6</v>
      </c>
      <c r="AP16" s="567">
        <f t="shared" si="19"/>
        <v>4</v>
      </c>
      <c r="AQ16" s="568" t="str">
        <f t="shared" si="20"/>
        <v>Balears, Illes</v>
      </c>
      <c r="AR16" s="569">
        <f t="shared" si="21"/>
        <v>7.0079236150250308</v>
      </c>
      <c r="AT16" s="567">
        <f t="shared" si="22"/>
        <v>18</v>
      </c>
      <c r="AU16" s="567">
        <v>6</v>
      </c>
      <c r="AV16" s="567">
        <f t="shared" si="23"/>
        <v>4</v>
      </c>
      <c r="AW16" s="568" t="str">
        <f t="shared" si="24"/>
        <v>Balears, Illes</v>
      </c>
      <c r="AX16" s="569">
        <f t="shared" si="25"/>
        <v>40.193109018484868</v>
      </c>
    </row>
    <row r="17" spans="1:50" s="396" customFormat="1" ht="18" customHeight="1" x14ac:dyDescent="0.2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158169</v>
      </c>
      <c r="Q17" s="564">
        <f>P17*100/D17</f>
        <v>6.6132955802652695</v>
      </c>
      <c r="R17" s="558"/>
      <c r="S17" s="561">
        <f>'34adictcasaad'!G18</f>
        <v>32565</v>
      </c>
      <c r="T17" s="565">
        <f>S17*100/G17</f>
        <v>1.862112738875356</v>
      </c>
      <c r="U17" s="558"/>
      <c r="V17" s="561">
        <f>'34adictcasaad'!J18</f>
        <v>28445</v>
      </c>
      <c r="W17" s="565">
        <f>V17*100/J17</f>
        <v>6.7414478767223933</v>
      </c>
      <c r="X17" s="558"/>
      <c r="Y17" s="561">
        <f>'34adictcasaad'!M18</f>
        <v>97159</v>
      </c>
      <c r="Z17" s="565">
        <f>Y17*100/M17</f>
        <v>43.979268513489046</v>
      </c>
      <c r="AA17" s="566"/>
      <c r="AB17" s="567">
        <f t="shared" si="3"/>
        <v>1</v>
      </c>
      <c r="AC17" s="567">
        <v>7</v>
      </c>
      <c r="AD17" s="567">
        <f t="shared" si="13"/>
        <v>17</v>
      </c>
      <c r="AE17" s="568" t="str">
        <f t="shared" si="4"/>
        <v>Rioja, La</v>
      </c>
      <c r="AF17" s="569">
        <f t="shared" si="5"/>
        <v>4.5563630530809665</v>
      </c>
      <c r="AH17" s="567">
        <f t="shared" si="14"/>
        <v>2</v>
      </c>
      <c r="AI17" s="567">
        <v>7</v>
      </c>
      <c r="AJ17" s="567">
        <f t="shared" si="15"/>
        <v>9</v>
      </c>
      <c r="AK17" s="568" t="str">
        <f t="shared" si="16"/>
        <v>Cataluña</v>
      </c>
      <c r="AL17" s="569">
        <f t="shared" si="17"/>
        <v>1.4475238853540235</v>
      </c>
      <c r="AN17" s="567">
        <f t="shared" si="18"/>
        <v>7</v>
      </c>
      <c r="AO17" s="567">
        <v>7</v>
      </c>
      <c r="AP17" s="567">
        <f t="shared" si="19"/>
        <v>7</v>
      </c>
      <c r="AQ17" s="568" t="str">
        <f t="shared" si="20"/>
        <v>Castilla y León</v>
      </c>
      <c r="AR17" s="569">
        <f t="shared" si="21"/>
        <v>6.7414478767223933</v>
      </c>
      <c r="AT17" s="567">
        <f t="shared" si="22"/>
        <v>1</v>
      </c>
      <c r="AU17" s="567">
        <v>7</v>
      </c>
      <c r="AV17" s="567">
        <f t="shared" si="23"/>
        <v>16</v>
      </c>
      <c r="AW17" s="568" t="str">
        <f t="shared" si="24"/>
        <v>País Vasco</v>
      </c>
      <c r="AX17" s="569">
        <f t="shared" si="25"/>
        <v>39.745448291112801</v>
      </c>
    </row>
    <row r="18" spans="1:50" s="396" customFormat="1" ht="18" customHeight="1" x14ac:dyDescent="0.2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100367</v>
      </c>
      <c r="Q18" s="564">
        <f t="shared" si="9"/>
        <v>4.7693131594115847</v>
      </c>
      <c r="R18" s="558"/>
      <c r="S18" s="561">
        <f>'34adictcasaad'!G19</f>
        <v>23567</v>
      </c>
      <c r="T18" s="565">
        <f t="shared" si="10"/>
        <v>1.3952128103589239</v>
      </c>
      <c r="U18" s="558"/>
      <c r="V18" s="561">
        <f>'34adictcasaad'!J19</f>
        <v>19957</v>
      </c>
      <c r="W18" s="565">
        <f t="shared" si="11"/>
        <v>7.0711079143827975</v>
      </c>
      <c r="X18" s="558"/>
      <c r="Y18" s="561">
        <f>'34adictcasaad'!M19</f>
        <v>56843</v>
      </c>
      <c r="Z18" s="565">
        <f t="shared" si="12"/>
        <v>42.717578362779655</v>
      </c>
      <c r="AA18" s="566"/>
      <c r="AB18" s="567">
        <f t="shared" si="3"/>
        <v>4</v>
      </c>
      <c r="AC18" s="567">
        <v>8</v>
      </c>
      <c r="AD18" s="567">
        <f t="shared" si="13"/>
        <v>3</v>
      </c>
      <c r="AE18" s="568" t="str">
        <f t="shared" si="4"/>
        <v>Asturias, Principado de</v>
      </c>
      <c r="AF18" s="569">
        <f t="shared" si="5"/>
        <v>4.3867911913541908</v>
      </c>
      <c r="AH18" s="567">
        <f t="shared" si="14"/>
        <v>10</v>
      </c>
      <c r="AI18" s="567">
        <v>8</v>
      </c>
      <c r="AJ18" s="567">
        <f t="shared" si="15"/>
        <v>6</v>
      </c>
      <c r="AK18" s="568" t="str">
        <f t="shared" si="16"/>
        <v>Cantabria</v>
      </c>
      <c r="AL18" s="569">
        <f t="shared" si="17"/>
        <v>1.4396453790123183</v>
      </c>
      <c r="AN18" s="567">
        <f t="shared" si="18"/>
        <v>5</v>
      </c>
      <c r="AO18" s="567">
        <v>8</v>
      </c>
      <c r="AP18" s="567">
        <f t="shared" si="19"/>
        <v>16</v>
      </c>
      <c r="AQ18" s="568" t="str">
        <f t="shared" si="20"/>
        <v>País Vasco</v>
      </c>
      <c r="AR18" s="569">
        <f t="shared" si="21"/>
        <v>6.5467676762183418</v>
      </c>
      <c r="AT18" s="567">
        <f t="shared" si="22"/>
        <v>3</v>
      </c>
      <c r="AU18" s="567">
        <v>8</v>
      </c>
      <c r="AV18" s="567">
        <f t="shared" si="23"/>
        <v>13</v>
      </c>
      <c r="AW18" s="568" t="str">
        <f t="shared" si="24"/>
        <v>Madrid, Comunidad de</v>
      </c>
      <c r="AX18" s="569">
        <f t="shared" si="25"/>
        <v>39.184562158523931</v>
      </c>
    </row>
    <row r="19" spans="1:50" s="396" customFormat="1" ht="18" customHeight="1" x14ac:dyDescent="0.2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366328</v>
      </c>
      <c r="Q19" s="564">
        <f t="shared" si="9"/>
        <v>4.5721098156056659</v>
      </c>
      <c r="R19" s="558"/>
      <c r="S19" s="561">
        <f>'34adictcasaad'!G20</f>
        <v>93318</v>
      </c>
      <c r="T19" s="565">
        <f t="shared" si="10"/>
        <v>1.4475238853540235</v>
      </c>
      <c r="U19" s="558"/>
      <c r="V19" s="561">
        <f>'34adictcasaad'!J20</f>
        <v>82041</v>
      </c>
      <c r="W19" s="565">
        <f t="shared" si="11"/>
        <v>7.4576286593430563</v>
      </c>
      <c r="X19" s="558"/>
      <c r="Y19" s="561">
        <f>'34adictcasaad'!M20</f>
        <v>190969</v>
      </c>
      <c r="Z19" s="565">
        <f t="shared" si="12"/>
        <v>41.033040182379573</v>
      </c>
      <c r="AA19" s="566"/>
      <c r="AB19" s="567">
        <f t="shared" si="3"/>
        <v>6</v>
      </c>
      <c r="AC19" s="567">
        <v>9</v>
      </c>
      <c r="AD19" s="567">
        <f t="shared" si="13"/>
        <v>20</v>
      </c>
      <c r="AE19" s="568" t="str">
        <f t="shared" si="4"/>
        <v>TOTAL</v>
      </c>
      <c r="AF19" s="569">
        <f t="shared" si="5"/>
        <v>4.3622898086876107</v>
      </c>
      <c r="AH19" s="567">
        <f t="shared" si="14"/>
        <v>7</v>
      </c>
      <c r="AI19" s="567">
        <v>9</v>
      </c>
      <c r="AJ19" s="567">
        <f t="shared" si="15"/>
        <v>20</v>
      </c>
      <c r="AK19" s="568" t="str">
        <f t="shared" si="16"/>
        <v>TOTAL</v>
      </c>
      <c r="AL19" s="569">
        <f t="shared" si="17"/>
        <v>1.4369396014770959</v>
      </c>
      <c r="AN19" s="567">
        <f t="shared" si="18"/>
        <v>3</v>
      </c>
      <c r="AO19" s="567">
        <v>9</v>
      </c>
      <c r="AP19" s="567">
        <f t="shared" si="19"/>
        <v>20</v>
      </c>
      <c r="AQ19" s="568" t="str">
        <f t="shared" si="20"/>
        <v>TOTAL</v>
      </c>
      <c r="AR19" s="569">
        <f t="shared" si="21"/>
        <v>6.4334944985148903</v>
      </c>
      <c r="AT19" s="567">
        <f t="shared" si="22"/>
        <v>5</v>
      </c>
      <c r="AU19" s="567">
        <v>9</v>
      </c>
      <c r="AV19" s="567">
        <f t="shared" si="23"/>
        <v>17</v>
      </c>
      <c r="AW19" s="568" t="str">
        <f t="shared" si="24"/>
        <v>Rioja, La</v>
      </c>
      <c r="AX19" s="569">
        <f t="shared" si="25"/>
        <v>38.18722799538147</v>
      </c>
    </row>
    <row r="20" spans="1:50" s="396" customFormat="1" ht="18" customHeight="1" x14ac:dyDescent="0.2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213090</v>
      </c>
      <c r="Q20" s="564">
        <f t="shared" si="9"/>
        <v>4.0059895267879044</v>
      </c>
      <c r="R20" s="558"/>
      <c r="S20" s="561">
        <f>'34adictcasaad'!G21</f>
        <v>57057</v>
      </c>
      <c r="T20" s="565">
        <f t="shared" si="10"/>
        <v>1.3440210531969172</v>
      </c>
      <c r="U20" s="558"/>
      <c r="V20" s="561">
        <f>'34adictcasaad'!J21</f>
        <v>46121</v>
      </c>
      <c r="W20" s="565">
        <f t="shared" si="11"/>
        <v>5.9650434305757463</v>
      </c>
      <c r="X20" s="558"/>
      <c r="Y20" s="561">
        <f>'34adictcasaad'!M21</f>
        <v>109912</v>
      </c>
      <c r="Z20" s="565">
        <f t="shared" si="12"/>
        <v>36.533699406018265</v>
      </c>
      <c r="AA20" s="566"/>
      <c r="AB20" s="567">
        <f t="shared" si="3"/>
        <v>11</v>
      </c>
      <c r="AC20" s="567">
        <v>10</v>
      </c>
      <c r="AD20" s="567">
        <f t="shared" si="13"/>
        <v>2</v>
      </c>
      <c r="AE20" s="568" t="str">
        <f t="shared" si="4"/>
        <v>Aragón</v>
      </c>
      <c r="AF20" s="570">
        <f t="shared" si="5"/>
        <v>4.0939159849392306</v>
      </c>
      <c r="AH20" s="567">
        <f t="shared" si="14"/>
        <v>13</v>
      </c>
      <c r="AI20" s="567">
        <v>10</v>
      </c>
      <c r="AJ20" s="567">
        <f t="shared" si="15"/>
        <v>8</v>
      </c>
      <c r="AK20" s="568" t="str">
        <f t="shared" si="16"/>
        <v>Castilla - La Mancha</v>
      </c>
      <c r="AL20" s="569">
        <f t="shared" si="17"/>
        <v>1.3952128103589239</v>
      </c>
      <c r="AN20" s="567">
        <f t="shared" si="18"/>
        <v>11</v>
      </c>
      <c r="AO20" s="567">
        <v>10</v>
      </c>
      <c r="AP20" s="567">
        <f t="shared" si="19"/>
        <v>18</v>
      </c>
      <c r="AQ20" s="568" t="str">
        <f t="shared" si="20"/>
        <v>Ceuta y Melilla</v>
      </c>
      <c r="AR20" s="569">
        <f t="shared" si="21"/>
        <v>6.1648788718814025</v>
      </c>
      <c r="AT20" s="567">
        <f t="shared" si="22"/>
        <v>12</v>
      </c>
      <c r="AU20" s="567">
        <v>10</v>
      </c>
      <c r="AV20" s="567">
        <f t="shared" si="23"/>
        <v>20</v>
      </c>
      <c r="AW20" s="568" t="str">
        <f t="shared" si="24"/>
        <v>TOTAL</v>
      </c>
      <c r="AX20" s="569">
        <f t="shared" si="25"/>
        <v>37.826163879619067</v>
      </c>
    </row>
    <row r="21" spans="1:50" s="329" customFormat="1" ht="18" customHeight="1" x14ac:dyDescent="0.2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57229</v>
      </c>
      <c r="Q21" s="579">
        <f t="shared" si="9"/>
        <v>5.4261904784479853</v>
      </c>
      <c r="R21" s="573"/>
      <c r="S21" s="576">
        <f>'34adictcasaad'!G22</f>
        <v>13597</v>
      </c>
      <c r="T21" s="580">
        <f t="shared" si="10"/>
        <v>1.6607469147262583</v>
      </c>
      <c r="U21" s="573"/>
      <c r="V21" s="576">
        <f>'34adictcasaad'!J22</f>
        <v>12084</v>
      </c>
      <c r="W21" s="580">
        <f t="shared" si="11"/>
        <v>7.4923737010490807</v>
      </c>
      <c r="X21" s="573"/>
      <c r="Y21" s="576">
        <f>'34adictcasaad'!M22</f>
        <v>31548</v>
      </c>
      <c r="Z21" s="565">
        <f t="shared" si="12"/>
        <v>42.250465387242365</v>
      </c>
      <c r="AA21" s="566"/>
      <c r="AB21" s="567">
        <f t="shared" si="3"/>
        <v>2</v>
      </c>
      <c r="AC21" s="567">
        <v>11</v>
      </c>
      <c r="AD21" s="567">
        <f t="shared" si="13"/>
        <v>10</v>
      </c>
      <c r="AE21" s="568" t="str">
        <f t="shared" si="4"/>
        <v>Comunitat Valenciana</v>
      </c>
      <c r="AF21" s="569">
        <f t="shared" si="5"/>
        <v>4.0059895267879044</v>
      </c>
      <c r="AG21" s="396"/>
      <c r="AH21" s="567">
        <f t="shared" si="14"/>
        <v>5</v>
      </c>
      <c r="AI21" s="567">
        <v>11</v>
      </c>
      <c r="AJ21" s="567">
        <f t="shared" si="15"/>
        <v>3</v>
      </c>
      <c r="AK21" s="568" t="str">
        <f t="shared" si="16"/>
        <v>Asturias, Principado de</v>
      </c>
      <c r="AL21" s="569">
        <f t="shared" si="17"/>
        <v>1.3731374485279757</v>
      </c>
      <c r="AM21" s="396"/>
      <c r="AN21" s="567">
        <f t="shared" si="18"/>
        <v>2</v>
      </c>
      <c r="AO21" s="567">
        <v>11</v>
      </c>
      <c r="AP21" s="567">
        <f t="shared" si="19"/>
        <v>10</v>
      </c>
      <c r="AQ21" s="568" t="str">
        <f t="shared" si="20"/>
        <v>Comunitat Valenciana</v>
      </c>
      <c r="AR21" s="569">
        <f t="shared" si="21"/>
        <v>5.9650434305757463</v>
      </c>
      <c r="AS21" s="396"/>
      <c r="AT21" s="567">
        <f t="shared" si="22"/>
        <v>4</v>
      </c>
      <c r="AU21" s="567">
        <v>11</v>
      </c>
      <c r="AV21" s="567">
        <f t="shared" si="23"/>
        <v>14</v>
      </c>
      <c r="AW21" s="568" t="str">
        <f t="shared" si="24"/>
        <v>Murcia, Región de</v>
      </c>
      <c r="AX21" s="569">
        <f t="shared" si="25"/>
        <v>36.59651448614909</v>
      </c>
    </row>
    <row r="22" spans="1:50" s="329" customFormat="1" ht="18" customHeight="1" x14ac:dyDescent="0.2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92941</v>
      </c>
      <c r="Q22" s="579">
        <f t="shared" si="9"/>
        <v>3.4348387354282397</v>
      </c>
      <c r="R22" s="573"/>
      <c r="S22" s="576">
        <f>'34adictcasaad'!G23</f>
        <v>26370</v>
      </c>
      <c r="T22" s="580">
        <f t="shared" si="10"/>
        <v>1.327833340550731</v>
      </c>
      <c r="U22" s="573"/>
      <c r="V22" s="576">
        <f>'34adictcasaad'!J23</f>
        <v>16251</v>
      </c>
      <c r="W22" s="580">
        <f t="shared" si="11"/>
        <v>3.3950959029459264</v>
      </c>
      <c r="X22" s="573"/>
      <c r="Y22" s="576">
        <f>'34adictcasaad'!M23</f>
        <v>50320</v>
      </c>
      <c r="Z22" s="565">
        <f t="shared" si="12"/>
        <v>20.859760394644116</v>
      </c>
      <c r="AA22" s="566"/>
      <c r="AB22" s="567">
        <f t="shared" si="3"/>
        <v>17</v>
      </c>
      <c r="AC22" s="567">
        <v>12</v>
      </c>
      <c r="AD22" s="567">
        <f t="shared" si="13"/>
        <v>14</v>
      </c>
      <c r="AE22" s="568" t="str">
        <f t="shared" si="4"/>
        <v>Murcia, Región de</v>
      </c>
      <c r="AF22" s="569">
        <f t="shared" si="5"/>
        <v>3.9831889483656915</v>
      </c>
      <c r="AG22" s="396"/>
      <c r="AH22" s="567">
        <f t="shared" si="14"/>
        <v>15</v>
      </c>
      <c r="AI22" s="567">
        <v>12</v>
      </c>
      <c r="AJ22" s="567">
        <f t="shared" si="15"/>
        <v>17</v>
      </c>
      <c r="AK22" s="568" t="str">
        <f t="shared" si="16"/>
        <v>Rioja, La</v>
      </c>
      <c r="AL22" s="569">
        <f t="shared" si="17"/>
        <v>1.3525395266309685</v>
      </c>
      <c r="AM22" s="396"/>
      <c r="AN22" s="567">
        <f t="shared" si="18"/>
        <v>19</v>
      </c>
      <c r="AO22" s="567">
        <v>12</v>
      </c>
      <c r="AP22" s="567">
        <f t="shared" si="19"/>
        <v>13</v>
      </c>
      <c r="AQ22" s="568" t="str">
        <f t="shared" si="20"/>
        <v>Madrid, Comunidad de</v>
      </c>
      <c r="AR22" s="569">
        <f t="shared" si="21"/>
        <v>5.8188937386060857</v>
      </c>
      <c r="AS22" s="396"/>
      <c r="AT22" s="567">
        <f t="shared" si="22"/>
        <v>19</v>
      </c>
      <c r="AU22" s="567">
        <v>12</v>
      </c>
      <c r="AV22" s="567">
        <f t="shared" si="23"/>
        <v>10</v>
      </c>
      <c r="AW22" s="568" t="str">
        <f t="shared" si="24"/>
        <v>Comunitat Valenciana</v>
      </c>
      <c r="AX22" s="569">
        <f t="shared" si="25"/>
        <v>36.533699406018265</v>
      </c>
    </row>
    <row r="23" spans="1:50" s="329" customFormat="1" ht="18" customHeight="1" x14ac:dyDescent="0.2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270536</v>
      </c>
      <c r="Q23" s="579">
        <f t="shared" si="9"/>
        <v>3.8596897707435356</v>
      </c>
      <c r="R23" s="573"/>
      <c r="S23" s="576">
        <f>'34adictcasaad'!G24</f>
        <v>63729</v>
      </c>
      <c r="T23" s="580">
        <f t="shared" si="10"/>
        <v>1.1172158956739242</v>
      </c>
      <c r="U23" s="573"/>
      <c r="V23" s="576">
        <f>'34adictcasaad'!J24</f>
        <v>53113</v>
      </c>
      <c r="W23" s="580">
        <f t="shared" si="11"/>
        <v>5.8188937386060857</v>
      </c>
      <c r="X23" s="573"/>
      <c r="Y23" s="576">
        <f>'34adictcasaad'!M24</f>
        <v>153694</v>
      </c>
      <c r="Z23" s="565">
        <f t="shared" si="12"/>
        <v>39.184562158523931</v>
      </c>
      <c r="AA23" s="566"/>
      <c r="AB23" s="567">
        <f t="shared" si="3"/>
        <v>14</v>
      </c>
      <c r="AC23" s="567">
        <v>13</v>
      </c>
      <c r="AD23" s="567">
        <f t="shared" si="13"/>
        <v>6</v>
      </c>
      <c r="AE23" s="568" t="str">
        <f t="shared" si="4"/>
        <v>Cantabria</v>
      </c>
      <c r="AF23" s="569">
        <f t="shared" si="5"/>
        <v>3.8901516626019079</v>
      </c>
      <c r="AG23" s="396"/>
      <c r="AH23" s="567">
        <f t="shared" si="14"/>
        <v>17</v>
      </c>
      <c r="AI23" s="567">
        <v>13</v>
      </c>
      <c r="AJ23" s="567">
        <f t="shared" si="15"/>
        <v>10</v>
      </c>
      <c r="AK23" s="568" t="str">
        <f t="shared" si="16"/>
        <v>Comunitat Valenciana</v>
      </c>
      <c r="AL23" s="569">
        <f t="shared" si="17"/>
        <v>1.3440210531969172</v>
      </c>
      <c r="AM23" s="396"/>
      <c r="AN23" s="567">
        <f t="shared" si="18"/>
        <v>12</v>
      </c>
      <c r="AO23" s="567">
        <v>13</v>
      </c>
      <c r="AP23" s="567">
        <f t="shared" si="19"/>
        <v>17</v>
      </c>
      <c r="AQ23" s="568" t="str">
        <f t="shared" si="20"/>
        <v>Rioja, La</v>
      </c>
      <c r="AR23" s="569">
        <f t="shared" si="21"/>
        <v>5.6061653584936355</v>
      </c>
      <c r="AS23" s="396"/>
      <c r="AT23" s="567">
        <f t="shared" si="22"/>
        <v>8</v>
      </c>
      <c r="AU23" s="567">
        <v>13</v>
      </c>
      <c r="AV23" s="567">
        <f t="shared" si="23"/>
        <v>2</v>
      </c>
      <c r="AW23" s="568" t="str">
        <f t="shared" si="24"/>
        <v>Aragón</v>
      </c>
      <c r="AX23" s="569">
        <f t="shared" si="25"/>
        <v>34.737512977868235</v>
      </c>
    </row>
    <row r="24" spans="1:50" s="329" customFormat="1" ht="18" customHeight="1" x14ac:dyDescent="0.2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62476</v>
      </c>
      <c r="Q24" s="579">
        <f t="shared" si="9"/>
        <v>3.9831889483656915</v>
      </c>
      <c r="R24" s="573"/>
      <c r="S24" s="576">
        <f>'34adictcasaad'!G25</f>
        <v>21896</v>
      </c>
      <c r="T24" s="580">
        <f t="shared" si="10"/>
        <v>1.6752817894972012</v>
      </c>
      <c r="U24" s="573"/>
      <c r="V24" s="576">
        <f>'34adictcasaad'!J25</f>
        <v>14079</v>
      </c>
      <c r="W24" s="580">
        <f t="shared" si="11"/>
        <v>7.4462908702412811</v>
      </c>
      <c r="X24" s="573"/>
      <c r="Y24" s="576">
        <f>'34adictcasaad'!M25</f>
        <v>26501</v>
      </c>
      <c r="Z24" s="565">
        <f t="shared" si="12"/>
        <v>36.59651448614909</v>
      </c>
      <c r="AA24" s="566"/>
      <c r="AB24" s="567">
        <f t="shared" si="3"/>
        <v>12</v>
      </c>
      <c r="AC24" s="567">
        <v>14</v>
      </c>
      <c r="AD24" s="567">
        <f t="shared" si="13"/>
        <v>13</v>
      </c>
      <c r="AE24" s="568" t="str">
        <f t="shared" si="4"/>
        <v>Madrid, Comunidad de</v>
      </c>
      <c r="AF24" s="569">
        <f t="shared" si="5"/>
        <v>3.8596897707435356</v>
      </c>
      <c r="AG24" s="396"/>
      <c r="AH24" s="567">
        <f t="shared" si="14"/>
        <v>4</v>
      </c>
      <c r="AI24" s="567">
        <v>14</v>
      </c>
      <c r="AJ24" s="567">
        <f t="shared" si="15"/>
        <v>5</v>
      </c>
      <c r="AK24" s="568" t="str">
        <f t="shared" si="16"/>
        <v>Canarias</v>
      </c>
      <c r="AL24" s="569">
        <f t="shared" si="17"/>
        <v>1.33389990208214</v>
      </c>
      <c r="AM24" s="396"/>
      <c r="AN24" s="567">
        <f t="shared" si="18"/>
        <v>4</v>
      </c>
      <c r="AO24" s="567">
        <v>14</v>
      </c>
      <c r="AP24" s="567">
        <f t="shared" si="19"/>
        <v>5</v>
      </c>
      <c r="AQ24" s="568" t="str">
        <f t="shared" si="20"/>
        <v>Canarias</v>
      </c>
      <c r="AR24" s="569">
        <f t="shared" si="21"/>
        <v>5.4358297235938862</v>
      </c>
      <c r="AS24" s="396"/>
      <c r="AT24" s="567">
        <f t="shared" si="22"/>
        <v>11</v>
      </c>
      <c r="AU24" s="567">
        <v>14</v>
      </c>
      <c r="AV24" s="567">
        <f t="shared" si="23"/>
        <v>18</v>
      </c>
      <c r="AW24" s="568" t="str">
        <f t="shared" si="24"/>
        <v>Ceuta y Melilla</v>
      </c>
      <c r="AX24" s="569">
        <f t="shared" si="25"/>
        <v>32.43738546120953</v>
      </c>
    </row>
    <row r="25" spans="1:50" s="329" customFormat="1" ht="18" customHeight="1" x14ac:dyDescent="0.2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23602</v>
      </c>
      <c r="Q25" s="579">
        <f t="shared" si="9"/>
        <v>3.4794120291951005</v>
      </c>
      <c r="R25" s="573"/>
      <c r="S25" s="582">
        <f>'34adictcasaad'!G26</f>
        <v>5524</v>
      </c>
      <c r="T25" s="580">
        <f t="shared" si="10"/>
        <v>1.0272469632616021</v>
      </c>
      <c r="U25" s="573"/>
      <c r="V25" s="582">
        <f>'34adictcasaad'!J26</f>
        <v>4487</v>
      </c>
      <c r="W25" s="580">
        <f t="shared" si="11"/>
        <v>4.5923014727706306</v>
      </c>
      <c r="X25" s="573"/>
      <c r="Y25" s="582">
        <f>'34adictcasaad'!M26</f>
        <v>13591</v>
      </c>
      <c r="Z25" s="565">
        <f t="shared" si="12"/>
        <v>31.696907505014227</v>
      </c>
      <c r="AA25" s="566"/>
      <c r="AB25" s="567">
        <f t="shared" si="3"/>
        <v>16</v>
      </c>
      <c r="AC25" s="567">
        <v>15</v>
      </c>
      <c r="AD25" s="567">
        <f t="shared" si="13"/>
        <v>4</v>
      </c>
      <c r="AE25" s="568" t="str">
        <f t="shared" si="4"/>
        <v>Balears, Illes</v>
      </c>
      <c r="AF25" s="569">
        <f t="shared" si="5"/>
        <v>3.7075975346006715</v>
      </c>
      <c r="AG25" s="396"/>
      <c r="AH25" s="567">
        <f t="shared" si="14"/>
        <v>19</v>
      </c>
      <c r="AI25" s="567">
        <v>15</v>
      </c>
      <c r="AJ25" s="567">
        <f t="shared" si="15"/>
        <v>12</v>
      </c>
      <c r="AK25" s="568" t="str">
        <f t="shared" si="16"/>
        <v>Galicia</v>
      </c>
      <c r="AL25" s="569">
        <f t="shared" si="17"/>
        <v>1.327833340550731</v>
      </c>
      <c r="AM25" s="396"/>
      <c r="AN25" s="567">
        <f t="shared" si="18"/>
        <v>18</v>
      </c>
      <c r="AO25" s="567">
        <v>15</v>
      </c>
      <c r="AP25" s="567">
        <f t="shared" si="19"/>
        <v>2</v>
      </c>
      <c r="AQ25" s="568" t="str">
        <f t="shared" si="20"/>
        <v>Aragón</v>
      </c>
      <c r="AR25" s="569">
        <f t="shared" si="21"/>
        <v>5.1993143547240379</v>
      </c>
      <c r="AS25" s="396"/>
      <c r="AT25" s="567">
        <f t="shared" si="22"/>
        <v>15</v>
      </c>
      <c r="AU25" s="567">
        <v>15</v>
      </c>
      <c r="AV25" s="567">
        <f t="shared" si="23"/>
        <v>15</v>
      </c>
      <c r="AW25" s="568" t="str">
        <f t="shared" si="24"/>
        <v>Navarra, Comunidad Foral de</v>
      </c>
      <c r="AX25" s="569">
        <f t="shared" si="25"/>
        <v>31.696907505014227</v>
      </c>
    </row>
    <row r="26" spans="1:50" s="329" customFormat="1" ht="18" customHeight="1" x14ac:dyDescent="0.2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120187</v>
      </c>
      <c r="Q26" s="579">
        <f t="shared" si="9"/>
        <v>5.3951547885606752</v>
      </c>
      <c r="R26" s="573"/>
      <c r="S26" s="582">
        <f>'34adictcasaad'!G27</f>
        <v>31407</v>
      </c>
      <c r="T26" s="580">
        <f t="shared" si="10"/>
        <v>1.8505904660445198</v>
      </c>
      <c r="U26" s="573"/>
      <c r="V26" s="582">
        <f>'34adictcasaad'!J27</f>
        <v>24076</v>
      </c>
      <c r="W26" s="580">
        <f t="shared" si="11"/>
        <v>6.5467676762183418</v>
      </c>
      <c r="X26" s="573"/>
      <c r="Y26" s="582">
        <f>'34adictcasaad'!M27</f>
        <v>64704</v>
      </c>
      <c r="Z26" s="565">
        <f t="shared" si="12"/>
        <v>39.745448291112801</v>
      </c>
      <c r="AA26" s="566"/>
      <c r="AB26" s="567">
        <f t="shared" si="3"/>
        <v>3</v>
      </c>
      <c r="AC26" s="567">
        <v>16</v>
      </c>
      <c r="AD26" s="567">
        <f t="shared" si="13"/>
        <v>15</v>
      </c>
      <c r="AE26" s="568" t="str">
        <f t="shared" si="4"/>
        <v>Navarra, Comunidad Foral de</v>
      </c>
      <c r="AF26" s="570">
        <f t="shared" si="5"/>
        <v>3.4794120291951005</v>
      </c>
      <c r="AG26" s="396"/>
      <c r="AH26" s="567">
        <f t="shared" si="14"/>
        <v>3</v>
      </c>
      <c r="AI26" s="567">
        <v>16</v>
      </c>
      <c r="AJ26" s="567">
        <f t="shared" si="15"/>
        <v>4</v>
      </c>
      <c r="AK26" s="568" t="str">
        <f t="shared" si="16"/>
        <v>Balears, Illes</v>
      </c>
      <c r="AL26" s="569">
        <f t="shared" si="17"/>
        <v>1.2863427883360157</v>
      </c>
      <c r="AM26" s="396"/>
      <c r="AN26" s="567">
        <f t="shared" si="18"/>
        <v>8</v>
      </c>
      <c r="AO26" s="567">
        <v>16</v>
      </c>
      <c r="AP26" s="567">
        <f t="shared" si="19"/>
        <v>3</v>
      </c>
      <c r="AQ26" s="568" t="str">
        <f t="shared" si="20"/>
        <v>Asturias, Principado de</v>
      </c>
      <c r="AR26" s="569">
        <f t="shared" si="21"/>
        <v>4.9764701710661621</v>
      </c>
      <c r="AS26" s="396"/>
      <c r="AT26" s="567">
        <f t="shared" si="22"/>
        <v>7</v>
      </c>
      <c r="AU26" s="567">
        <v>16</v>
      </c>
      <c r="AV26" s="567">
        <f t="shared" si="23"/>
        <v>5</v>
      </c>
      <c r="AW26" s="568" t="str">
        <f t="shared" si="24"/>
        <v>Canarias</v>
      </c>
      <c r="AX26" s="569">
        <f t="shared" si="25"/>
        <v>28.952084605234653</v>
      </c>
    </row>
    <row r="27" spans="1:50" s="329" customFormat="1" ht="18" customHeight="1" x14ac:dyDescent="0.2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14771</v>
      </c>
      <c r="Q27" s="586">
        <f t="shared" si="9"/>
        <v>4.5563630530809665</v>
      </c>
      <c r="R27" s="573"/>
      <c r="S27" s="582">
        <f>'34adictcasaad'!G28</f>
        <v>3415</v>
      </c>
      <c r="T27" s="587">
        <f t="shared" si="10"/>
        <v>1.3525395266309685</v>
      </c>
      <c r="U27" s="573"/>
      <c r="V27" s="582">
        <f>'34adictcasaad'!J28</f>
        <v>2757</v>
      </c>
      <c r="W27" s="587">
        <f t="shared" si="11"/>
        <v>5.6061653584936355</v>
      </c>
      <c r="X27" s="573"/>
      <c r="Y27" s="582">
        <f>'34adictcasaad'!M28</f>
        <v>8599</v>
      </c>
      <c r="Z27" s="588">
        <f t="shared" si="12"/>
        <v>38.18722799538147</v>
      </c>
      <c r="AA27" s="566"/>
      <c r="AB27" s="567">
        <f t="shared" si="3"/>
        <v>7</v>
      </c>
      <c r="AC27" s="567">
        <v>17</v>
      </c>
      <c r="AD27" s="567">
        <f t="shared" si="13"/>
        <v>12</v>
      </c>
      <c r="AE27" s="568" t="str">
        <f t="shared" si="4"/>
        <v>Galicia</v>
      </c>
      <c r="AF27" s="569">
        <f t="shared" si="5"/>
        <v>3.4348387354282397</v>
      </c>
      <c r="AG27" s="396"/>
      <c r="AH27" s="567">
        <f t="shared" si="14"/>
        <v>12</v>
      </c>
      <c r="AI27" s="567">
        <v>17</v>
      </c>
      <c r="AJ27" s="567">
        <f t="shared" si="15"/>
        <v>13</v>
      </c>
      <c r="AK27" s="568" t="str">
        <f t="shared" si="16"/>
        <v>Madrid, Comunidad de</v>
      </c>
      <c r="AL27" s="569">
        <f t="shared" si="17"/>
        <v>1.1172158956739242</v>
      </c>
      <c r="AM27" s="396"/>
      <c r="AN27" s="567">
        <f t="shared" si="18"/>
        <v>13</v>
      </c>
      <c r="AO27" s="567">
        <v>17</v>
      </c>
      <c r="AP27" s="567">
        <f t="shared" si="19"/>
        <v>6</v>
      </c>
      <c r="AQ27" s="568" t="str">
        <f t="shared" si="20"/>
        <v>Cantabria</v>
      </c>
      <c r="AR27" s="569">
        <f t="shared" si="21"/>
        <v>4.8464849069168761</v>
      </c>
      <c r="AS27" s="396"/>
      <c r="AT27" s="567">
        <f t="shared" si="22"/>
        <v>9</v>
      </c>
      <c r="AU27" s="567">
        <v>17</v>
      </c>
      <c r="AV27" s="567">
        <f t="shared" si="23"/>
        <v>3</v>
      </c>
      <c r="AW27" s="568" t="str">
        <f t="shared" si="24"/>
        <v>Asturias, Principado de</v>
      </c>
      <c r="AX27" s="569">
        <f t="shared" si="25"/>
        <v>28.768684779543104</v>
      </c>
    </row>
    <row r="28" spans="1:50" s="329" customFormat="1" ht="18" customHeight="1" x14ac:dyDescent="0.2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5656</v>
      </c>
      <c r="Q28" s="586">
        <f t="shared" si="9"/>
        <v>3.3435009812962568</v>
      </c>
      <c r="R28" s="573"/>
      <c r="S28" s="582">
        <f>'34adictcasaad'!G29</f>
        <v>3040</v>
      </c>
      <c r="T28" s="587">
        <f t="shared" si="10"/>
        <v>2.0587976350916639</v>
      </c>
      <c r="U28" s="573"/>
      <c r="V28" s="582">
        <f>'34adictcasaad'!J29</f>
        <v>1023</v>
      </c>
      <c r="W28" s="587">
        <f t="shared" si="11"/>
        <v>6.1648788718814025</v>
      </c>
      <c r="X28" s="573"/>
      <c r="Y28" s="582">
        <f>'34adictcasaad'!M29</f>
        <v>1593</v>
      </c>
      <c r="Z28" s="588">
        <f t="shared" si="12"/>
        <v>32.43738546120953</v>
      </c>
      <c r="AA28" s="566"/>
      <c r="AB28" s="567">
        <f t="shared" si="3"/>
        <v>18</v>
      </c>
      <c r="AC28" s="567">
        <v>18</v>
      </c>
      <c r="AD28" s="567">
        <f t="shared" si="13"/>
        <v>18</v>
      </c>
      <c r="AE28" s="568" t="str">
        <f t="shared" si="4"/>
        <v>Ceuta y Melilla</v>
      </c>
      <c r="AF28" s="569">
        <f t="shared" si="5"/>
        <v>3.3435009812962568</v>
      </c>
      <c r="AG28" s="396"/>
      <c r="AH28" s="567">
        <f t="shared" si="14"/>
        <v>1</v>
      </c>
      <c r="AI28" s="567">
        <v>18</v>
      </c>
      <c r="AJ28" s="567">
        <f t="shared" si="15"/>
        <v>2</v>
      </c>
      <c r="AK28" s="568" t="str">
        <f t="shared" si="16"/>
        <v>Aragón</v>
      </c>
      <c r="AL28" s="569">
        <f t="shared" si="17"/>
        <v>1.0356011119627515</v>
      </c>
      <c r="AM28" s="396"/>
      <c r="AN28" s="567">
        <f t="shared" si="18"/>
        <v>10</v>
      </c>
      <c r="AO28" s="567">
        <v>18</v>
      </c>
      <c r="AP28" s="567">
        <f t="shared" si="19"/>
        <v>15</v>
      </c>
      <c r="AQ28" s="568" t="str">
        <f t="shared" si="20"/>
        <v>Navarra, Comunidad Foral de</v>
      </c>
      <c r="AR28" s="569">
        <f t="shared" si="21"/>
        <v>4.5923014727706306</v>
      </c>
      <c r="AS28" s="396"/>
      <c r="AT28" s="567">
        <f t="shared" si="22"/>
        <v>14</v>
      </c>
      <c r="AU28" s="567">
        <v>18</v>
      </c>
      <c r="AV28" s="567">
        <f t="shared" si="23"/>
        <v>6</v>
      </c>
      <c r="AW28" s="568" t="str">
        <f t="shared" si="24"/>
        <v>Cantabria</v>
      </c>
      <c r="AX28" s="569">
        <f t="shared" si="25"/>
        <v>28.190356312935709</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3.1306700066197535</v>
      </c>
      <c r="AG29" s="396"/>
      <c r="AH29" s="396"/>
      <c r="AI29" s="396"/>
      <c r="AJ29" s="567">
        <f>MATCH(AI30,AH$11:AH$30,0)</f>
        <v>15</v>
      </c>
      <c r="AK29" s="568" t="str">
        <f t="shared" si="16"/>
        <v>Navarra, Comunidad Foral de</v>
      </c>
      <c r="AL29" s="569">
        <f t="shared" si="17"/>
        <v>1.0272469632616021</v>
      </c>
      <c r="AM29" s="396"/>
      <c r="AN29" s="396"/>
      <c r="AO29" s="396"/>
      <c r="AP29" s="567">
        <f>MATCH(AO30,AN$11:AN$30,0)</f>
        <v>12</v>
      </c>
      <c r="AQ29" s="568" t="str">
        <f t="shared" si="20"/>
        <v>Galicia</v>
      </c>
      <c r="AR29" s="569">
        <f>INDEX(W$11:W$30,AP29,1)</f>
        <v>3.3950959029459264</v>
      </c>
      <c r="AS29" s="396"/>
      <c r="AT29" s="396"/>
      <c r="AU29" s="396"/>
      <c r="AV29" s="567">
        <f>MATCH(AU30,AT$11:AT$30,0)</f>
        <v>12</v>
      </c>
      <c r="AW29" s="568" t="str">
        <f t="shared" si="24"/>
        <v>Galicia</v>
      </c>
      <c r="AX29" s="569">
        <f t="shared" si="25"/>
        <v>20.859760394644116</v>
      </c>
    </row>
    <row r="30" spans="1:50" s="329"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2120932</v>
      </c>
      <c r="Q30" s="545">
        <f>P30*100/D30</f>
        <v>4.3622898086876107</v>
      </c>
      <c r="R30" s="320"/>
      <c r="S30" s="549">
        <f>SUM(S11:S28)</f>
        <v>555971</v>
      </c>
      <c r="T30" s="546">
        <f>S30*100/G30</f>
        <v>1.4369396014770959</v>
      </c>
      <c r="U30" s="320"/>
      <c r="V30" s="549">
        <f>SUM(V11:V28)</f>
        <v>448925</v>
      </c>
      <c r="W30" s="546">
        <f>V30*100/J30</f>
        <v>6.4334944985148903</v>
      </c>
      <c r="X30" s="320"/>
      <c r="Y30" s="549">
        <f>SUM(Y11:Y28)</f>
        <v>1116036</v>
      </c>
      <c r="Z30" s="551">
        <f>Y30*100/M30</f>
        <v>37.826163879619067</v>
      </c>
      <c r="AA30" s="566"/>
      <c r="AB30" s="567">
        <f>_xlfn.RANK.EQ(Q30,Q$11:Q$30,0)</f>
        <v>9</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513" t="s">
        <v>170</v>
      </c>
      <c r="C33" s="1513"/>
      <c r="D33" s="1513"/>
      <c r="E33" s="1513"/>
      <c r="F33" s="1513"/>
      <c r="G33" s="1513"/>
      <c r="H33" s="1513"/>
      <c r="I33" s="1513"/>
      <c r="J33" s="1513"/>
      <c r="K33" s="1513"/>
      <c r="L33" s="1513"/>
      <c r="M33" s="151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514"/>
      <c r="C34" s="1514"/>
      <c r="D34" s="1514"/>
      <c r="E34" s="1514"/>
      <c r="F34" s="1514"/>
      <c r="G34" s="1514"/>
      <c r="H34" s="1514"/>
      <c r="I34" s="1514"/>
      <c r="J34" s="1514"/>
      <c r="K34" s="1514"/>
      <c r="L34" s="1514"/>
      <c r="M34" s="1514"/>
      <c r="N34" s="1514"/>
      <c r="O34" s="1514"/>
      <c r="P34" s="1514"/>
    </row>
    <row r="35" spans="2:50" s="329" customFormat="1" ht="4.5" customHeight="1" x14ac:dyDescent="0.2">
      <c r="B35" s="1436"/>
      <c r="C35" s="1436"/>
      <c r="D35" s="1436"/>
      <c r="E35" s="1436"/>
      <c r="F35" s="1436"/>
      <c r="G35" s="1436"/>
      <c r="H35" s="1436"/>
      <c r="I35" s="1436"/>
      <c r="J35" s="1436"/>
      <c r="K35" s="1436"/>
      <c r="L35" s="1436"/>
      <c r="M35" s="1436"/>
      <c r="N35" s="1436"/>
      <c r="O35" s="1436"/>
      <c r="P35" s="143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63"/>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447"/>
      <c r="C2" s="1447"/>
      <c r="X2" s="599"/>
      <c r="Y2" s="599"/>
      <c r="Z2" s="599"/>
      <c r="AA2" s="556"/>
      <c r="AB2" s="556"/>
      <c r="AC2" s="556"/>
      <c r="AD2" s="556"/>
    </row>
    <row r="3" spans="1:34" s="345" customFormat="1" ht="32.25" customHeight="1" x14ac:dyDescent="0.2">
      <c r="B3" s="1448"/>
      <c r="C3" s="1448"/>
      <c r="X3" s="599"/>
      <c r="Y3" s="599"/>
      <c r="Z3" s="599"/>
      <c r="AA3" s="556"/>
      <c r="AB3" s="556"/>
      <c r="AC3" s="556"/>
      <c r="AD3" s="556"/>
    </row>
    <row r="4" spans="1:34" s="492" customFormat="1" ht="19.5" customHeight="1" x14ac:dyDescent="0.2">
      <c r="A4" s="1519" t="s">
        <v>471</v>
      </c>
      <c r="B4" s="1519"/>
      <c r="C4" s="1519"/>
      <c r="D4" s="1519"/>
      <c r="E4" s="1519"/>
      <c r="F4" s="1519"/>
      <c r="G4" s="1519"/>
      <c r="H4" s="1519"/>
      <c r="I4" s="1519"/>
      <c r="J4" s="1519"/>
      <c r="K4" s="1519"/>
      <c r="L4" s="1519"/>
      <c r="M4" s="1519"/>
      <c r="N4" s="1519"/>
      <c r="O4" s="1519"/>
      <c r="P4" s="1519"/>
      <c r="Q4" s="1519"/>
      <c r="R4" s="1519"/>
      <c r="S4" s="1519"/>
      <c r="T4" s="1519"/>
      <c r="U4" s="1519"/>
      <c r="V4" s="1519"/>
      <c r="AA4" s="556"/>
      <c r="AB4" s="556"/>
      <c r="AC4" s="556"/>
      <c r="AD4" s="556"/>
    </row>
    <row r="5" spans="1:34" s="492" customFormat="1" ht="15.75"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AA5" s="556"/>
      <c r="AB5" s="556"/>
      <c r="AC5" s="556"/>
      <c r="AD5" s="556"/>
    </row>
    <row r="6" spans="1:34" s="492" customFormat="1" ht="6" customHeight="1" x14ac:dyDescent="0.2">
      <c r="AA6" s="556"/>
      <c r="AB6" s="556"/>
      <c r="AC6" s="556"/>
      <c r="AD6" s="556"/>
    </row>
    <row r="7" spans="1:34" s="437" customFormat="1" ht="7.5" customHeight="1" x14ac:dyDescent="0.2">
      <c r="A7" s="488"/>
      <c r="B7" s="1451" t="s">
        <v>12</v>
      </c>
      <c r="D7" s="1476" t="s">
        <v>243</v>
      </c>
      <c r="E7" s="593"/>
      <c r="F7" s="1516"/>
      <c r="G7" s="1516"/>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452"/>
      <c r="D8" s="1515"/>
      <c r="F8" s="1476" t="s">
        <v>382</v>
      </c>
      <c r="G8" s="1477"/>
      <c r="I8" s="1476" t="s">
        <v>383</v>
      </c>
      <c r="J8" s="1478"/>
      <c r="K8" s="1524" t="s">
        <v>371</v>
      </c>
      <c r="L8" s="1525"/>
      <c r="M8" s="1525"/>
      <c r="N8" s="1525"/>
      <c r="O8" s="1525"/>
      <c r="P8" s="1525"/>
      <c r="Q8" s="1525"/>
      <c r="R8" s="1525"/>
      <c r="S8" s="1525"/>
      <c r="T8" s="1525"/>
      <c r="U8" s="1525"/>
      <c r="V8" s="1526"/>
      <c r="AA8" s="513"/>
      <c r="AB8" s="513"/>
      <c r="AC8" s="513"/>
      <c r="AD8" s="513"/>
    </row>
    <row r="9" spans="1:34" s="437" customFormat="1" ht="25.5" customHeight="1" x14ac:dyDescent="0.2">
      <c r="A9" s="488"/>
      <c r="B9" s="1452"/>
      <c r="D9" s="1487"/>
      <c r="E9" s="491"/>
      <c r="F9" s="1517"/>
      <c r="G9" s="1518"/>
      <c r="I9" s="1517"/>
      <c r="J9" s="1523"/>
      <c r="K9" s="1520" t="s">
        <v>372</v>
      </c>
      <c r="L9" s="1521"/>
      <c r="M9" s="1520" t="s">
        <v>373</v>
      </c>
      <c r="N9" s="1522"/>
      <c r="O9" s="1520" t="s">
        <v>374</v>
      </c>
      <c r="P9" s="1521"/>
      <c r="Q9" s="1528" t="s">
        <v>375</v>
      </c>
      <c r="R9" s="1528"/>
      <c r="S9" s="1529" t="s">
        <v>376</v>
      </c>
      <c r="T9" s="1530"/>
      <c r="U9" s="1531" t="s">
        <v>377</v>
      </c>
      <c r="V9" s="1532"/>
      <c r="AA9" s="513"/>
      <c r="AB9" s="513"/>
      <c r="AC9" s="513"/>
      <c r="AD9" s="513"/>
    </row>
    <row r="10" spans="1:34" s="437" customFormat="1" ht="38.25" x14ac:dyDescent="0.2">
      <c r="A10" s="488"/>
      <c r="B10" s="1453"/>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25">
      <c r="A12" s="330"/>
      <c r="B12" s="349" t="s">
        <v>8</v>
      </c>
      <c r="C12" s="350"/>
      <c r="D12" s="605">
        <v>397216</v>
      </c>
      <c r="E12" s="350"/>
      <c r="F12" s="355">
        <v>3495</v>
      </c>
      <c r="G12" s="358">
        <v>0.87987392250060414</v>
      </c>
      <c r="H12" s="350"/>
      <c r="I12" s="355">
        <v>3193</v>
      </c>
      <c r="J12" s="358">
        <v>0.80384475952630308</v>
      </c>
      <c r="K12" s="355">
        <v>2814</v>
      </c>
      <c r="L12" s="358">
        <v>88.130284998434078</v>
      </c>
      <c r="M12" s="355">
        <v>55</v>
      </c>
      <c r="N12" s="358">
        <v>1.7225180081428124</v>
      </c>
      <c r="O12" s="355">
        <v>0</v>
      </c>
      <c r="P12" s="358">
        <v>0</v>
      </c>
      <c r="Q12" s="355">
        <v>234</v>
      </c>
      <c r="R12" s="358">
        <v>7.3285311619166933</v>
      </c>
      <c r="S12" s="355">
        <v>67</v>
      </c>
      <c r="T12" s="358">
        <v>2.0983401190103352</v>
      </c>
      <c r="U12" s="355">
        <v>23</v>
      </c>
      <c r="V12" s="358">
        <v>0.72032571249608512</v>
      </c>
      <c r="X12" s="606"/>
      <c r="Y12" s="606"/>
      <c r="Z12" s="606"/>
      <c r="AA12" s="604">
        <v>44316</v>
      </c>
      <c r="AB12" s="602">
        <v>26707</v>
      </c>
      <c r="AC12" s="602">
        <v>18034</v>
      </c>
      <c r="AD12" s="567"/>
      <c r="AE12" s="360"/>
      <c r="AF12" s="360"/>
      <c r="AG12" s="361"/>
      <c r="AH12" s="607"/>
    </row>
    <row r="13" spans="1:34" s="331" customFormat="1" x14ac:dyDescent="0.25">
      <c r="A13" s="330"/>
      <c r="B13" s="363" t="s">
        <v>7</v>
      </c>
      <c r="C13" s="350"/>
      <c r="D13" s="608">
        <v>55333</v>
      </c>
      <c r="E13" s="350"/>
      <c r="F13" s="368">
        <v>941</v>
      </c>
      <c r="G13" s="372">
        <v>1.7006126542930982</v>
      </c>
      <c r="H13" s="350"/>
      <c r="I13" s="368">
        <v>576</v>
      </c>
      <c r="J13" s="372">
        <v>1.0409701263260622</v>
      </c>
      <c r="K13" s="368">
        <v>545</v>
      </c>
      <c r="L13" s="372">
        <v>94.618055555555557</v>
      </c>
      <c r="M13" s="368">
        <v>13</v>
      </c>
      <c r="N13" s="372">
        <v>2.2569444444444442</v>
      </c>
      <c r="O13" s="368">
        <v>0</v>
      </c>
      <c r="P13" s="372">
        <v>0</v>
      </c>
      <c r="Q13" s="368">
        <v>4</v>
      </c>
      <c r="R13" s="372">
        <v>0.69444444444444442</v>
      </c>
      <c r="S13" s="368">
        <v>1</v>
      </c>
      <c r="T13" s="372">
        <v>0.1736111111111111</v>
      </c>
      <c r="U13" s="368">
        <v>13</v>
      </c>
      <c r="V13" s="372">
        <v>2.2569444444444442</v>
      </c>
      <c r="X13" s="606"/>
      <c r="Y13" s="606"/>
      <c r="Z13" s="606"/>
      <c r="AA13" s="604">
        <v>44347</v>
      </c>
      <c r="AB13" s="602">
        <v>28175</v>
      </c>
      <c r="AC13" s="602">
        <v>15503</v>
      </c>
      <c r="AD13" s="567"/>
      <c r="AE13" s="360"/>
      <c r="AF13" s="360"/>
      <c r="AG13" s="361"/>
      <c r="AH13" s="607"/>
    </row>
    <row r="14" spans="1:34" s="331" customFormat="1" x14ac:dyDescent="0.25">
      <c r="A14" s="330"/>
      <c r="B14" s="363" t="s">
        <v>37</v>
      </c>
      <c r="C14" s="350"/>
      <c r="D14" s="608">
        <v>44289</v>
      </c>
      <c r="E14" s="350"/>
      <c r="F14" s="368">
        <v>204</v>
      </c>
      <c r="G14" s="372">
        <v>0.46061098692677643</v>
      </c>
      <c r="H14" s="350"/>
      <c r="I14" s="368">
        <v>398</v>
      </c>
      <c r="J14" s="372">
        <v>0.89864300390616192</v>
      </c>
      <c r="K14" s="368">
        <v>392</v>
      </c>
      <c r="L14" s="372">
        <v>98.492462311557787</v>
      </c>
      <c r="M14" s="368">
        <v>1</v>
      </c>
      <c r="N14" s="372">
        <v>0.25125628140703515</v>
      </c>
      <c r="O14" s="368">
        <v>3</v>
      </c>
      <c r="P14" s="372">
        <v>0.75376884422110546</v>
      </c>
      <c r="Q14" s="368">
        <v>0</v>
      </c>
      <c r="R14" s="372">
        <v>0</v>
      </c>
      <c r="S14" s="368">
        <v>0</v>
      </c>
      <c r="T14" s="372">
        <v>0</v>
      </c>
      <c r="U14" s="368">
        <v>2</v>
      </c>
      <c r="V14" s="372">
        <v>0.50251256281407031</v>
      </c>
      <c r="X14" s="606"/>
      <c r="Y14" s="606"/>
      <c r="Z14" s="606"/>
      <c r="AA14" s="604">
        <v>44377</v>
      </c>
      <c r="AB14" s="602">
        <v>28047</v>
      </c>
      <c r="AC14" s="602">
        <v>18622</v>
      </c>
      <c r="AD14" s="567"/>
      <c r="AE14" s="360"/>
      <c r="AF14" s="360"/>
      <c r="AG14" s="361"/>
      <c r="AH14" s="607"/>
    </row>
    <row r="15" spans="1:34" s="331" customFormat="1" x14ac:dyDescent="0.25">
      <c r="A15" s="330"/>
      <c r="B15" s="363" t="s">
        <v>38</v>
      </c>
      <c r="C15" s="350"/>
      <c r="D15" s="608">
        <v>45669</v>
      </c>
      <c r="E15" s="350"/>
      <c r="F15" s="368">
        <v>846</v>
      </c>
      <c r="G15" s="372">
        <v>1.8524600932799056</v>
      </c>
      <c r="H15" s="350"/>
      <c r="I15" s="368">
        <v>372</v>
      </c>
      <c r="J15" s="372">
        <v>0.81455692044932004</v>
      </c>
      <c r="K15" s="368">
        <v>356</v>
      </c>
      <c r="L15" s="372">
        <v>95.6989247311828</v>
      </c>
      <c r="M15" s="368">
        <v>14</v>
      </c>
      <c r="N15" s="372">
        <v>3.763440860215054</v>
      </c>
      <c r="O15" s="368">
        <v>0</v>
      </c>
      <c r="P15" s="372">
        <v>0</v>
      </c>
      <c r="Q15" s="368">
        <v>0</v>
      </c>
      <c r="R15" s="372">
        <v>0</v>
      </c>
      <c r="S15" s="368">
        <v>2</v>
      </c>
      <c r="T15" s="372">
        <v>0.53763440860215062</v>
      </c>
      <c r="U15" s="368">
        <v>0</v>
      </c>
      <c r="V15" s="372">
        <v>0</v>
      </c>
      <c r="X15" s="606"/>
      <c r="Y15" s="606"/>
      <c r="Z15" s="606"/>
      <c r="AA15" s="604">
        <v>44408</v>
      </c>
      <c r="AB15" s="602">
        <v>26363</v>
      </c>
      <c r="AC15" s="602">
        <v>16904</v>
      </c>
      <c r="AD15" s="567"/>
      <c r="AE15" s="360"/>
      <c r="AF15" s="360"/>
      <c r="AG15" s="361"/>
      <c r="AH15" s="607"/>
    </row>
    <row r="16" spans="1:34" s="331" customFormat="1" x14ac:dyDescent="0.25">
      <c r="A16" s="330"/>
      <c r="B16" s="363" t="s">
        <v>6</v>
      </c>
      <c r="C16" s="350"/>
      <c r="D16" s="608">
        <v>70088</v>
      </c>
      <c r="E16" s="350"/>
      <c r="F16" s="368">
        <v>1254</v>
      </c>
      <c r="G16" s="372">
        <v>1.7891793174295172</v>
      </c>
      <c r="H16" s="350"/>
      <c r="I16" s="368">
        <v>612</v>
      </c>
      <c r="J16" s="372">
        <v>0.87318799223832888</v>
      </c>
      <c r="K16" s="368">
        <v>606</v>
      </c>
      <c r="L16" s="372">
        <v>99.019607843137265</v>
      </c>
      <c r="M16" s="368">
        <v>5</v>
      </c>
      <c r="N16" s="372">
        <v>0.81699346405228768</v>
      </c>
      <c r="O16" s="368">
        <v>0</v>
      </c>
      <c r="P16" s="372">
        <v>0</v>
      </c>
      <c r="Q16" s="368">
        <v>1</v>
      </c>
      <c r="R16" s="372">
        <v>0.16339869281045752</v>
      </c>
      <c r="S16" s="368">
        <v>0</v>
      </c>
      <c r="T16" s="372">
        <v>0</v>
      </c>
      <c r="U16" s="368">
        <v>0</v>
      </c>
      <c r="V16" s="372">
        <v>0</v>
      </c>
      <c r="X16" s="606"/>
      <c r="Y16" s="606"/>
      <c r="Z16" s="606"/>
      <c r="AA16" s="604">
        <v>44439</v>
      </c>
      <c r="AB16" s="602">
        <v>16420</v>
      </c>
      <c r="AC16" s="602">
        <v>20385</v>
      </c>
      <c r="AD16" s="567"/>
      <c r="AE16" s="360"/>
      <c r="AF16" s="360"/>
      <c r="AG16" s="361"/>
      <c r="AH16" s="607"/>
    </row>
    <row r="17" spans="1:34" s="331" customFormat="1" x14ac:dyDescent="0.25">
      <c r="A17" s="330"/>
      <c r="B17" s="363" t="s">
        <v>5</v>
      </c>
      <c r="C17" s="350"/>
      <c r="D17" s="609">
        <v>22985</v>
      </c>
      <c r="E17" s="350"/>
      <c r="F17" s="377">
        <v>354</v>
      </c>
      <c r="G17" s="372">
        <v>1.5401348705677615</v>
      </c>
      <c r="H17" s="350"/>
      <c r="I17" s="377">
        <v>527</v>
      </c>
      <c r="J17" s="372">
        <v>2.2927996519469218</v>
      </c>
      <c r="K17" s="377">
        <v>220</v>
      </c>
      <c r="L17" s="372">
        <v>41.745730550284634</v>
      </c>
      <c r="M17" s="377">
        <v>3</v>
      </c>
      <c r="N17" s="372">
        <v>0.56925996204933582</v>
      </c>
      <c r="O17" s="377">
        <v>0</v>
      </c>
      <c r="P17" s="372">
        <v>0</v>
      </c>
      <c r="Q17" s="377">
        <v>247</v>
      </c>
      <c r="R17" s="372">
        <v>46.869070208728651</v>
      </c>
      <c r="S17" s="377">
        <v>0</v>
      </c>
      <c r="T17" s="372">
        <v>0</v>
      </c>
      <c r="U17" s="377">
        <v>57</v>
      </c>
      <c r="V17" s="372">
        <v>10.815939278937382</v>
      </c>
      <c r="X17" s="606"/>
      <c r="Y17" s="606"/>
      <c r="Z17" s="606"/>
      <c r="AA17" s="604">
        <v>44469</v>
      </c>
      <c r="AB17" s="602">
        <v>22330</v>
      </c>
      <c r="AC17" s="602">
        <v>19468</v>
      </c>
      <c r="AD17" s="567"/>
      <c r="AE17" s="360"/>
      <c r="AF17" s="360"/>
      <c r="AG17" s="361"/>
      <c r="AH17" s="607"/>
    </row>
    <row r="18" spans="1:34" s="331" customFormat="1" x14ac:dyDescent="0.25">
      <c r="A18" s="330"/>
      <c r="B18" s="363" t="s">
        <v>4</v>
      </c>
      <c r="C18" s="350"/>
      <c r="D18" s="608">
        <v>158169</v>
      </c>
      <c r="E18" s="350"/>
      <c r="F18" s="368">
        <v>1588</v>
      </c>
      <c r="G18" s="372">
        <v>1.0039894037390387</v>
      </c>
      <c r="H18" s="350"/>
      <c r="I18" s="368">
        <v>1730</v>
      </c>
      <c r="J18" s="372">
        <v>1.0937667937459299</v>
      </c>
      <c r="K18" s="368">
        <v>1676</v>
      </c>
      <c r="L18" s="372">
        <v>96.878612716763001</v>
      </c>
      <c r="M18" s="368">
        <v>35</v>
      </c>
      <c r="N18" s="372">
        <v>2.0231213872832372</v>
      </c>
      <c r="O18" s="368">
        <v>0</v>
      </c>
      <c r="P18" s="372">
        <v>0</v>
      </c>
      <c r="Q18" s="368">
        <v>0</v>
      </c>
      <c r="R18" s="372">
        <v>0</v>
      </c>
      <c r="S18" s="368">
        <v>0</v>
      </c>
      <c r="T18" s="372">
        <v>0</v>
      </c>
      <c r="U18" s="368">
        <v>19</v>
      </c>
      <c r="V18" s="372">
        <v>1.0982658959537572</v>
      </c>
      <c r="X18" s="606"/>
      <c r="Y18" s="606"/>
      <c r="Z18" s="606"/>
      <c r="AA18" s="604">
        <v>44500</v>
      </c>
      <c r="AB18" s="602">
        <v>29317</v>
      </c>
      <c r="AC18" s="602">
        <v>17136</v>
      </c>
      <c r="AD18" s="567"/>
      <c r="AE18" s="360"/>
      <c r="AF18" s="360"/>
      <c r="AG18" s="361"/>
      <c r="AH18" s="607"/>
    </row>
    <row r="19" spans="1:34" s="331" customFormat="1" x14ac:dyDescent="0.25">
      <c r="A19" s="330"/>
      <c r="B19" s="363" t="s">
        <v>40</v>
      </c>
      <c r="C19" s="350"/>
      <c r="D19" s="608">
        <v>100367</v>
      </c>
      <c r="E19" s="350"/>
      <c r="F19" s="368">
        <v>1954</v>
      </c>
      <c r="G19" s="372">
        <v>1.9468550419958752</v>
      </c>
      <c r="H19" s="350"/>
      <c r="I19" s="368">
        <v>1078</v>
      </c>
      <c r="J19" s="372">
        <v>1.0740582063825759</v>
      </c>
      <c r="K19" s="368">
        <v>948</v>
      </c>
      <c r="L19" s="372">
        <v>87.94063079777365</v>
      </c>
      <c r="M19" s="368">
        <v>36</v>
      </c>
      <c r="N19" s="372">
        <v>3.339517625231911</v>
      </c>
      <c r="O19" s="368">
        <v>0</v>
      </c>
      <c r="P19" s="372">
        <v>0</v>
      </c>
      <c r="Q19" s="368">
        <v>22</v>
      </c>
      <c r="R19" s="372">
        <v>2.0408163265306123</v>
      </c>
      <c r="S19" s="368">
        <v>0</v>
      </c>
      <c r="T19" s="372">
        <v>0</v>
      </c>
      <c r="U19" s="368">
        <v>72</v>
      </c>
      <c r="V19" s="372">
        <v>6.679035250463822</v>
      </c>
      <c r="X19" s="606"/>
      <c r="Y19" s="606"/>
      <c r="Z19" s="606"/>
      <c r="AA19" s="604">
        <v>44530</v>
      </c>
      <c r="AB19" s="602">
        <v>28155</v>
      </c>
      <c r="AC19" s="602">
        <v>19590</v>
      </c>
      <c r="AD19" s="567"/>
      <c r="AE19" s="360"/>
      <c r="AF19" s="360"/>
      <c r="AG19" s="361"/>
      <c r="AH19" s="607"/>
    </row>
    <row r="20" spans="1:34" s="331" customFormat="1" x14ac:dyDescent="0.25">
      <c r="A20" s="330"/>
      <c r="B20" s="363" t="s">
        <v>41</v>
      </c>
      <c r="C20" s="350"/>
      <c r="D20" s="608">
        <v>366328</v>
      </c>
      <c r="E20" s="350"/>
      <c r="F20" s="368">
        <v>5293</v>
      </c>
      <c r="G20" s="372">
        <v>1.4448799982529319</v>
      </c>
      <c r="H20" s="350"/>
      <c r="I20" s="368">
        <v>3808</v>
      </c>
      <c r="J20" s="372">
        <v>1.0395055796990675</v>
      </c>
      <c r="K20" s="368">
        <v>2692</v>
      </c>
      <c r="L20" s="372">
        <v>70.693277310924373</v>
      </c>
      <c r="M20" s="368">
        <v>160</v>
      </c>
      <c r="N20" s="372">
        <v>4.2016806722689077</v>
      </c>
      <c r="O20" s="368">
        <v>571</v>
      </c>
      <c r="P20" s="372">
        <v>14.994747899159663</v>
      </c>
      <c r="Q20" s="368">
        <v>3</v>
      </c>
      <c r="R20" s="372">
        <v>7.8781512605042014E-2</v>
      </c>
      <c r="S20" s="368">
        <v>104</v>
      </c>
      <c r="T20" s="372">
        <v>2.73109243697479</v>
      </c>
      <c r="U20" s="368">
        <v>278</v>
      </c>
      <c r="V20" s="372">
        <v>7.3004201680672276</v>
      </c>
      <c r="X20" s="606"/>
      <c r="Y20" s="606"/>
      <c r="Z20" s="606"/>
      <c r="AA20" s="604">
        <v>44561</v>
      </c>
      <c r="AB20" s="602">
        <v>24865</v>
      </c>
      <c r="AC20" s="602">
        <v>26807</v>
      </c>
      <c r="AD20" s="567"/>
      <c r="AE20" s="360"/>
      <c r="AF20" s="360"/>
      <c r="AG20" s="361"/>
      <c r="AH20" s="607"/>
    </row>
    <row r="21" spans="1:34" s="331" customFormat="1" x14ac:dyDescent="0.25">
      <c r="A21" s="330"/>
      <c r="B21" s="363" t="s">
        <v>3</v>
      </c>
      <c r="C21" s="350"/>
      <c r="D21" s="608">
        <v>213090</v>
      </c>
      <c r="E21" s="350"/>
      <c r="F21" s="368">
        <v>12850</v>
      </c>
      <c r="G21" s="372">
        <v>6.0303158289924452</v>
      </c>
      <c r="H21" s="350"/>
      <c r="I21" s="368">
        <v>2136</v>
      </c>
      <c r="J21" s="372">
        <v>1.002393354920456</v>
      </c>
      <c r="K21" s="368">
        <v>2077</v>
      </c>
      <c r="L21" s="372">
        <v>97.237827715355806</v>
      </c>
      <c r="M21" s="368">
        <v>34</v>
      </c>
      <c r="N21" s="372">
        <v>1.5917602996254683</v>
      </c>
      <c r="O21" s="368">
        <v>0</v>
      </c>
      <c r="P21" s="372">
        <v>0</v>
      </c>
      <c r="Q21" s="368">
        <v>10</v>
      </c>
      <c r="R21" s="372">
        <v>0.46816479400749067</v>
      </c>
      <c r="S21" s="368">
        <v>5</v>
      </c>
      <c r="T21" s="372">
        <v>0.23408239700374533</v>
      </c>
      <c r="U21" s="368">
        <v>10</v>
      </c>
      <c r="V21" s="372">
        <v>0.46816479400749067</v>
      </c>
      <c r="X21" s="606"/>
      <c r="Y21" s="606"/>
      <c r="Z21" s="606"/>
      <c r="AA21" s="604">
        <v>44592</v>
      </c>
      <c r="AB21" s="602">
        <v>20377</v>
      </c>
      <c r="AC21" s="602">
        <v>22366</v>
      </c>
      <c r="AD21" s="567"/>
      <c r="AE21" s="360"/>
      <c r="AF21" s="360"/>
      <c r="AG21" s="361"/>
      <c r="AH21" s="607"/>
    </row>
    <row r="22" spans="1:34" s="331" customFormat="1" x14ac:dyDescent="0.25">
      <c r="A22" s="330"/>
      <c r="B22" s="363" t="s">
        <v>2</v>
      </c>
      <c r="C22" s="350"/>
      <c r="D22" s="608">
        <v>57229</v>
      </c>
      <c r="E22" s="350"/>
      <c r="F22" s="368">
        <v>439</v>
      </c>
      <c r="G22" s="372">
        <v>0.76709360638836954</v>
      </c>
      <c r="H22" s="350"/>
      <c r="I22" s="368">
        <v>672</v>
      </c>
      <c r="J22" s="372">
        <v>1.1742298485033811</v>
      </c>
      <c r="K22" s="368">
        <v>477</v>
      </c>
      <c r="L22" s="372">
        <v>70.982142857142861</v>
      </c>
      <c r="M22" s="368">
        <v>22</v>
      </c>
      <c r="N22" s="372">
        <v>3.2738095238095242</v>
      </c>
      <c r="O22" s="368">
        <v>0</v>
      </c>
      <c r="P22" s="372">
        <v>0</v>
      </c>
      <c r="Q22" s="368">
        <v>6</v>
      </c>
      <c r="R22" s="372">
        <v>0.89285714285714279</v>
      </c>
      <c r="S22" s="368">
        <v>1</v>
      </c>
      <c r="T22" s="372">
        <v>0.14880952380952381</v>
      </c>
      <c r="U22" s="368">
        <v>166</v>
      </c>
      <c r="V22" s="372">
        <v>24.702380952380953</v>
      </c>
      <c r="X22" s="606"/>
      <c r="Y22" s="606"/>
      <c r="Z22" s="606"/>
      <c r="AA22" s="604">
        <v>44620</v>
      </c>
      <c r="AB22" s="602">
        <v>25448</v>
      </c>
      <c r="AC22" s="602">
        <v>23602</v>
      </c>
      <c r="AD22" s="567"/>
      <c r="AE22" s="360"/>
      <c r="AF22" s="360"/>
      <c r="AG22" s="361"/>
      <c r="AH22" s="607"/>
    </row>
    <row r="23" spans="1:34" s="331" customFormat="1" x14ac:dyDescent="0.25">
      <c r="A23" s="330"/>
      <c r="B23" s="363" t="s">
        <v>35</v>
      </c>
      <c r="C23" s="350"/>
      <c r="D23" s="608">
        <v>92941</v>
      </c>
      <c r="E23" s="350"/>
      <c r="F23" s="368">
        <v>2254</v>
      </c>
      <c r="G23" s="372">
        <v>2.4251944782173638</v>
      </c>
      <c r="H23" s="350"/>
      <c r="I23" s="368">
        <v>1079</v>
      </c>
      <c r="J23" s="372">
        <v>1.1609515714270344</v>
      </c>
      <c r="K23" s="368">
        <v>1029</v>
      </c>
      <c r="L23" s="372">
        <v>95.366079703429094</v>
      </c>
      <c r="M23" s="368">
        <v>19</v>
      </c>
      <c r="N23" s="372">
        <v>1.7608897126969416</v>
      </c>
      <c r="O23" s="368">
        <v>0</v>
      </c>
      <c r="P23" s="372">
        <v>0</v>
      </c>
      <c r="Q23" s="368">
        <v>6</v>
      </c>
      <c r="R23" s="372">
        <v>0.55607043558850788</v>
      </c>
      <c r="S23" s="368">
        <v>0</v>
      </c>
      <c r="T23" s="372">
        <v>0</v>
      </c>
      <c r="U23" s="368">
        <v>25</v>
      </c>
      <c r="V23" s="372">
        <v>2.3169601482854496</v>
      </c>
      <c r="X23" s="606"/>
      <c r="Y23" s="606"/>
      <c r="Z23" s="606"/>
      <c r="AA23" s="604">
        <v>44651</v>
      </c>
      <c r="AB23" s="602">
        <v>31825</v>
      </c>
      <c r="AC23" s="602">
        <v>22165</v>
      </c>
      <c r="AD23" s="567"/>
      <c r="AE23" s="360"/>
      <c r="AF23" s="360"/>
      <c r="AG23" s="361"/>
      <c r="AH23" s="607"/>
    </row>
    <row r="24" spans="1:34" s="331" customFormat="1" x14ac:dyDescent="0.25">
      <c r="A24" s="330"/>
      <c r="B24" s="363" t="s">
        <v>42</v>
      </c>
      <c r="C24" s="350"/>
      <c r="D24" s="608">
        <v>270536</v>
      </c>
      <c r="E24" s="350"/>
      <c r="F24" s="368">
        <v>3982</v>
      </c>
      <c r="G24" s="372">
        <v>1.4718928349646627</v>
      </c>
      <c r="H24" s="350"/>
      <c r="I24" s="368">
        <v>2585</v>
      </c>
      <c r="J24" s="372">
        <v>0.95551054203507102</v>
      </c>
      <c r="K24" s="368">
        <v>1964</v>
      </c>
      <c r="L24" s="372">
        <v>75.976789168278529</v>
      </c>
      <c r="M24" s="368">
        <v>108</v>
      </c>
      <c r="N24" s="372">
        <v>4.1779497098646035</v>
      </c>
      <c r="O24" s="368">
        <v>0</v>
      </c>
      <c r="P24" s="372">
        <v>0</v>
      </c>
      <c r="Q24" s="368">
        <v>5</v>
      </c>
      <c r="R24" s="372">
        <v>0.19342359767891684</v>
      </c>
      <c r="S24" s="368">
        <v>0</v>
      </c>
      <c r="T24" s="372">
        <v>0</v>
      </c>
      <c r="U24" s="368">
        <v>508</v>
      </c>
      <c r="V24" s="372">
        <v>19.651837524177949</v>
      </c>
      <c r="X24" s="606"/>
      <c r="Y24" s="606"/>
      <c r="Z24" s="606"/>
      <c r="AA24" s="604">
        <v>44681</v>
      </c>
      <c r="AB24" s="602">
        <v>29337</v>
      </c>
      <c r="AC24" s="602">
        <v>20494</v>
      </c>
      <c r="AD24" s="567"/>
      <c r="AE24" s="360"/>
      <c r="AF24" s="360"/>
      <c r="AG24" s="361"/>
      <c r="AH24" s="607"/>
    </row>
    <row r="25" spans="1:34" x14ac:dyDescent="0.25">
      <c r="A25" s="332"/>
      <c r="B25" s="363" t="s">
        <v>43</v>
      </c>
      <c r="C25" s="350"/>
      <c r="D25" s="608">
        <v>62476</v>
      </c>
      <c r="E25" s="350"/>
      <c r="F25" s="368">
        <v>1613</v>
      </c>
      <c r="G25" s="372">
        <v>2.5817914079006337</v>
      </c>
      <c r="H25" s="350"/>
      <c r="I25" s="368">
        <v>739</v>
      </c>
      <c r="J25" s="372">
        <v>1.1828542160189515</v>
      </c>
      <c r="K25" s="368">
        <v>434</v>
      </c>
      <c r="L25" s="372">
        <v>58.728010825439782</v>
      </c>
      <c r="M25" s="368">
        <v>18</v>
      </c>
      <c r="N25" s="372">
        <v>2.4357239512855209</v>
      </c>
      <c r="O25" s="368">
        <v>9</v>
      </c>
      <c r="P25" s="372">
        <v>1.2178619756427604</v>
      </c>
      <c r="Q25" s="368">
        <v>243</v>
      </c>
      <c r="R25" s="372">
        <v>32.882273342354537</v>
      </c>
      <c r="S25" s="368">
        <v>17</v>
      </c>
      <c r="T25" s="372">
        <v>2.3004059539918806</v>
      </c>
      <c r="U25" s="368">
        <v>18</v>
      </c>
      <c r="V25" s="372">
        <v>2.4357239512855209</v>
      </c>
      <c r="X25" s="606"/>
      <c r="Y25" s="606"/>
      <c r="Z25" s="606"/>
      <c r="AA25" s="604">
        <v>44712</v>
      </c>
      <c r="AB25" s="602">
        <v>27733</v>
      </c>
      <c r="AC25" s="602">
        <v>19944</v>
      </c>
      <c r="AD25" s="567"/>
      <c r="AE25" s="360"/>
      <c r="AF25" s="360"/>
      <c r="AG25" s="361"/>
      <c r="AH25" s="607"/>
    </row>
    <row r="26" spans="1:34" s="331" customFormat="1" x14ac:dyDescent="0.25">
      <c r="B26" s="363" t="s">
        <v>44</v>
      </c>
      <c r="C26" s="350"/>
      <c r="D26" s="610">
        <v>23602</v>
      </c>
      <c r="E26" s="350"/>
      <c r="F26" s="377">
        <v>255</v>
      </c>
      <c r="G26" s="372">
        <v>1.0804169138208626</v>
      </c>
      <c r="H26" s="350"/>
      <c r="I26" s="377">
        <v>267</v>
      </c>
      <c r="J26" s="372">
        <v>1.1312600627065503</v>
      </c>
      <c r="K26" s="377">
        <v>259</v>
      </c>
      <c r="L26" s="372">
        <v>97.00374531835206</v>
      </c>
      <c r="M26" s="377">
        <v>8</v>
      </c>
      <c r="N26" s="372">
        <v>2.9962546816479403</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25">
      <c r="B27" s="363" t="s">
        <v>45</v>
      </c>
      <c r="C27" s="350"/>
      <c r="D27" s="610">
        <v>120187</v>
      </c>
      <c r="E27" s="350"/>
      <c r="F27" s="377">
        <v>1277</v>
      </c>
      <c r="G27" s="372">
        <v>1.0625109204822485</v>
      </c>
      <c r="H27" s="350"/>
      <c r="I27" s="377">
        <v>999</v>
      </c>
      <c r="J27" s="372">
        <v>0.83120470599981688</v>
      </c>
      <c r="K27" s="377">
        <v>950</v>
      </c>
      <c r="L27" s="372">
        <v>95.09509509509509</v>
      </c>
      <c r="M27" s="377">
        <v>25</v>
      </c>
      <c r="N27" s="372">
        <v>2.5025025025025025</v>
      </c>
      <c r="O27" s="377">
        <v>0</v>
      </c>
      <c r="P27" s="372">
        <v>0</v>
      </c>
      <c r="Q27" s="377">
        <v>9</v>
      </c>
      <c r="R27" s="372">
        <v>0.90090090090090091</v>
      </c>
      <c r="S27" s="377">
        <v>11</v>
      </c>
      <c r="T27" s="372">
        <v>1.1011011011011012</v>
      </c>
      <c r="U27" s="377">
        <v>4</v>
      </c>
      <c r="V27" s="372">
        <v>0.40040040040040037</v>
      </c>
      <c r="X27" s="606"/>
      <c r="Y27" s="606"/>
      <c r="Z27" s="606"/>
      <c r="AA27" s="604">
        <v>44773</v>
      </c>
      <c r="AB27" s="602">
        <v>28674</v>
      </c>
      <c r="AC27" s="602">
        <v>20566</v>
      </c>
      <c r="AD27" s="567"/>
      <c r="AE27" s="360"/>
      <c r="AF27" s="360"/>
      <c r="AG27" s="361"/>
      <c r="AH27" s="607"/>
    </row>
    <row r="28" spans="1:34" s="331" customFormat="1" x14ac:dyDescent="0.25">
      <c r="B28" s="363" t="s">
        <v>46</v>
      </c>
      <c r="C28" s="350"/>
      <c r="D28" s="610">
        <v>14771</v>
      </c>
      <c r="E28" s="350"/>
      <c r="F28" s="377">
        <v>251</v>
      </c>
      <c r="G28" s="383">
        <v>1.6992756076095052</v>
      </c>
      <c r="H28" s="350"/>
      <c r="I28" s="377">
        <v>306</v>
      </c>
      <c r="J28" s="383">
        <v>2.0716268363685599</v>
      </c>
      <c r="K28" s="377">
        <v>100</v>
      </c>
      <c r="L28" s="383">
        <v>32.679738562091501</v>
      </c>
      <c r="M28" s="377">
        <v>2</v>
      </c>
      <c r="N28" s="383">
        <v>0.65359477124183007</v>
      </c>
      <c r="O28" s="377">
        <v>92</v>
      </c>
      <c r="P28" s="383">
        <v>30.065359477124183</v>
      </c>
      <c r="Q28" s="377">
        <v>1</v>
      </c>
      <c r="R28" s="383">
        <v>0.32679738562091504</v>
      </c>
      <c r="S28" s="377">
        <v>0</v>
      </c>
      <c r="T28" s="383">
        <v>0</v>
      </c>
      <c r="U28" s="377">
        <v>111</v>
      </c>
      <c r="V28" s="383">
        <v>36.274509803921568</v>
      </c>
      <c r="X28" s="606"/>
      <c r="Y28" s="606"/>
      <c r="Z28" s="606"/>
      <c r="AA28" s="604">
        <v>44804</v>
      </c>
      <c r="AB28" s="602">
        <v>19988</v>
      </c>
      <c r="AC28" s="602">
        <v>21716</v>
      </c>
      <c r="AD28" s="567"/>
      <c r="AE28" s="360"/>
      <c r="AF28" s="360"/>
      <c r="AG28" s="361"/>
      <c r="AH28" s="607"/>
    </row>
    <row r="29" spans="1:34" s="331" customFormat="1" x14ac:dyDescent="0.25">
      <c r="B29" s="384" t="s">
        <v>1</v>
      </c>
      <c r="C29" s="350"/>
      <c r="D29" s="611">
        <v>5656</v>
      </c>
      <c r="E29" s="350"/>
      <c r="F29" s="389">
        <v>49</v>
      </c>
      <c r="G29" s="393">
        <v>0.86633663366336644</v>
      </c>
      <c r="H29" s="350"/>
      <c r="I29" s="389">
        <v>30</v>
      </c>
      <c r="J29" s="393">
        <v>0.53041018387553041</v>
      </c>
      <c r="K29" s="389">
        <v>20</v>
      </c>
      <c r="L29" s="393">
        <v>66.666666666666657</v>
      </c>
      <c r="M29" s="389">
        <v>2</v>
      </c>
      <c r="N29" s="393">
        <v>6.666666666666667</v>
      </c>
      <c r="O29" s="389">
        <v>0</v>
      </c>
      <c r="P29" s="393">
        <v>0</v>
      </c>
      <c r="Q29" s="389">
        <v>6</v>
      </c>
      <c r="R29" s="393">
        <v>20</v>
      </c>
      <c r="S29" s="389">
        <v>0</v>
      </c>
      <c r="T29" s="393">
        <v>0</v>
      </c>
      <c r="U29" s="389">
        <v>2</v>
      </c>
      <c r="V29" s="393">
        <v>6.666666666666667</v>
      </c>
      <c r="X29" s="606"/>
      <c r="Y29" s="606"/>
      <c r="Z29" s="606"/>
      <c r="AA29" s="604">
        <v>44834</v>
      </c>
      <c r="AB29" s="602">
        <v>27552</v>
      </c>
      <c r="AC29" s="602">
        <v>21574</v>
      </c>
      <c r="AD29" s="567"/>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25">
      <c r="B31" s="439" t="s">
        <v>0</v>
      </c>
      <c r="C31" s="437"/>
      <c r="D31" s="597">
        <v>2120932</v>
      </c>
      <c r="E31" s="437"/>
      <c r="F31" s="440">
        <v>38899</v>
      </c>
      <c r="G31" s="441">
        <v>1.8340521996933423</v>
      </c>
      <c r="H31" s="437"/>
      <c r="I31" s="440">
        <v>21107</v>
      </c>
      <c r="J31" s="441">
        <v>0.9951757057746311</v>
      </c>
      <c r="K31" s="440">
        <v>17559</v>
      </c>
      <c r="L31" s="441">
        <v>83.190410764201445</v>
      </c>
      <c r="M31" s="440">
        <v>560</v>
      </c>
      <c r="N31" s="441">
        <v>2.6531482446581705</v>
      </c>
      <c r="O31" s="440">
        <v>675</v>
      </c>
      <c r="P31" s="441">
        <v>3.1979911877576157</v>
      </c>
      <c r="Q31" s="440">
        <v>797</v>
      </c>
      <c r="R31" s="441">
        <v>3.7759984839152891</v>
      </c>
      <c r="S31" s="440">
        <v>208</v>
      </c>
      <c r="T31" s="441">
        <v>0.98545506230160607</v>
      </c>
      <c r="U31" s="440">
        <v>1308</v>
      </c>
      <c r="V31" s="441">
        <v>6.1969962571658685</v>
      </c>
      <c r="X31" s="1260"/>
      <c r="Y31" s="1260"/>
      <c r="Z31" s="1261"/>
      <c r="AA31" s="1262">
        <v>44895</v>
      </c>
      <c r="AB31" s="1263">
        <v>30634</v>
      </c>
      <c r="AC31" s="1263">
        <v>17693</v>
      </c>
      <c r="AD31" s="1336"/>
      <c r="AE31" s="1264"/>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45" customHeight="1" x14ac:dyDescent="0.2">
      <c r="B33" s="1527" t="s">
        <v>386</v>
      </c>
      <c r="C33" s="1527"/>
      <c r="D33" s="1527"/>
      <c r="E33" s="1527"/>
      <c r="F33" s="1527"/>
      <c r="G33" s="1527"/>
      <c r="H33" s="1527"/>
      <c r="I33" s="1527"/>
      <c r="J33" s="1527"/>
      <c r="K33" s="1527"/>
      <c r="L33" s="1527"/>
      <c r="M33" s="1527"/>
      <c r="N33" s="1527"/>
      <c r="O33" s="1527"/>
      <c r="P33" s="1527"/>
      <c r="Q33" s="1527"/>
      <c r="R33" s="1527"/>
      <c r="S33" s="1527"/>
      <c r="T33" s="1527"/>
      <c r="U33" s="1527"/>
      <c r="V33" s="1527"/>
      <c r="X33" s="596"/>
      <c r="Y33" s="596"/>
      <c r="Z33" s="596"/>
      <c r="AA33" s="604">
        <v>44957</v>
      </c>
      <c r="AB33" s="602">
        <v>25222</v>
      </c>
      <c r="AC33" s="602">
        <v>21942</v>
      </c>
      <c r="AD33" s="396"/>
    </row>
    <row r="34" spans="2:30" s="394" customFormat="1" ht="12" customHeight="1" x14ac:dyDescent="0.2">
      <c r="B34" s="1527"/>
      <c r="C34" s="1527"/>
      <c r="D34" s="1527"/>
      <c r="E34" s="1527"/>
      <c r="F34" s="1527"/>
      <c r="G34" s="1527"/>
      <c r="H34" s="1527"/>
      <c r="I34" s="1527"/>
      <c r="J34" s="1527"/>
      <c r="K34" s="1527"/>
      <c r="L34" s="1527"/>
      <c r="M34" s="1527"/>
      <c r="N34" s="1527"/>
      <c r="O34" s="1527"/>
      <c r="P34" s="1527"/>
      <c r="Q34" s="1527"/>
      <c r="R34" s="1527"/>
      <c r="S34" s="1527"/>
      <c r="T34" s="1527"/>
      <c r="U34" s="1527"/>
      <c r="V34" s="1527"/>
      <c r="X34" s="596"/>
      <c r="Y34" s="596"/>
      <c r="Z34" s="596"/>
      <c r="AA34" s="604">
        <v>44985</v>
      </c>
      <c r="AB34" s="602">
        <v>28262</v>
      </c>
      <c r="AC34" s="602">
        <v>21287</v>
      </c>
      <c r="AD34" s="396"/>
    </row>
    <row r="35" spans="2:30" x14ac:dyDescent="0.2">
      <c r="B35" s="1493"/>
      <c r="C35" s="1493"/>
      <c r="D35" s="1493"/>
      <c r="AA35" s="604">
        <v>45016</v>
      </c>
      <c r="AB35" s="602">
        <v>37938</v>
      </c>
      <c r="AC35" s="602">
        <v>24401</v>
      </c>
    </row>
    <row r="36" spans="2:30" x14ac:dyDescent="0.2">
      <c r="B36" s="1473"/>
      <c r="C36" s="1473"/>
      <c r="D36" s="1473"/>
      <c r="AA36" s="604">
        <v>45046</v>
      </c>
      <c r="AB36" s="602">
        <v>30972</v>
      </c>
      <c r="AC36" s="602">
        <v>22154</v>
      </c>
    </row>
    <row r="37" spans="2:30" x14ac:dyDescent="0.2">
      <c r="AA37" s="604">
        <v>45077</v>
      </c>
      <c r="AB37" s="602">
        <v>34993</v>
      </c>
      <c r="AC37" s="602">
        <v>18583</v>
      </c>
    </row>
    <row r="38" spans="2:30" x14ac:dyDescent="0.2">
      <c r="AA38" s="604">
        <v>45107</v>
      </c>
      <c r="AB38" s="602">
        <v>33173</v>
      </c>
      <c r="AC38" s="602">
        <v>18432</v>
      </c>
    </row>
    <row r="39" spans="2:30" x14ac:dyDescent="0.2">
      <c r="AA39" s="604">
        <v>45138</v>
      </c>
      <c r="AB39" s="602">
        <v>29845</v>
      </c>
      <c r="AC39" s="602">
        <v>17338</v>
      </c>
    </row>
    <row r="40" spans="2:30" x14ac:dyDescent="0.2">
      <c r="AA40" s="604">
        <v>45169</v>
      </c>
      <c r="AB40" s="602">
        <v>17652</v>
      </c>
      <c r="AC40" s="602">
        <v>15962</v>
      </c>
    </row>
    <row r="41" spans="2:30" x14ac:dyDescent="0.2">
      <c r="AA41" s="604">
        <v>45199</v>
      </c>
      <c r="AB41" s="602">
        <v>35295</v>
      </c>
      <c r="AC41" s="602">
        <v>21157</v>
      </c>
    </row>
    <row r="42" spans="2:30" x14ac:dyDescent="0.2">
      <c r="AA42" s="604">
        <v>45230</v>
      </c>
      <c r="AB42" s="602">
        <v>31994</v>
      </c>
      <c r="AC42" s="602">
        <v>20149</v>
      </c>
    </row>
    <row r="43" spans="2:30" x14ac:dyDescent="0.2">
      <c r="AA43" s="604">
        <v>45260</v>
      </c>
      <c r="AB43" s="602">
        <v>28434</v>
      </c>
      <c r="AC43" s="602">
        <v>45500</v>
      </c>
    </row>
    <row r="44" spans="2:30" x14ac:dyDescent="0.2">
      <c r="AA44" s="604">
        <v>45291</v>
      </c>
      <c r="AB44" s="602">
        <v>25527</v>
      </c>
      <c r="AC44" s="602">
        <v>18425</v>
      </c>
    </row>
    <row r="45" spans="2:30" x14ac:dyDescent="0.2">
      <c r="AA45" s="604">
        <v>45322</v>
      </c>
      <c r="AB45" s="602">
        <v>23712</v>
      </c>
      <c r="AC45" s="602">
        <v>22911</v>
      </c>
    </row>
    <row r="46" spans="2:30" x14ac:dyDescent="0.2">
      <c r="AA46" s="604">
        <v>45351</v>
      </c>
      <c r="AB46" s="602">
        <v>26838</v>
      </c>
      <c r="AC46" s="602">
        <v>27054</v>
      </c>
    </row>
    <row r="47" spans="2:30" x14ac:dyDescent="0.2">
      <c r="AA47" s="604">
        <v>45382</v>
      </c>
      <c r="AB47" s="602">
        <v>32072</v>
      </c>
      <c r="AC47" s="602">
        <v>22207</v>
      </c>
    </row>
    <row r="48" spans="2:30" x14ac:dyDescent="0.2">
      <c r="AA48" s="604">
        <v>45412</v>
      </c>
      <c r="AB48" s="602">
        <v>26319</v>
      </c>
      <c r="AC48" s="602">
        <v>20493</v>
      </c>
    </row>
    <row r="49" spans="27:29" x14ac:dyDescent="0.2">
      <c r="AA49" s="604">
        <v>45443</v>
      </c>
      <c r="AB49" s="602">
        <v>26675</v>
      </c>
      <c r="AC49" s="602">
        <v>21872</v>
      </c>
    </row>
    <row r="50" spans="27:29" x14ac:dyDescent="0.2">
      <c r="AA50" s="604">
        <v>45473</v>
      </c>
      <c r="AB50" s="602">
        <v>31224</v>
      </c>
      <c r="AC50" s="602">
        <v>20144</v>
      </c>
    </row>
    <row r="51" spans="27:29" x14ac:dyDescent="0.2">
      <c r="AA51" s="604">
        <v>45504</v>
      </c>
      <c r="AB51" s="602">
        <v>23913</v>
      </c>
      <c r="AC51" s="602">
        <v>18018</v>
      </c>
    </row>
    <row r="52" spans="27:29" x14ac:dyDescent="0.2">
      <c r="AA52" s="604">
        <v>45535</v>
      </c>
      <c r="AB52" s="602">
        <v>33519</v>
      </c>
      <c r="AC52" s="602">
        <v>19284</v>
      </c>
    </row>
    <row r="53" spans="27:29" x14ac:dyDescent="0.2">
      <c r="AA53" s="604">
        <v>45565</v>
      </c>
      <c r="AB53" s="602">
        <v>21655</v>
      </c>
      <c r="AC53" s="602">
        <v>18822</v>
      </c>
    </row>
    <row r="54" spans="27:29" x14ac:dyDescent="0.2">
      <c r="AA54" s="604">
        <v>45596</v>
      </c>
      <c r="AB54" s="602">
        <v>29870</v>
      </c>
      <c r="AC54" s="602">
        <v>17653</v>
      </c>
    </row>
    <row r="55" spans="27:29" x14ac:dyDescent="0.2">
      <c r="AA55" s="604">
        <v>45626</v>
      </c>
      <c r="AB55" s="602">
        <v>34436</v>
      </c>
      <c r="AC55" s="602">
        <v>19875</v>
      </c>
    </row>
    <row r="56" spans="27:29" x14ac:dyDescent="0.2">
      <c r="AA56" s="604">
        <v>45657</v>
      </c>
      <c r="AB56" s="602">
        <v>30004</v>
      </c>
      <c r="AC56" s="602">
        <v>18320</v>
      </c>
    </row>
    <row r="57" spans="27:29" x14ac:dyDescent="0.2">
      <c r="AA57" s="604">
        <v>45688</v>
      </c>
      <c r="AB57" s="602">
        <v>29776</v>
      </c>
      <c r="AC57" s="602">
        <v>21050</v>
      </c>
    </row>
    <row r="58" spans="27:29" x14ac:dyDescent="0.2">
      <c r="AA58" s="604">
        <v>45716</v>
      </c>
      <c r="AB58" s="602">
        <v>38438</v>
      </c>
      <c r="AC58" s="602">
        <v>26721</v>
      </c>
    </row>
    <row r="59" spans="27:29" x14ac:dyDescent="0.2">
      <c r="AA59" s="604">
        <v>45747</v>
      </c>
      <c r="AB59" s="602">
        <v>35709</v>
      </c>
      <c r="AC59" s="602">
        <v>21845</v>
      </c>
    </row>
    <row r="60" spans="27:29" x14ac:dyDescent="0.2">
      <c r="AA60" s="604">
        <v>45777</v>
      </c>
      <c r="AB60" s="602">
        <v>30361</v>
      </c>
      <c r="AC60" s="602">
        <v>22050</v>
      </c>
    </row>
    <row r="61" spans="27:29" x14ac:dyDescent="0.2">
      <c r="AA61" s="604">
        <v>45808</v>
      </c>
      <c r="AB61" s="602">
        <v>31782</v>
      </c>
      <c r="AC61" s="602">
        <v>20496</v>
      </c>
    </row>
    <row r="62" spans="27:29" x14ac:dyDescent="0.2">
      <c r="AA62" s="604">
        <v>45838</v>
      </c>
      <c r="AB62" s="602">
        <v>31227</v>
      </c>
      <c r="AC62" s="602">
        <v>19760</v>
      </c>
    </row>
    <row r="63" spans="27:29" x14ac:dyDescent="0.2">
      <c r="AA63" s="604">
        <v>45869</v>
      </c>
      <c r="AB63" s="602">
        <v>38899</v>
      </c>
      <c r="AC63" s="602">
        <v>21107</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9.140625" style="615" bestFit="1"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t="15" hidden="1" customHeight="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536"/>
      <c r="C3" s="1536"/>
      <c r="D3" s="1536"/>
      <c r="E3" s="1536"/>
      <c r="F3" s="1536"/>
      <c r="G3" s="1536"/>
      <c r="H3" s="1536"/>
      <c r="I3" s="1536"/>
      <c r="J3" s="1536"/>
      <c r="K3" s="1536"/>
      <c r="L3" s="618"/>
      <c r="M3" s="618"/>
      <c r="W3" s="620"/>
      <c r="AA3" s="620"/>
      <c r="AD3" s="620"/>
    </row>
    <row r="4" spans="2:32" s="621" customFormat="1" ht="13.5" customHeight="1" x14ac:dyDescent="0.2">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2" s="623" customFormat="1" ht="16.5" customHeight="1" x14ac:dyDescent="0.2">
      <c r="B5" s="1538" t="s">
        <v>409</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c r="AD5" s="1538"/>
    </row>
    <row r="6" spans="2:32" s="623" customFormat="1" ht="14.2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2" s="621" customFormat="1" ht="5.25" customHeight="1" x14ac:dyDescent="0.2">
      <c r="AC7" s="792"/>
    </row>
    <row r="8" spans="2:32" s="626" customFormat="1" ht="21.75" customHeight="1" x14ac:dyDescent="0.2">
      <c r="B8" s="1552" t="s">
        <v>27</v>
      </c>
      <c r="C8" s="625"/>
      <c r="D8" s="1569" t="s">
        <v>112</v>
      </c>
      <c r="E8" s="1567" t="s">
        <v>26</v>
      </c>
      <c r="F8" s="1568"/>
      <c r="G8" s="1568"/>
      <c r="H8" s="1568"/>
      <c r="I8" s="1568"/>
      <c r="J8" s="1568"/>
      <c r="K8" s="1568"/>
      <c r="L8" s="1568"/>
      <c r="M8" s="1568"/>
      <c r="N8" s="1568"/>
      <c r="O8" s="1568"/>
      <c r="P8" s="1568"/>
      <c r="Q8" s="1568"/>
      <c r="R8" s="1568"/>
      <c r="S8" s="1568"/>
      <c r="T8" s="1568"/>
      <c r="U8" s="1568"/>
      <c r="V8" s="1568"/>
      <c r="W8" s="1568"/>
      <c r="X8" s="1568"/>
      <c r="Y8" s="1568"/>
      <c r="Z8" s="1568"/>
      <c r="AA8" s="1548"/>
      <c r="AB8" s="625"/>
      <c r="AC8" s="1569" t="s">
        <v>0</v>
      </c>
      <c r="AD8" s="1570"/>
    </row>
    <row r="9" spans="2:32" s="626" customFormat="1" ht="21.75" customHeight="1" x14ac:dyDescent="0.2">
      <c r="B9" s="1566"/>
      <c r="C9" s="625"/>
      <c r="D9" s="1575"/>
      <c r="E9" s="1573" t="s">
        <v>22</v>
      </c>
      <c r="F9" s="1574"/>
      <c r="G9" s="627"/>
      <c r="H9" s="1573" t="s">
        <v>21</v>
      </c>
      <c r="I9" s="1574"/>
      <c r="J9" s="627"/>
      <c r="K9" s="1573" t="s">
        <v>20</v>
      </c>
      <c r="L9" s="1574"/>
      <c r="M9" s="627"/>
      <c r="N9" s="1573" t="s">
        <v>19</v>
      </c>
      <c r="O9" s="1574"/>
      <c r="P9" s="627"/>
      <c r="Q9" s="1573" t="s">
        <v>18</v>
      </c>
      <c r="R9" s="1574"/>
      <c r="S9" s="627"/>
      <c r="T9" s="1573" t="s">
        <v>17</v>
      </c>
      <c r="U9" s="1574"/>
      <c r="V9" s="627"/>
      <c r="W9" s="1573" t="s">
        <v>16</v>
      </c>
      <c r="X9" s="1574"/>
      <c r="Y9" s="627"/>
      <c r="Z9" s="1573" t="s">
        <v>15</v>
      </c>
      <c r="AA9" s="1574"/>
      <c r="AB9" s="625"/>
      <c r="AC9" s="1571"/>
      <c r="AD9" s="1572"/>
    </row>
    <row r="10" spans="2:32" s="626" customFormat="1" ht="21.75" customHeight="1" x14ac:dyDescent="0.2">
      <c r="B10" s="1553"/>
      <c r="C10" s="628"/>
      <c r="D10" s="1576"/>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77" t="s">
        <v>24</v>
      </c>
      <c r="D12" s="793" t="s">
        <v>31</v>
      </c>
      <c r="E12" s="794">
        <v>607</v>
      </c>
      <c r="F12" s="795">
        <v>0.21808957840805387</v>
      </c>
      <c r="G12" s="634"/>
      <c r="H12" s="796">
        <v>10803</v>
      </c>
      <c r="I12" s="795">
        <v>3.8814196302178021</v>
      </c>
      <c r="J12" s="634"/>
      <c r="K12" s="796">
        <v>6305</v>
      </c>
      <c r="L12" s="795">
        <v>2.2653291463966716</v>
      </c>
      <c r="M12" s="634"/>
      <c r="N12" s="796">
        <v>8848</v>
      </c>
      <c r="O12" s="795">
        <v>3.1790059139282714</v>
      </c>
      <c r="P12" s="634"/>
      <c r="Q12" s="796">
        <v>8635</v>
      </c>
      <c r="R12" s="795">
        <v>3.1024769514885424</v>
      </c>
      <c r="S12" s="634"/>
      <c r="T12" s="796">
        <v>11928</v>
      </c>
      <c r="U12" s="795">
        <v>4.2856218966248214</v>
      </c>
      <c r="V12" s="634"/>
      <c r="W12" s="796">
        <v>40457</v>
      </c>
      <c r="X12" s="795">
        <v>14.535832081803353</v>
      </c>
      <c r="Y12" s="634"/>
      <c r="Z12" s="796">
        <v>190743</v>
      </c>
      <c r="AA12" s="795">
        <f t="shared" ref="AA12:AA21" si="0">Z12*100/$AC12</f>
        <v>68.532224801132486</v>
      </c>
      <c r="AB12" s="637"/>
      <c r="AC12" s="675">
        <f t="shared" ref="AC12:AD15" si="1">E12+H12+K12+N12+Q12+T12+W12+Z12</f>
        <v>278326</v>
      </c>
      <c r="AD12" s="676">
        <f t="shared" si="1"/>
        <v>100</v>
      </c>
      <c r="AF12" s="797"/>
    </row>
    <row r="13" spans="2:32" s="633" customFormat="1" ht="21" customHeight="1" x14ac:dyDescent="0.2">
      <c r="B13" s="1578"/>
      <c r="D13" s="798" t="s">
        <v>49</v>
      </c>
      <c r="E13" s="799">
        <v>881</v>
      </c>
      <c r="F13" s="800">
        <v>0.22425576866782909</v>
      </c>
      <c r="G13" s="634"/>
      <c r="H13" s="801">
        <v>13275</v>
      </c>
      <c r="I13" s="800">
        <v>3.3791093405964032</v>
      </c>
      <c r="J13" s="634"/>
      <c r="K13" s="801">
        <v>8224</v>
      </c>
      <c r="L13" s="800">
        <v>2.0933932366903818</v>
      </c>
      <c r="M13" s="634"/>
      <c r="N13" s="801">
        <v>11708</v>
      </c>
      <c r="O13" s="800">
        <v>2.980234437642387</v>
      </c>
      <c r="P13" s="634"/>
      <c r="Q13" s="801">
        <v>13382</v>
      </c>
      <c r="R13" s="800">
        <v>3.4063458527955608</v>
      </c>
      <c r="S13" s="634"/>
      <c r="T13" s="801">
        <v>22153</v>
      </c>
      <c r="U13" s="800">
        <v>5.6389762125975231</v>
      </c>
      <c r="V13" s="634"/>
      <c r="W13" s="801">
        <v>71046</v>
      </c>
      <c r="X13" s="800">
        <v>18.084535006554582</v>
      </c>
      <c r="Y13" s="634"/>
      <c r="Z13" s="801">
        <v>252186</v>
      </c>
      <c r="AA13" s="800">
        <f t="shared" si="0"/>
        <v>64.193150144455331</v>
      </c>
      <c r="AB13" s="637"/>
      <c r="AC13" s="683">
        <f t="shared" si="1"/>
        <v>392855</v>
      </c>
      <c r="AD13" s="684">
        <f t="shared" si="1"/>
        <v>100</v>
      </c>
      <c r="AF13" s="797"/>
    </row>
    <row r="14" spans="2:32" s="633" customFormat="1" ht="21" customHeight="1" x14ac:dyDescent="0.2">
      <c r="B14" s="1578"/>
      <c r="D14" s="798" t="s">
        <v>50</v>
      </c>
      <c r="E14" s="799">
        <v>433</v>
      </c>
      <c r="F14" s="800">
        <v>0.10939564590170561</v>
      </c>
      <c r="G14" s="634"/>
      <c r="H14" s="801">
        <v>10495</v>
      </c>
      <c r="I14" s="800">
        <v>2.6515180224905319</v>
      </c>
      <c r="J14" s="634"/>
      <c r="K14" s="801">
        <v>7795</v>
      </c>
      <c r="L14" s="800">
        <v>1.9693742720641922</v>
      </c>
      <c r="M14" s="634"/>
      <c r="N14" s="801">
        <v>10273</v>
      </c>
      <c r="O14" s="800">
        <v>2.5954306474554776</v>
      </c>
      <c r="P14" s="634"/>
      <c r="Q14" s="801">
        <v>14325</v>
      </c>
      <c r="R14" s="800">
        <v>3.6191515647619696</v>
      </c>
      <c r="S14" s="634"/>
      <c r="T14" s="801">
        <v>25713</v>
      </c>
      <c r="U14" s="800">
        <v>6.4962823165601762</v>
      </c>
      <c r="V14" s="634"/>
      <c r="W14" s="801">
        <v>93605</v>
      </c>
      <c r="X14" s="800">
        <v>23.648913243947238</v>
      </c>
      <c r="Y14" s="634"/>
      <c r="Z14" s="801">
        <v>233172</v>
      </c>
      <c r="AA14" s="800">
        <f t="shared" si="0"/>
        <v>58.909934286818711</v>
      </c>
      <c r="AB14" s="637"/>
      <c r="AC14" s="683">
        <f t="shared" si="1"/>
        <v>395811</v>
      </c>
      <c r="AD14" s="684">
        <f t="shared" si="1"/>
        <v>100</v>
      </c>
      <c r="AF14" s="797"/>
    </row>
    <row r="15" spans="2:32" s="633" customFormat="1" ht="21" customHeight="1" x14ac:dyDescent="0.2">
      <c r="B15" s="1578"/>
      <c r="D15" s="802" t="s">
        <v>113</v>
      </c>
      <c r="E15" s="803">
        <v>640</v>
      </c>
      <c r="F15" s="804">
        <v>0.25138951627157924</v>
      </c>
      <c r="G15" s="634"/>
      <c r="H15" s="805">
        <v>11512</v>
      </c>
      <c r="I15" s="804">
        <v>4.5218689239350311</v>
      </c>
      <c r="J15" s="634"/>
      <c r="K15" s="805">
        <v>5238</v>
      </c>
      <c r="L15" s="804">
        <v>2.0574660722352065</v>
      </c>
      <c r="M15" s="634"/>
      <c r="N15" s="805">
        <v>5637</v>
      </c>
      <c r="O15" s="804">
        <v>2.2141917237857691</v>
      </c>
      <c r="P15" s="634"/>
      <c r="Q15" s="805">
        <v>8727</v>
      </c>
      <c r="R15" s="804">
        <v>3.4279317320344873</v>
      </c>
      <c r="S15" s="634"/>
      <c r="T15" s="805">
        <v>17710</v>
      </c>
      <c r="U15" s="804">
        <v>6.9564192705776069</v>
      </c>
      <c r="V15" s="634"/>
      <c r="W15" s="805">
        <v>74462</v>
      </c>
      <c r="X15" s="804">
        <v>29.248384625959897</v>
      </c>
      <c r="Y15" s="634"/>
      <c r="Z15" s="805">
        <v>130659</v>
      </c>
      <c r="AA15" s="804">
        <f t="shared" si="0"/>
        <v>51.322348135200421</v>
      </c>
      <c r="AB15" s="637"/>
      <c r="AC15" s="691">
        <f t="shared" si="1"/>
        <v>254585</v>
      </c>
      <c r="AD15" s="692">
        <f t="shared" si="1"/>
        <v>100</v>
      </c>
      <c r="AF15" s="797"/>
    </row>
    <row r="16" spans="2:32" s="633" customFormat="1" ht="21" customHeight="1" x14ac:dyDescent="0.2">
      <c r="B16" s="1579"/>
      <c r="D16" s="806" t="s">
        <v>68</v>
      </c>
      <c r="E16" s="807">
        <f>SUM(E12:E15)</f>
        <v>2561</v>
      </c>
      <c r="F16" s="808">
        <f t="shared" ref="F16:F21" si="2">E16*100/$AC16</f>
        <v>0.19378363878911331</v>
      </c>
      <c r="G16" s="634"/>
      <c r="H16" s="807">
        <f>SUM(H12:H15)</f>
        <v>46085</v>
      </c>
      <c r="I16" s="808">
        <f t="shared" ref="I16:I21" si="3">H16*100/$AC16</f>
        <v>3.4871218249106937</v>
      </c>
      <c r="J16" s="634"/>
      <c r="K16" s="809">
        <f>SUM(K12:K15)</f>
        <v>27562</v>
      </c>
      <c r="L16" s="810">
        <f t="shared" ref="L16:L21" si="4">K16*100/$AC16</f>
        <v>2.0855387162458183</v>
      </c>
      <c r="M16" s="634"/>
      <c r="N16" s="809">
        <f>SUM(N12:N15)</f>
        <v>36466</v>
      </c>
      <c r="O16" s="810">
        <f t="shared" ref="O16:O21" si="5">N16*100/$AC16</f>
        <v>2.7592792550112479</v>
      </c>
      <c r="P16" s="634"/>
      <c r="Q16" s="809">
        <f>SUM(Q12:Q15)</f>
        <v>45069</v>
      </c>
      <c r="R16" s="810">
        <f t="shared" ref="R16:R21" si="6">Q16*100/$AC16</f>
        <v>3.4102439736769026</v>
      </c>
      <c r="S16" s="634"/>
      <c r="T16" s="809">
        <f>SUM(T12:T15)</f>
        <v>77504</v>
      </c>
      <c r="U16" s="810">
        <f t="shared" ref="U16:U21" si="7">T16*100/$AC16</f>
        <v>5.8645088405745556</v>
      </c>
      <c r="V16" s="634"/>
      <c r="W16" s="809">
        <f>SUM(W12:W15)</f>
        <v>279570</v>
      </c>
      <c r="X16" s="810">
        <f t="shared" ref="X16:X21" si="8">W16*100/$AC16</f>
        <v>21.154272509282471</v>
      </c>
      <c r="Y16" s="634"/>
      <c r="Z16" s="807">
        <f>SUM(Z12:Z15)</f>
        <v>806760</v>
      </c>
      <c r="AA16" s="808">
        <f t="shared" si="0"/>
        <v>61.045251241509199</v>
      </c>
      <c r="AB16" s="637"/>
      <c r="AC16" s="811">
        <f>SUM(AC12:AC15)</f>
        <v>1321577</v>
      </c>
      <c r="AD16" s="812">
        <f t="shared" ref="AD16:AD21" si="9">F16+I16+L16+O16+R16+U16+X16+AA16</f>
        <v>100</v>
      </c>
      <c r="AF16" s="797"/>
    </row>
    <row r="17" spans="2:32" s="633" customFormat="1" ht="21" customHeight="1" x14ac:dyDescent="0.2">
      <c r="B17" s="1577" t="s">
        <v>23</v>
      </c>
      <c r="D17" s="793" t="s">
        <v>31</v>
      </c>
      <c r="E17" s="796">
        <v>824</v>
      </c>
      <c r="F17" s="795">
        <v>0.51111552203255262</v>
      </c>
      <c r="G17" s="634"/>
      <c r="H17" s="796">
        <v>23360</v>
      </c>
      <c r="I17" s="795">
        <v>14.489876935291782</v>
      </c>
      <c r="J17" s="634"/>
      <c r="K17" s="796">
        <v>10010</v>
      </c>
      <c r="L17" s="795">
        <v>6.2090611353711793</v>
      </c>
      <c r="M17" s="634"/>
      <c r="N17" s="796">
        <v>10971</v>
      </c>
      <c r="O17" s="795">
        <v>6.805155815799921</v>
      </c>
      <c r="P17" s="634"/>
      <c r="Q17" s="796">
        <v>9808</v>
      </c>
      <c r="R17" s="795">
        <v>6.0837633981738781</v>
      </c>
      <c r="S17" s="634"/>
      <c r="T17" s="796">
        <v>13235</v>
      </c>
      <c r="U17" s="795">
        <v>8.2094829297340208</v>
      </c>
      <c r="V17" s="634"/>
      <c r="W17" s="796">
        <v>30779</v>
      </c>
      <c r="X17" s="795">
        <v>19.091777491067884</v>
      </c>
      <c r="Y17" s="634"/>
      <c r="Z17" s="796">
        <v>62229</v>
      </c>
      <c r="AA17" s="795">
        <f t="shared" si="0"/>
        <v>38.599766772528781</v>
      </c>
      <c r="AB17" s="637"/>
      <c r="AC17" s="675">
        <f>E17+H17+K17+N17+Q17+T17+W17+Z17</f>
        <v>161216</v>
      </c>
      <c r="AD17" s="676">
        <f t="shared" si="9"/>
        <v>100</v>
      </c>
      <c r="AF17" s="797"/>
    </row>
    <row r="18" spans="2:32" s="633" customFormat="1" ht="21" customHeight="1" x14ac:dyDescent="0.2">
      <c r="B18" s="1578"/>
      <c r="D18" s="798" t="s">
        <v>49</v>
      </c>
      <c r="E18" s="801">
        <v>1153</v>
      </c>
      <c r="F18" s="800">
        <v>0.47908919036835435</v>
      </c>
      <c r="G18" s="634"/>
      <c r="H18" s="801">
        <v>33198</v>
      </c>
      <c r="I18" s="800">
        <v>13.794278353728211</v>
      </c>
      <c r="J18" s="634"/>
      <c r="K18" s="801">
        <v>13170</v>
      </c>
      <c r="L18" s="800">
        <v>5.4723370660461637</v>
      </c>
      <c r="M18" s="634"/>
      <c r="N18" s="801">
        <v>15470</v>
      </c>
      <c r="O18" s="800">
        <v>6.4280223547254485</v>
      </c>
      <c r="P18" s="634"/>
      <c r="Q18" s="801">
        <v>15943</v>
      </c>
      <c r="R18" s="800">
        <v>6.6245611119190579</v>
      </c>
      <c r="S18" s="634"/>
      <c r="T18" s="801">
        <v>24010</v>
      </c>
      <c r="U18" s="800">
        <v>9.9765233831259224</v>
      </c>
      <c r="V18" s="634"/>
      <c r="W18" s="801">
        <v>49405</v>
      </c>
      <c r="X18" s="800">
        <v>20.528535516173935</v>
      </c>
      <c r="Y18" s="634"/>
      <c r="Z18" s="801">
        <v>88316</v>
      </c>
      <c r="AA18" s="800">
        <f t="shared" si="0"/>
        <v>36.696653023912909</v>
      </c>
      <c r="AB18" s="637"/>
      <c r="AC18" s="683">
        <f>E18+H18+K18+N18+Q18+T18+W18+Z18</f>
        <v>240665</v>
      </c>
      <c r="AD18" s="684">
        <f t="shared" si="9"/>
        <v>100</v>
      </c>
      <c r="AF18" s="797"/>
    </row>
    <row r="19" spans="2:32" s="633" customFormat="1" ht="21" customHeight="1" x14ac:dyDescent="0.2">
      <c r="B19" s="1578"/>
      <c r="D19" s="798" t="s">
        <v>50</v>
      </c>
      <c r="E19" s="801">
        <v>450</v>
      </c>
      <c r="F19" s="800">
        <v>0.18984377966309057</v>
      </c>
      <c r="G19" s="634"/>
      <c r="H19" s="801">
        <v>24240</v>
      </c>
      <c r="I19" s="800">
        <v>10.226251597851812</v>
      </c>
      <c r="J19" s="634"/>
      <c r="K19" s="801">
        <v>13408</v>
      </c>
      <c r="L19" s="800">
        <v>5.6565008838282633</v>
      </c>
      <c r="M19" s="634"/>
      <c r="N19" s="801">
        <v>14434</v>
      </c>
      <c r="O19" s="800">
        <v>6.0893447014601092</v>
      </c>
      <c r="P19" s="634"/>
      <c r="Q19" s="801">
        <v>16253</v>
      </c>
      <c r="R19" s="800">
        <v>6.8567354463649135</v>
      </c>
      <c r="S19" s="634"/>
      <c r="T19" s="801">
        <v>25120</v>
      </c>
      <c r="U19" s="800">
        <v>10.597501655859634</v>
      </c>
      <c r="V19" s="634"/>
      <c r="W19" s="801">
        <v>50691</v>
      </c>
      <c r="X19" s="800">
        <v>21.385268966448276</v>
      </c>
      <c r="Y19" s="634"/>
      <c r="Z19" s="801">
        <v>92441</v>
      </c>
      <c r="AA19" s="800">
        <f t="shared" si="0"/>
        <v>38.998552968523903</v>
      </c>
      <c r="AB19" s="637"/>
      <c r="AC19" s="683">
        <f>E19+H19+K19+N19+Q19+T19+W19+Z19</f>
        <v>237037</v>
      </c>
      <c r="AD19" s="684">
        <f t="shared" si="9"/>
        <v>100</v>
      </c>
      <c r="AF19" s="797"/>
    </row>
    <row r="20" spans="2:32" s="633" customFormat="1" ht="21" customHeight="1" x14ac:dyDescent="0.2">
      <c r="B20" s="1578"/>
      <c r="D20" s="802" t="s">
        <v>113</v>
      </c>
      <c r="E20" s="805">
        <v>787</v>
      </c>
      <c r="F20" s="804">
        <v>0.49053522566490271</v>
      </c>
      <c r="G20" s="634"/>
      <c r="H20" s="805">
        <v>16470</v>
      </c>
      <c r="I20" s="804">
        <v>10.265711774715308</v>
      </c>
      <c r="J20" s="634"/>
      <c r="K20" s="805">
        <v>8284</v>
      </c>
      <c r="L20" s="804">
        <v>5.163397470658265</v>
      </c>
      <c r="M20" s="634"/>
      <c r="N20" s="805">
        <v>6812</v>
      </c>
      <c r="O20" s="804">
        <v>4.2459033764031986</v>
      </c>
      <c r="P20" s="634"/>
      <c r="Q20" s="805">
        <v>8113</v>
      </c>
      <c r="R20" s="804">
        <v>5.0568135779153192</v>
      </c>
      <c r="S20" s="634"/>
      <c r="T20" s="805">
        <v>15201</v>
      </c>
      <c r="U20" s="804">
        <v>9.4747470969913419</v>
      </c>
      <c r="V20" s="634"/>
      <c r="W20" s="805">
        <v>38480</v>
      </c>
      <c r="X20" s="804">
        <v>23.984492355254712</v>
      </c>
      <c r="Y20" s="634"/>
      <c r="Z20" s="805">
        <v>66290</v>
      </c>
      <c r="AA20" s="804">
        <f t="shared" si="0"/>
        <v>41.318399122396954</v>
      </c>
      <c r="AB20" s="637"/>
      <c r="AC20" s="691">
        <f>E20+H20+K20+N20+Q20+T20+W20+Z20</f>
        <v>160437</v>
      </c>
      <c r="AD20" s="692">
        <f t="shared" si="9"/>
        <v>100</v>
      </c>
      <c r="AF20" s="797"/>
    </row>
    <row r="21" spans="2:32" s="633" customFormat="1" ht="21" customHeight="1" x14ac:dyDescent="0.2">
      <c r="B21" s="1579"/>
      <c r="D21" s="813" t="s">
        <v>68</v>
      </c>
      <c r="E21" s="809">
        <f>SUM(E17:E20)</f>
        <v>3214</v>
      </c>
      <c r="F21" s="810">
        <f t="shared" si="2"/>
        <v>0.40207417230141801</v>
      </c>
      <c r="G21" s="634"/>
      <c r="H21" s="809">
        <f>SUM(H17:H20)</f>
        <v>97268</v>
      </c>
      <c r="I21" s="810">
        <f t="shared" si="3"/>
        <v>12.16831070050228</v>
      </c>
      <c r="J21" s="634"/>
      <c r="K21" s="809">
        <f>SUM(K17:K20)</f>
        <v>44872</v>
      </c>
      <c r="L21" s="810">
        <f t="shared" si="4"/>
        <v>5.6135259052611168</v>
      </c>
      <c r="M21" s="634"/>
      <c r="N21" s="809">
        <f>SUM(N17:N20)</f>
        <v>47687</v>
      </c>
      <c r="O21" s="810">
        <f t="shared" si="5"/>
        <v>5.9656848333969261</v>
      </c>
      <c r="P21" s="634"/>
      <c r="Q21" s="809">
        <f>SUM(Q17:Q20)</f>
        <v>50117</v>
      </c>
      <c r="R21" s="810">
        <f t="shared" si="6"/>
        <v>6.2696799294431136</v>
      </c>
      <c r="S21" s="634"/>
      <c r="T21" s="809">
        <f>SUM(T17:T20)</f>
        <v>77566</v>
      </c>
      <c r="U21" s="810">
        <f t="shared" si="7"/>
        <v>9.7035735061393247</v>
      </c>
      <c r="V21" s="634"/>
      <c r="W21" s="809">
        <f>SUM(W17:W20)</f>
        <v>169355</v>
      </c>
      <c r="X21" s="810">
        <f t="shared" si="8"/>
        <v>21.186456580618124</v>
      </c>
      <c r="Y21" s="634"/>
      <c r="Z21" s="809">
        <f>SUM(Z17:Z20)</f>
        <v>309276</v>
      </c>
      <c r="AA21" s="810">
        <f t="shared" si="0"/>
        <v>38.690694372337695</v>
      </c>
      <c r="AB21" s="637"/>
      <c r="AC21" s="811">
        <f>SUM(AC17:AC20)</f>
        <v>799355</v>
      </c>
      <c r="AD21" s="812">
        <f t="shared" si="9"/>
        <v>100</v>
      </c>
      <c r="AF21" s="797"/>
    </row>
    <row r="22" spans="2:32" s="649" customFormat="1" ht="3" customHeight="1" x14ac:dyDescent="0.2">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
      <c r="B23" s="1580" t="s">
        <v>0</v>
      </c>
      <c r="C23" s="1581"/>
      <c r="D23" s="1582"/>
      <c r="E23" s="816">
        <f>E16+E21</f>
        <v>5775</v>
      </c>
      <c r="F23" s="817">
        <f>E23*100/$AC23</f>
        <v>0.27228595730556188</v>
      </c>
      <c r="G23" s="1265"/>
      <c r="H23" s="664">
        <f>H16+H21</f>
        <v>143353</v>
      </c>
      <c r="I23" s="665">
        <f>H23*100/$AC23</f>
        <v>6.7589625692855781</v>
      </c>
      <c r="J23" s="1265"/>
      <c r="K23" s="664">
        <f>K16+K21</f>
        <v>72434</v>
      </c>
      <c r="L23" s="665">
        <f>K23*100/$AC23</f>
        <v>3.4151967154062461</v>
      </c>
      <c r="M23" s="1265"/>
      <c r="N23" s="664">
        <f>N16+N21</f>
        <v>84153</v>
      </c>
      <c r="O23" s="665">
        <f>N23*100/$AC23</f>
        <v>3.9677368251315932</v>
      </c>
      <c r="P23" s="1265"/>
      <c r="Q23" s="664">
        <f>Q16+Q21</f>
        <v>95186</v>
      </c>
      <c r="R23" s="665">
        <f>Q23*100/$AC23</f>
        <v>4.4879326635648855</v>
      </c>
      <c r="S23" s="1265"/>
      <c r="T23" s="664">
        <f>T16+T21</f>
        <v>155070</v>
      </c>
      <c r="U23" s="665">
        <f>T23*100/$AC23</f>
        <v>7.3114083808438934</v>
      </c>
      <c r="V23" s="1265"/>
      <c r="W23" s="664">
        <f>W16+W21</f>
        <v>448925</v>
      </c>
      <c r="X23" s="665">
        <f>W23*100/$AC23</f>
        <v>21.166402317471753</v>
      </c>
      <c r="Y23" s="1265"/>
      <c r="Z23" s="664">
        <f>Z16+Z21</f>
        <v>1116036</v>
      </c>
      <c r="AA23" s="665">
        <f>Z23*100/$AC23</f>
        <v>52.620074570990489</v>
      </c>
      <c r="AB23" s="1265"/>
      <c r="AC23" s="664">
        <f>AC16+AC21</f>
        <v>2120932</v>
      </c>
      <c r="AD23" s="665">
        <f>F23+I23+L23+O23+R23+U23+X23+AA23</f>
        <v>100</v>
      </c>
    </row>
    <row r="24" spans="2:32" s="631" customFormat="1" ht="5.25" customHeight="1" x14ac:dyDescent="0.2">
      <c r="B24" s="651"/>
      <c r="C24" s="651"/>
      <c r="D24" s="651"/>
      <c r="E24" s="651"/>
      <c r="F24" s="651"/>
      <c r="G24" s="651"/>
      <c r="H24" s="651"/>
      <c r="I24" s="651"/>
      <c r="J24" s="651"/>
      <c r="K24" s="651"/>
      <c r="L24" s="651"/>
      <c r="M24" s="651"/>
      <c r="N24" s="651"/>
      <c r="O24" s="652"/>
      <c r="P24" s="652"/>
    </row>
    <row r="25" spans="2:32" s="631" customFormat="1" ht="5.25" customHeight="1" x14ac:dyDescent="0.2">
      <c r="B25" s="651"/>
      <c r="C25" s="651"/>
      <c r="D25" s="651"/>
      <c r="E25" s="651"/>
      <c r="F25" s="651"/>
      <c r="G25" s="651"/>
      <c r="H25" s="651"/>
      <c r="I25" s="651"/>
      <c r="J25" s="651"/>
      <c r="K25" s="651"/>
      <c r="L25" s="651"/>
      <c r="M25" s="651"/>
      <c r="N25" s="651"/>
      <c r="O25" s="652"/>
      <c r="P25" s="652"/>
    </row>
    <row r="26" spans="2:32" s="631" customFormat="1" ht="12.75" customHeight="1" x14ac:dyDescent="0.2">
      <c r="B26" s="652"/>
      <c r="C26" s="652"/>
      <c r="D26" s="652"/>
      <c r="E26" s="652"/>
      <c r="F26" s="652"/>
      <c r="G26" s="652"/>
      <c r="H26" s="652"/>
      <c r="I26" s="652"/>
      <c r="J26" s="652"/>
      <c r="K26" s="652"/>
      <c r="L26" s="652"/>
      <c r="M26" s="652"/>
      <c r="N26" s="652"/>
      <c r="O26" s="652"/>
      <c r="P26" s="652"/>
    </row>
    <row r="27" spans="2:32" s="649" customFormat="1" ht="24.75" customHeight="1" x14ac:dyDescent="0.2">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B35" s="652"/>
      <c r="C35" s="652"/>
      <c r="D35" s="652"/>
      <c r="E35" s="652"/>
      <c r="F35" s="652"/>
      <c r="G35" s="652"/>
      <c r="H35" s="652"/>
      <c r="I35" s="652"/>
      <c r="J35" s="652"/>
      <c r="K35" s="652"/>
      <c r="L35" s="652"/>
      <c r="M35" s="652"/>
      <c r="N35" s="652"/>
      <c r="O35" s="652"/>
      <c r="P35" s="652"/>
    </row>
    <row r="36" spans="2:16" s="631" customFormat="1" x14ac:dyDescent="0.2">
      <c r="B36" s="652"/>
      <c r="C36" s="652"/>
      <c r="D36" s="652"/>
      <c r="E36" s="652"/>
      <c r="F36" s="652"/>
      <c r="G36" s="652"/>
      <c r="H36" s="652"/>
      <c r="I36" s="652"/>
      <c r="J36" s="652"/>
      <c r="K36" s="652"/>
      <c r="L36" s="652"/>
      <c r="M36" s="652"/>
      <c r="N36" s="652"/>
      <c r="O36" s="652"/>
      <c r="P36" s="652"/>
    </row>
    <row r="37" spans="2:16" s="631" customFormat="1" ht="15" customHeight="1" x14ac:dyDescent="0.2">
      <c r="C37" s="1535" t="s">
        <v>14</v>
      </c>
      <c r="D37" s="1535"/>
      <c r="E37" s="1535"/>
      <c r="F37" s="1535"/>
      <c r="G37" s="1535"/>
      <c r="H37" s="1535"/>
      <c r="I37" s="1535"/>
      <c r="J37" s="1535"/>
      <c r="K37" s="1535"/>
      <c r="L37" s="1535"/>
      <c r="M37" s="652"/>
      <c r="N37" s="652"/>
      <c r="O37" s="652"/>
      <c r="P37" s="652"/>
    </row>
    <row r="38" spans="2:16" s="631" customFormat="1" x14ac:dyDescent="0.2">
      <c r="L38" s="652"/>
      <c r="M38" s="652"/>
      <c r="N38" s="652"/>
      <c r="O38" s="652"/>
      <c r="P38" s="652"/>
    </row>
    <row r="39" spans="2:16" s="631" customFormat="1" x14ac:dyDescent="0.2">
      <c r="B39" s="652"/>
      <c r="C39" s="652"/>
      <c r="D39" s="652"/>
      <c r="E39" s="652"/>
      <c r="F39" s="652"/>
      <c r="G39" s="652"/>
      <c r="H39" s="652"/>
      <c r="I39" s="652"/>
      <c r="J39" s="652"/>
      <c r="K39" s="652"/>
      <c r="L39" s="652"/>
      <c r="M39" s="652"/>
      <c r="N39" s="652"/>
      <c r="O39" s="652"/>
      <c r="P39" s="652"/>
    </row>
    <row r="40" spans="2:16" s="631" customFormat="1" ht="5.25" customHeight="1" x14ac:dyDescent="0.2">
      <c r="B40" s="652"/>
      <c r="C40" s="652"/>
      <c r="D40" s="652"/>
      <c r="E40" s="652"/>
      <c r="F40" s="652"/>
      <c r="G40" s="652"/>
      <c r="H40" s="652"/>
      <c r="I40" s="652"/>
      <c r="J40" s="652"/>
      <c r="K40" s="652"/>
      <c r="L40" s="652"/>
      <c r="M40" s="652"/>
      <c r="N40" s="652"/>
      <c r="O40" s="652"/>
      <c r="P40" s="652"/>
    </row>
    <row r="41" spans="2:16" s="631" customFormat="1" ht="5.25" customHeight="1" x14ac:dyDescent="0.2">
      <c r="B41" s="652"/>
      <c r="C41" s="652"/>
      <c r="D41" s="652"/>
      <c r="E41" s="652"/>
      <c r="F41" s="652"/>
      <c r="G41" s="652"/>
      <c r="H41" s="652"/>
      <c r="I41" s="652"/>
      <c r="J41" s="652"/>
      <c r="K41" s="652"/>
      <c r="L41" s="652"/>
      <c r="M41" s="652"/>
      <c r="N41" s="652"/>
      <c r="O41" s="652"/>
      <c r="P41" s="652"/>
    </row>
    <row r="42" spans="2:16" s="631" customFormat="1" ht="16.5" customHeight="1" x14ac:dyDescent="0.2">
      <c r="B42" s="652"/>
      <c r="C42" s="652"/>
      <c r="D42" s="652"/>
      <c r="E42" s="652"/>
      <c r="F42" s="652"/>
      <c r="G42" s="652"/>
      <c r="H42" s="652"/>
      <c r="I42" s="652"/>
      <c r="J42" s="652"/>
      <c r="K42" s="652"/>
      <c r="L42" s="652"/>
      <c r="M42" s="652"/>
      <c r="N42" s="652"/>
      <c r="O42" s="652"/>
      <c r="P42" s="652"/>
    </row>
    <row r="43" spans="2:16" s="631" customFormat="1" x14ac:dyDescent="0.2">
      <c r="B43" s="652"/>
      <c r="C43" s="652"/>
      <c r="D43" s="652"/>
      <c r="E43" s="652"/>
      <c r="F43" s="652"/>
      <c r="G43" s="652"/>
      <c r="H43" s="652"/>
      <c r="I43" s="652"/>
      <c r="J43" s="652"/>
      <c r="K43" s="652"/>
      <c r="L43" s="652"/>
      <c r="M43" s="652"/>
      <c r="N43" s="652"/>
      <c r="O43" s="652"/>
      <c r="P43" s="652"/>
    </row>
    <row r="44" spans="2:16" s="631" customFormat="1" x14ac:dyDescent="0.2"/>
    <row r="45" spans="2:16" s="650" customFormat="1" x14ac:dyDescent="0.2"/>
    <row r="46" spans="2:16" s="657" customFormat="1" ht="12.75" customHeight="1" x14ac:dyDescent="0.2">
      <c r="B46" s="1545"/>
      <c r="C46" s="1545"/>
      <c r="D46" s="1545"/>
      <c r="E46" s="1545"/>
      <c r="F46" s="1545"/>
      <c r="G46" s="1545"/>
      <c r="H46" s="1545"/>
      <c r="I46" s="1545"/>
      <c r="J46" s="1545"/>
      <c r="K46" s="1545"/>
      <c r="L46" s="1545"/>
      <c r="M46" s="1545"/>
      <c r="N46" s="1545"/>
      <c r="O46" s="1545"/>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88"/>
      <c r="C3" s="1588"/>
      <c r="D3" s="1588"/>
      <c r="E3" s="1588"/>
      <c r="F3" s="1588"/>
      <c r="G3" s="1588"/>
      <c r="H3" s="1588"/>
      <c r="I3" s="1588"/>
      <c r="J3" s="12"/>
      <c r="Q3" s="16"/>
    </row>
    <row r="4" spans="2:30" s="4" customFormat="1" ht="2.25" customHeight="1" x14ac:dyDescent="0.2">
      <c r="B4" s="1589"/>
      <c r="C4" s="1589"/>
      <c r="D4" s="1589"/>
      <c r="E4" s="1589"/>
      <c r="F4" s="1589"/>
      <c r="G4" s="1589"/>
      <c r="H4" s="1589"/>
      <c r="I4" s="1589"/>
      <c r="J4" s="1589"/>
      <c r="K4" s="1589"/>
      <c r="L4" s="1589"/>
      <c r="M4" s="1589"/>
      <c r="N4" s="1589"/>
      <c r="O4" s="1589"/>
      <c r="P4" s="1589"/>
      <c r="Q4" s="1589"/>
      <c r="R4" s="1589"/>
      <c r="S4" s="1589"/>
      <c r="T4" s="1589"/>
    </row>
    <row r="5" spans="2:30" s="738" customFormat="1" ht="16.5" customHeight="1" x14ac:dyDescent="0.2">
      <c r="B5" s="1538" t="s">
        <v>410</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712"/>
    </row>
    <row r="6" spans="2:30" s="738" customFormat="1" ht="14.2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133" customFormat="1" ht="5.25" customHeight="1" x14ac:dyDescent="0.2"/>
    <row r="8" spans="2:30" s="134" customFormat="1" ht="21.75" customHeight="1" x14ac:dyDescent="0.2">
      <c r="B8" s="1584" t="s">
        <v>27</v>
      </c>
      <c r="D8" s="1584" t="s">
        <v>112</v>
      </c>
      <c r="E8" s="1584" t="s">
        <v>26</v>
      </c>
      <c r="F8" s="1584"/>
      <c r="G8" s="1584"/>
      <c r="H8" s="1584"/>
      <c r="I8" s="1584"/>
      <c r="J8" s="1584"/>
      <c r="K8" s="1584"/>
      <c r="L8" s="1584"/>
      <c r="M8" s="1584"/>
      <c r="N8" s="1584"/>
      <c r="O8" s="1584"/>
      <c r="P8" s="1584"/>
      <c r="Q8" s="1584"/>
      <c r="R8" s="1584"/>
      <c r="S8" s="1584"/>
    </row>
    <row r="9" spans="2:30" s="134" customFormat="1" ht="21.75" customHeight="1" x14ac:dyDescent="0.2">
      <c r="B9" s="1584"/>
      <c r="D9" s="158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84"/>
      <c r="D10" s="158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83" t="s">
        <v>24</v>
      </c>
      <c r="D12" s="141" t="s">
        <v>31</v>
      </c>
      <c r="E12" s="142">
        <f>'36perfresol'!E12</f>
        <v>607</v>
      </c>
      <c r="F12" s="141"/>
      <c r="G12" s="142">
        <f>'36perfresol'!H12</f>
        <v>10803</v>
      </c>
      <c r="H12" s="141"/>
      <c r="I12" s="142">
        <f>'36perfresol'!K12</f>
        <v>6305</v>
      </c>
      <c r="J12" s="141"/>
      <c r="K12" s="142">
        <f>'36perfresol'!N12</f>
        <v>8848</v>
      </c>
      <c r="L12" s="141"/>
      <c r="M12" s="142">
        <f>'36perfresol'!Q12</f>
        <v>8635</v>
      </c>
      <c r="N12" s="141"/>
      <c r="O12" s="142">
        <f>'36perfresol'!T12</f>
        <v>11928</v>
      </c>
      <c r="P12" s="141"/>
      <c r="Q12" s="142">
        <f>'36perfresol'!W12</f>
        <v>40457</v>
      </c>
      <c r="R12" s="141"/>
      <c r="S12" s="142">
        <f>'36perfresol'!Z12</f>
        <v>190743</v>
      </c>
      <c r="T12" s="143"/>
      <c r="V12" s="144">
        <f>E12/E$16</f>
        <v>0.2370167903162827</v>
      </c>
      <c r="W12" s="144">
        <f>G12/G$16</f>
        <v>0.23441466854724965</v>
      </c>
      <c r="X12" s="144">
        <f>I12/I$16</f>
        <v>0.2287569842536826</v>
      </c>
      <c r="Y12" s="144">
        <f>K12/K$16</f>
        <v>0.24263697690999836</v>
      </c>
      <c r="Z12" s="144">
        <f>M12/M$16</f>
        <v>0.19159510972065055</v>
      </c>
      <c r="AA12" s="144">
        <f>O12/O$16</f>
        <v>0.15390173410404626</v>
      </c>
      <c r="AB12" s="144">
        <f>Q12/Q$16</f>
        <v>0.14471152126479953</v>
      </c>
      <c r="AC12" s="144">
        <f>S12/S$16</f>
        <v>0.23643090882046705</v>
      </c>
      <c r="AD12" s="144"/>
    </row>
    <row r="13" spans="2:30" s="140" customFormat="1" ht="21" customHeight="1" x14ac:dyDescent="0.2">
      <c r="B13" s="1583"/>
      <c r="D13" s="141" t="s">
        <v>49</v>
      </c>
      <c r="E13" s="142">
        <f>'36perfresol'!E13</f>
        <v>881</v>
      </c>
      <c r="F13" s="141"/>
      <c r="G13" s="142">
        <f>'36perfresol'!H13</f>
        <v>13275</v>
      </c>
      <c r="H13" s="141"/>
      <c r="I13" s="142">
        <f>'36perfresol'!K13</f>
        <v>8224</v>
      </c>
      <c r="J13" s="141"/>
      <c r="K13" s="142">
        <f>'36perfresol'!N13</f>
        <v>11708</v>
      </c>
      <c r="L13" s="141"/>
      <c r="M13" s="142">
        <f>'36perfresol'!Q13</f>
        <v>13382</v>
      </c>
      <c r="N13" s="141"/>
      <c r="O13" s="142">
        <f>'36perfresol'!T13</f>
        <v>22153</v>
      </c>
      <c r="P13" s="141"/>
      <c r="Q13" s="142">
        <f>'36perfresol'!W13</f>
        <v>71046</v>
      </c>
      <c r="R13" s="141"/>
      <c r="S13" s="142">
        <f>'36perfresol'!Z13</f>
        <v>252186</v>
      </c>
      <c r="T13" s="143"/>
      <c r="V13" s="144">
        <f>E13/E$16</f>
        <v>0.34400624755954706</v>
      </c>
      <c r="W13" s="144">
        <f>G13/G$16</f>
        <v>0.2880546815666703</v>
      </c>
      <c r="X13" s="144">
        <f>I13/I$16</f>
        <v>0.29838183005587404</v>
      </c>
      <c r="Y13" s="144">
        <f>K13/K$16</f>
        <v>0.321066198650798</v>
      </c>
      <c r="Z13" s="144">
        <f>M13/M$16</f>
        <v>0.29692249661629944</v>
      </c>
      <c r="AA13" s="144">
        <f>O13/O$16</f>
        <v>0.28583040875309662</v>
      </c>
      <c r="AB13" s="144">
        <f>Q13/Q$16</f>
        <v>0.25412597918231572</v>
      </c>
      <c r="AC13" s="144">
        <f>S13/S$16</f>
        <v>0.31259110516138627</v>
      </c>
      <c r="AD13" s="144"/>
    </row>
    <row r="14" spans="2:30" s="140" customFormat="1" ht="21" customHeight="1" x14ac:dyDescent="0.2">
      <c r="B14" s="1583"/>
      <c r="D14" s="141" t="s">
        <v>50</v>
      </c>
      <c r="E14" s="142">
        <f>'36perfresol'!E14</f>
        <v>433</v>
      </c>
      <c r="F14" s="141"/>
      <c r="G14" s="142">
        <f>'36perfresol'!H14</f>
        <v>10495</v>
      </c>
      <c r="H14" s="141"/>
      <c r="I14" s="142">
        <f>'36perfresol'!K14</f>
        <v>7795</v>
      </c>
      <c r="J14" s="141"/>
      <c r="K14" s="142">
        <f>'36perfresol'!N14</f>
        <v>10273</v>
      </c>
      <c r="L14" s="141"/>
      <c r="M14" s="142">
        <f>'36perfresol'!Q14</f>
        <v>14325</v>
      </c>
      <c r="N14" s="141"/>
      <c r="O14" s="142">
        <f>'36perfresol'!T14</f>
        <v>25713</v>
      </c>
      <c r="P14" s="141"/>
      <c r="Q14" s="142">
        <f>'36perfresol'!W14</f>
        <v>93605</v>
      </c>
      <c r="R14" s="141"/>
      <c r="S14" s="142">
        <f>'36perfresol'!Z14</f>
        <v>233172</v>
      </c>
      <c r="T14" s="143"/>
      <c r="V14" s="144">
        <f>E14/E$16</f>
        <v>0.16907458024209293</v>
      </c>
      <c r="W14" s="144">
        <f>G14/G$16</f>
        <v>0.22773136595421503</v>
      </c>
      <c r="X14" s="144">
        <f>I14/I$16</f>
        <v>0.28281692184892243</v>
      </c>
      <c r="Y14" s="144">
        <f>K14/K$16</f>
        <v>0.28171447375637582</v>
      </c>
      <c r="Z14" s="144">
        <f>M14/M$16</f>
        <v>0.31784596951341276</v>
      </c>
      <c r="AA14" s="144">
        <f>O14/O$16</f>
        <v>0.33176352188274155</v>
      </c>
      <c r="AB14" s="144">
        <f>Q14/Q$16</f>
        <v>0.33481775583932466</v>
      </c>
      <c r="AC14" s="144">
        <f>S14/S$16</f>
        <v>0.2890227576974565</v>
      </c>
      <c r="AD14" s="144"/>
    </row>
    <row r="15" spans="2:30" s="140" customFormat="1" ht="21" customHeight="1" x14ac:dyDescent="0.2">
      <c r="B15" s="1583"/>
      <c r="D15" s="141" t="s">
        <v>113</v>
      </c>
      <c r="E15" s="142">
        <f>'36perfresol'!E15</f>
        <v>640</v>
      </c>
      <c r="F15" s="141"/>
      <c r="G15" s="142">
        <f>'36perfresol'!H15</f>
        <v>11512</v>
      </c>
      <c r="H15" s="141"/>
      <c r="I15" s="142">
        <f>'36perfresol'!K15</f>
        <v>5238</v>
      </c>
      <c r="J15" s="141"/>
      <c r="K15" s="142">
        <f>'36perfresol'!N15</f>
        <v>5637</v>
      </c>
      <c r="L15" s="141"/>
      <c r="M15" s="142">
        <f>'36perfresol'!Q15</f>
        <v>8727</v>
      </c>
      <c r="N15" s="141"/>
      <c r="O15" s="142">
        <f>'36perfresol'!T15</f>
        <v>17710</v>
      </c>
      <c r="P15" s="141"/>
      <c r="Q15" s="142">
        <f>'36perfresol'!W15</f>
        <v>74462</v>
      </c>
      <c r="R15" s="141"/>
      <c r="S15" s="142">
        <f>'36perfresol'!Z15</f>
        <v>130659</v>
      </c>
      <c r="T15" s="143"/>
      <c r="V15" s="144">
        <f>E15/E$16</f>
        <v>0.24990238188207731</v>
      </c>
      <c r="W15" s="144">
        <f>G15/G$16</f>
        <v>0.24979928393186504</v>
      </c>
      <c r="X15" s="144">
        <f>I15/I$16</f>
        <v>0.19004426384152093</v>
      </c>
      <c r="Y15" s="144">
        <f>K15/K$16</f>
        <v>0.15458235068282783</v>
      </c>
      <c r="Z15" s="144">
        <f>M15/M$16</f>
        <v>0.19363642414963722</v>
      </c>
      <c r="AA15" s="144">
        <f>O15/O$16</f>
        <v>0.2285043352601156</v>
      </c>
      <c r="AB15" s="144">
        <f>Q15/Q$16</f>
        <v>0.26634474371356009</v>
      </c>
      <c r="AC15" s="144">
        <f>S15/S$16</f>
        <v>0.16195522832069018</v>
      </c>
      <c r="AD15" s="144"/>
    </row>
    <row r="16" spans="2:30" s="140" customFormat="1" ht="21" customHeight="1" x14ac:dyDescent="0.2">
      <c r="B16" s="1583"/>
      <c r="D16" s="145" t="s">
        <v>68</v>
      </c>
      <c r="E16" s="142">
        <f>SUM(E12:E15)</f>
        <v>2561</v>
      </c>
      <c r="F16" s="141"/>
      <c r="G16" s="142">
        <f>SUM(G12:G15)</f>
        <v>46085</v>
      </c>
      <c r="H16" s="141"/>
      <c r="I16" s="142">
        <f>SUM(I12:I15)</f>
        <v>27562</v>
      </c>
      <c r="J16" s="141"/>
      <c r="K16" s="142">
        <f>SUM(K12:K15)</f>
        <v>36466</v>
      </c>
      <c r="L16" s="141"/>
      <c r="M16" s="142">
        <f>SUM(M12:M15)</f>
        <v>45069</v>
      </c>
      <c r="N16" s="141"/>
      <c r="O16" s="142">
        <f>SUM(O12:O15)</f>
        <v>77504</v>
      </c>
      <c r="P16" s="141"/>
      <c r="Q16" s="142">
        <f>SUM(Q12:Q15)</f>
        <v>279570</v>
      </c>
      <c r="R16" s="141"/>
      <c r="S16" s="142">
        <f>SUM(S12:S15)</f>
        <v>806760</v>
      </c>
      <c r="T16" s="143"/>
      <c r="V16" s="144"/>
    </row>
    <row r="17" spans="2:29" s="140" customFormat="1" ht="21" customHeight="1" x14ac:dyDescent="0.2">
      <c r="B17" s="1583" t="s">
        <v>23</v>
      </c>
      <c r="D17" s="141" t="s">
        <v>31</v>
      </c>
      <c r="E17" s="142">
        <f>'36perfresol'!E17</f>
        <v>824</v>
      </c>
      <c r="F17" s="141"/>
      <c r="G17" s="142">
        <f>'36perfresol'!H17</f>
        <v>23360</v>
      </c>
      <c r="H17" s="141"/>
      <c r="I17" s="142">
        <f>'36perfresol'!K17</f>
        <v>10010</v>
      </c>
      <c r="J17" s="141"/>
      <c r="K17" s="142">
        <f>'36perfresol'!N17</f>
        <v>10971</v>
      </c>
      <c r="L17" s="141"/>
      <c r="M17" s="142">
        <f>'36perfresol'!Q17</f>
        <v>9808</v>
      </c>
      <c r="N17" s="141"/>
      <c r="O17" s="142">
        <f>'36perfresol'!T17</f>
        <v>13235</v>
      </c>
      <c r="P17" s="141"/>
      <c r="Q17" s="142">
        <f>'36perfresol'!W17</f>
        <v>30779</v>
      </c>
      <c r="R17" s="141"/>
      <c r="S17" s="142">
        <f>'36perfresol'!Z17</f>
        <v>62229</v>
      </c>
      <c r="T17" s="143"/>
      <c r="V17" s="144">
        <f>E17/E$21</f>
        <v>0.2563783447417548</v>
      </c>
      <c r="W17" s="144">
        <f>G17/G$21</f>
        <v>0.2401612040959</v>
      </c>
      <c r="X17" s="144">
        <f>I17/I$21</f>
        <v>0.22307898021037617</v>
      </c>
      <c r="Y17" s="144">
        <f>K17/K$21</f>
        <v>0.23006270052634889</v>
      </c>
      <c r="Z17" s="144">
        <f>M17/M$21</f>
        <v>0.19570205718618433</v>
      </c>
      <c r="AA17" s="144">
        <f>O17/O$21</f>
        <v>0.17062888378928912</v>
      </c>
      <c r="AB17" s="144">
        <f>Q17/Q$21</f>
        <v>0.18174249357857755</v>
      </c>
      <c r="AC17" s="144">
        <f>S17/S$21</f>
        <v>0.2012086291855818</v>
      </c>
    </row>
    <row r="18" spans="2:29" s="140" customFormat="1" ht="21" customHeight="1" x14ac:dyDescent="0.2">
      <c r="B18" s="1583"/>
      <c r="D18" s="141" t="s">
        <v>49</v>
      </c>
      <c r="E18" s="142">
        <f>'36perfresol'!E18</f>
        <v>1153</v>
      </c>
      <c r="F18" s="141"/>
      <c r="G18" s="142">
        <f>'36perfresol'!H18</f>
        <v>33198</v>
      </c>
      <c r="H18" s="141"/>
      <c r="I18" s="142">
        <f>'36perfresol'!K18</f>
        <v>13170</v>
      </c>
      <c r="J18" s="141"/>
      <c r="K18" s="142">
        <f>'36perfresol'!N18</f>
        <v>15470</v>
      </c>
      <c r="L18" s="141"/>
      <c r="M18" s="142">
        <f>'36perfresol'!Q18</f>
        <v>15943</v>
      </c>
      <c r="N18" s="141"/>
      <c r="O18" s="142">
        <f>'36perfresol'!T18</f>
        <v>24010</v>
      </c>
      <c r="P18" s="141"/>
      <c r="Q18" s="142">
        <f>'36perfresol'!W18</f>
        <v>49405</v>
      </c>
      <c r="R18" s="141"/>
      <c r="S18" s="142">
        <f>'36perfresol'!Z18</f>
        <v>88316</v>
      </c>
      <c r="T18" s="143"/>
      <c r="V18" s="144">
        <f>E18/E$21</f>
        <v>0.35874299937772247</v>
      </c>
      <c r="W18" s="144">
        <f>G18/G$21</f>
        <v>0.34130443722498666</v>
      </c>
      <c r="X18" s="144">
        <f>I18/I$21</f>
        <v>0.29350151542164377</v>
      </c>
      <c r="Y18" s="144">
        <f>K18/K$21</f>
        <v>0.32440707110952671</v>
      </c>
      <c r="Z18" s="144">
        <f>M18/M$21</f>
        <v>0.31811560947383122</v>
      </c>
      <c r="AA18" s="144">
        <f>O18/O$21</f>
        <v>0.30954284093546142</v>
      </c>
      <c r="AB18" s="144">
        <f>Q18/Q$21</f>
        <v>0.29172448407191992</v>
      </c>
      <c r="AC18" s="144">
        <f>S18/S$21</f>
        <v>0.28555723690166712</v>
      </c>
    </row>
    <row r="19" spans="2:29" s="140" customFormat="1" ht="21" customHeight="1" x14ac:dyDescent="0.2">
      <c r="B19" s="1583"/>
      <c r="D19" s="141" t="s">
        <v>50</v>
      </c>
      <c r="E19" s="142">
        <f>'36perfresol'!E19</f>
        <v>450</v>
      </c>
      <c r="F19" s="141"/>
      <c r="G19" s="142">
        <f>'36perfresol'!H19</f>
        <v>24240</v>
      </c>
      <c r="H19" s="141"/>
      <c r="I19" s="142">
        <f>'36perfresol'!K19</f>
        <v>13408</v>
      </c>
      <c r="J19" s="141"/>
      <c r="K19" s="142">
        <f>'36perfresol'!N19</f>
        <v>14434</v>
      </c>
      <c r="L19" s="141"/>
      <c r="M19" s="142">
        <f>'36perfresol'!Q19</f>
        <v>16253</v>
      </c>
      <c r="N19" s="141"/>
      <c r="O19" s="142">
        <f>'36perfresol'!T19</f>
        <v>25120</v>
      </c>
      <c r="P19" s="141"/>
      <c r="Q19" s="142">
        <f>'36perfresol'!W19</f>
        <v>50691</v>
      </c>
      <c r="R19" s="141"/>
      <c r="S19" s="142">
        <f>'36perfresol'!Z19</f>
        <v>92441</v>
      </c>
      <c r="T19" s="143"/>
      <c r="V19" s="144">
        <f>E19/E$21</f>
        <v>0.14001244555071563</v>
      </c>
      <c r="W19" s="144">
        <f>G19/G$21</f>
        <v>0.24920837274334828</v>
      </c>
      <c r="X19" s="144">
        <f>I19/I$21</f>
        <v>0.29880549117489746</v>
      </c>
      <c r="Y19" s="144">
        <f>K19/K$21</f>
        <v>0.30268207268228237</v>
      </c>
      <c r="Z19" s="144">
        <f>M19/M$21</f>
        <v>0.32430113534329669</v>
      </c>
      <c r="AA19" s="144">
        <f>O19/O$21</f>
        <v>0.32385323466467264</v>
      </c>
      <c r="AB19" s="144">
        <f>Q19/Q$21</f>
        <v>0.29931800064952319</v>
      </c>
      <c r="AC19" s="144">
        <f>S19/S$21</f>
        <v>0.29889483826743751</v>
      </c>
    </row>
    <row r="20" spans="2:29" s="140" customFormat="1" ht="21" customHeight="1" x14ac:dyDescent="0.2">
      <c r="B20" s="1583"/>
      <c r="D20" s="141" t="s">
        <v>113</v>
      </c>
      <c r="E20" s="142">
        <f>'36perfresol'!E20</f>
        <v>787</v>
      </c>
      <c r="F20" s="141"/>
      <c r="G20" s="142">
        <f>'36perfresol'!H20</f>
        <v>16470</v>
      </c>
      <c r="H20" s="141"/>
      <c r="I20" s="142">
        <f>'36perfresol'!K20</f>
        <v>8284</v>
      </c>
      <c r="J20" s="141"/>
      <c r="K20" s="142">
        <f>'36perfresol'!N20</f>
        <v>6812</v>
      </c>
      <c r="L20" s="141"/>
      <c r="M20" s="142">
        <f>'36perfresol'!Q20</f>
        <v>8113</v>
      </c>
      <c r="N20" s="141"/>
      <c r="O20" s="142">
        <f>'36perfresol'!T20</f>
        <v>15201</v>
      </c>
      <c r="P20" s="141"/>
      <c r="Q20" s="142">
        <f>'36perfresol'!W20</f>
        <v>38480</v>
      </c>
      <c r="R20" s="141"/>
      <c r="S20" s="142">
        <f>'36perfresol'!Z20</f>
        <v>66290</v>
      </c>
      <c r="T20" s="143"/>
      <c r="V20" s="144">
        <f>E20/E$21</f>
        <v>0.2448662103298071</v>
      </c>
      <c r="W20" s="144">
        <f>G20/G$21</f>
        <v>0.16932598593576509</v>
      </c>
      <c r="X20" s="144">
        <f>I20/I$21</f>
        <v>0.18461401319308254</v>
      </c>
      <c r="Y20" s="144">
        <f>K20/K$21</f>
        <v>0.142848155681842</v>
      </c>
      <c r="Z20" s="144">
        <f>M20/M$21</f>
        <v>0.16188119799668774</v>
      </c>
      <c r="AA20" s="144">
        <f>O20/O$21</f>
        <v>0.1959750406105768</v>
      </c>
      <c r="AB20" s="144">
        <f>Q20/Q$21</f>
        <v>0.22721502169997934</v>
      </c>
      <c r="AC20" s="144">
        <f>S20/S$21</f>
        <v>0.21433929564531357</v>
      </c>
    </row>
    <row r="21" spans="2:29" s="140" customFormat="1" ht="21" customHeight="1" x14ac:dyDescent="0.2">
      <c r="B21" s="1583"/>
      <c r="D21" s="145" t="s">
        <v>68</v>
      </c>
      <c r="E21" s="142">
        <f>SUM(E17:E20)</f>
        <v>3214</v>
      </c>
      <c r="F21" s="141"/>
      <c r="G21" s="142">
        <f>SUM(G17:G20)</f>
        <v>97268</v>
      </c>
      <c r="H21" s="141"/>
      <c r="I21" s="142">
        <f>SUM(I17:I20)</f>
        <v>44872</v>
      </c>
      <c r="J21" s="141"/>
      <c r="K21" s="142">
        <f>SUM(K17:K20)</f>
        <v>47687</v>
      </c>
      <c r="L21" s="141"/>
      <c r="M21" s="142">
        <f>SUM(M17:M20)</f>
        <v>50117</v>
      </c>
      <c r="N21" s="141"/>
      <c r="O21" s="142">
        <f>SUM(O17:O20)</f>
        <v>77566</v>
      </c>
      <c r="P21" s="141"/>
      <c r="Q21" s="142">
        <f>SUM(Q17:Q20)</f>
        <v>169355</v>
      </c>
      <c r="R21" s="141"/>
      <c r="S21" s="142">
        <f>SUM(S17:S20)</f>
        <v>309276</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84" t="s">
        <v>0</v>
      </c>
      <c r="C23" s="1584"/>
      <c r="D23" s="1584"/>
      <c r="E23" s="147">
        <f>E16+E21</f>
        <v>5775</v>
      </c>
      <c r="F23" s="143"/>
      <c r="G23" s="147">
        <f>G16+G21</f>
        <v>143353</v>
      </c>
      <c r="H23" s="143"/>
      <c r="I23" s="147">
        <f>I16+I21</f>
        <v>72434</v>
      </c>
      <c r="J23" s="143"/>
      <c r="K23" s="147">
        <f>K16+K21</f>
        <v>84153</v>
      </c>
      <c r="L23" s="143"/>
      <c r="M23" s="147">
        <f>M16+M21</f>
        <v>95186</v>
      </c>
      <c r="N23" s="143"/>
      <c r="O23" s="147">
        <f>O16+O21</f>
        <v>155070</v>
      </c>
      <c r="P23" s="143"/>
      <c r="Q23" s="147">
        <f>Q16+Q21</f>
        <v>448925</v>
      </c>
      <c r="R23" s="143"/>
      <c r="S23" s="147">
        <f>S16+S21</f>
        <v>1116036</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85"/>
      <c r="D37" s="1585"/>
      <c r="E37" s="1585"/>
      <c r="F37" s="1585"/>
      <c r="G37" s="1585"/>
      <c r="H37" s="1585"/>
      <c r="I37" s="158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86"/>
      <c r="C46" s="1587"/>
      <c r="D46" s="1587"/>
      <c r="E46" s="1587"/>
      <c r="F46" s="1587"/>
      <c r="G46" s="1587"/>
      <c r="H46" s="1587"/>
      <c r="I46" s="1587"/>
      <c r="J46" s="1587"/>
      <c r="K46" s="1587"/>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88"/>
      <c r="C3" s="1588"/>
      <c r="D3" s="1588"/>
      <c r="E3" s="1588"/>
      <c r="F3" s="1588"/>
      <c r="G3" s="1588"/>
      <c r="H3" s="1588"/>
      <c r="I3" s="1588"/>
      <c r="J3" s="12"/>
      <c r="Q3" s="16"/>
    </row>
    <row r="4" spans="2:30" s="4" customFormat="1" ht="2.25" customHeight="1" x14ac:dyDescent="0.2">
      <c r="B4" s="1589"/>
      <c r="C4" s="1589"/>
      <c r="D4" s="1589"/>
      <c r="E4" s="1589"/>
      <c r="F4" s="1589"/>
      <c r="G4" s="1589"/>
      <c r="H4" s="1589"/>
      <c r="I4" s="1589"/>
      <c r="J4" s="1589"/>
      <c r="K4" s="1589"/>
      <c r="L4" s="1589"/>
      <c r="M4" s="1589"/>
      <c r="N4" s="1589"/>
      <c r="O4" s="1589"/>
      <c r="P4" s="1589"/>
      <c r="Q4" s="1589"/>
      <c r="R4" s="1589"/>
      <c r="S4" s="1589"/>
      <c r="T4" s="1589"/>
    </row>
    <row r="5" spans="2:30" s="738" customFormat="1" ht="16.5" customHeight="1" x14ac:dyDescent="0.2">
      <c r="B5" s="1538" t="s">
        <v>411</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712"/>
    </row>
    <row r="6" spans="2:30" s="738" customFormat="1" ht="14.2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133" customFormat="1" ht="5.25" customHeight="1" x14ac:dyDescent="0.2"/>
    <row r="8" spans="2:30" s="134" customFormat="1" ht="21.75" customHeight="1" x14ac:dyDescent="0.2">
      <c r="B8" s="1584" t="s">
        <v>27</v>
      </c>
      <c r="D8" s="1584" t="s">
        <v>112</v>
      </c>
      <c r="E8" s="1584" t="s">
        <v>26</v>
      </c>
      <c r="F8" s="1584"/>
      <c r="G8" s="1584"/>
      <c r="H8" s="1584"/>
      <c r="I8" s="1584"/>
      <c r="J8" s="1584"/>
      <c r="K8" s="1584"/>
      <c r="L8" s="1584"/>
      <c r="M8" s="1584"/>
      <c r="N8" s="1584"/>
      <c r="O8" s="1584"/>
      <c r="P8" s="1584"/>
      <c r="Q8" s="1584"/>
      <c r="R8" s="1584"/>
      <c r="S8" s="1584"/>
    </row>
    <row r="9" spans="2:30" s="134" customFormat="1" ht="21.75" customHeight="1" x14ac:dyDescent="0.2">
      <c r="B9" s="1584"/>
      <c r="D9" s="158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84"/>
      <c r="D10" s="158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83" t="s">
        <v>24</v>
      </c>
      <c r="D12" s="141" t="s">
        <v>31</v>
      </c>
      <c r="E12" s="142">
        <f>'36perfresol'!E12</f>
        <v>607</v>
      </c>
      <c r="F12" s="141"/>
      <c r="G12" s="142">
        <f>'36perfresol'!H12</f>
        <v>10803</v>
      </c>
      <c r="H12" s="141"/>
      <c r="I12" s="142">
        <f>'36perfresol'!K12</f>
        <v>6305</v>
      </c>
      <c r="J12" s="141"/>
      <c r="K12" s="142">
        <f>'36perfresol'!N12</f>
        <v>8848</v>
      </c>
      <c r="L12" s="141"/>
      <c r="M12" s="142">
        <f>'36perfresol'!Q12</f>
        <v>8635</v>
      </c>
      <c r="N12" s="141"/>
      <c r="O12" s="142">
        <f>'36perfresol'!T12</f>
        <v>11928</v>
      </c>
      <c r="P12" s="141"/>
      <c r="Q12" s="142">
        <f>'36perfresol'!W12</f>
        <v>40457</v>
      </c>
      <c r="R12" s="141"/>
      <c r="S12" s="142">
        <f>'36perfresol'!Z12</f>
        <v>190743</v>
      </c>
      <c r="T12" s="143"/>
      <c r="V12" s="144">
        <f>E12/E$16</f>
        <v>0.31598125976054137</v>
      </c>
      <c r="W12" s="144">
        <f>G12/G$16</f>
        <v>0.31246926792583807</v>
      </c>
      <c r="X12" s="144">
        <f>I12/I$16</f>
        <v>0.28243146389535928</v>
      </c>
      <c r="Y12" s="144">
        <f>K12/K$16</f>
        <v>0.28700249764831814</v>
      </c>
      <c r="Z12" s="144">
        <f>M12/M$16</f>
        <v>0.2376038743052116</v>
      </c>
      <c r="AA12" s="144">
        <f>O12/O$16</f>
        <v>0.19948489815031609</v>
      </c>
      <c r="AB12" s="144">
        <f>Q12/Q$16</f>
        <v>0.19724730385943015</v>
      </c>
      <c r="AC12" s="144">
        <f>S12/S$16</f>
        <v>0.28212204981208427</v>
      </c>
      <c r="AD12" s="144"/>
    </row>
    <row r="13" spans="2:30" s="140" customFormat="1" ht="21" customHeight="1" x14ac:dyDescent="0.2">
      <c r="B13" s="1583"/>
      <c r="D13" s="141" t="s">
        <v>49</v>
      </c>
      <c r="E13" s="142">
        <f>'36perfresol'!E13</f>
        <v>881</v>
      </c>
      <c r="F13" s="141"/>
      <c r="G13" s="142">
        <f>'36perfresol'!H13</f>
        <v>13275</v>
      </c>
      <c r="H13" s="141"/>
      <c r="I13" s="142">
        <f>'36perfresol'!K13</f>
        <v>8224</v>
      </c>
      <c r="J13" s="141"/>
      <c r="K13" s="142">
        <f>'36perfresol'!N13</f>
        <v>11708</v>
      </c>
      <c r="L13" s="141"/>
      <c r="M13" s="142">
        <f>'36perfresol'!Q13</f>
        <v>13382</v>
      </c>
      <c r="N13" s="141"/>
      <c r="O13" s="142">
        <f>'36perfresol'!T13</f>
        <v>22153</v>
      </c>
      <c r="P13" s="141"/>
      <c r="Q13" s="142">
        <f>'36perfresol'!W13</f>
        <v>71046</v>
      </c>
      <c r="R13" s="141"/>
      <c r="S13" s="142">
        <f>'36perfresol'!Z13</f>
        <v>252186</v>
      </c>
      <c r="T13" s="143"/>
      <c r="V13" s="144">
        <f>E13/E$16</f>
        <v>0.45861530452889121</v>
      </c>
      <c r="W13" s="144">
        <f>G13/G$16</f>
        <v>0.38397015011714342</v>
      </c>
      <c r="X13" s="144">
        <f>I13/I$16</f>
        <v>0.36839276115391506</v>
      </c>
      <c r="Y13" s="144">
        <f>K13/K$16</f>
        <v>0.3797722923221642</v>
      </c>
      <c r="Z13" s="144">
        <f>M13/M$16</f>
        <v>0.36822409333553463</v>
      </c>
      <c r="AA13" s="144">
        <f>O13/O$16</f>
        <v>0.37048867779375855</v>
      </c>
      <c r="AB13" s="144">
        <f>Q13/Q$16</f>
        <v>0.34638336876182302</v>
      </c>
      <c r="AC13" s="144">
        <f>S13/S$16</f>
        <v>0.3730004836555485</v>
      </c>
      <c r="AD13" s="144"/>
    </row>
    <row r="14" spans="2:30" s="140" customFormat="1" ht="21" customHeight="1" x14ac:dyDescent="0.2">
      <c r="B14" s="1583"/>
      <c r="D14" s="141" t="s">
        <v>50</v>
      </c>
      <c r="E14" s="142">
        <f>'36perfresol'!E14</f>
        <v>433</v>
      </c>
      <c r="F14" s="141"/>
      <c r="G14" s="142">
        <f>'36perfresol'!H14</f>
        <v>10495</v>
      </c>
      <c r="H14" s="141"/>
      <c r="I14" s="142">
        <f>'36perfresol'!K14</f>
        <v>7795</v>
      </c>
      <c r="J14" s="141"/>
      <c r="K14" s="142">
        <f>'36perfresol'!N14</f>
        <v>10273</v>
      </c>
      <c r="L14" s="141"/>
      <c r="M14" s="142">
        <f>'36perfresol'!Q14</f>
        <v>14325</v>
      </c>
      <c r="N14" s="141"/>
      <c r="O14" s="142">
        <f>'36perfresol'!T14</f>
        <v>25713</v>
      </c>
      <c r="P14" s="141"/>
      <c r="Q14" s="142">
        <f>'36perfresol'!W14</f>
        <v>93605</v>
      </c>
      <c r="R14" s="141"/>
      <c r="S14" s="142">
        <f>'36perfresol'!Z14</f>
        <v>233172</v>
      </c>
      <c r="T14" s="143"/>
      <c r="V14" s="144">
        <f>E14/E$16</f>
        <v>0.22540343571056742</v>
      </c>
      <c r="W14" s="144">
        <f>G14/G$16</f>
        <v>0.30356058195701846</v>
      </c>
      <c r="X14" s="144">
        <f>I14/I$16</f>
        <v>0.34917577495072566</v>
      </c>
      <c r="Y14" s="144">
        <f>K14/K$16</f>
        <v>0.33322521002951766</v>
      </c>
      <c r="Z14" s="144">
        <f>M14/M$16</f>
        <v>0.39417203235925374</v>
      </c>
      <c r="AA14" s="144">
        <f>O14/O$16</f>
        <v>0.43002642405592534</v>
      </c>
      <c r="AB14" s="144">
        <f>Q14/Q$16</f>
        <v>0.4563693273787468</v>
      </c>
      <c r="AC14" s="144">
        <f>S14/S$16</f>
        <v>0.34487746653236723</v>
      </c>
      <c r="AD14" s="144"/>
    </row>
    <row r="15" spans="2:30" s="140" customFormat="1" ht="21" customHeight="1" x14ac:dyDescent="0.2">
      <c r="B15" s="158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83"/>
      <c r="D16" s="145" t="s">
        <v>68</v>
      </c>
      <c r="E16" s="142">
        <f>SUM(E12:E15)</f>
        <v>1921</v>
      </c>
      <c r="F16" s="141"/>
      <c r="G16" s="142">
        <f>SUM(G12:G15)</f>
        <v>34573</v>
      </c>
      <c r="H16" s="141"/>
      <c r="I16" s="142">
        <f>SUM(I12:I15)</f>
        <v>22324</v>
      </c>
      <c r="J16" s="141"/>
      <c r="K16" s="142">
        <f>SUM(K12:K15)</f>
        <v>30829</v>
      </c>
      <c r="L16" s="141"/>
      <c r="M16" s="142">
        <f>SUM(M12:M15)</f>
        <v>36342</v>
      </c>
      <c r="N16" s="141"/>
      <c r="O16" s="142">
        <f>SUM(O12:O15)</f>
        <v>59794</v>
      </c>
      <c r="P16" s="141"/>
      <c r="Q16" s="142">
        <f>SUM(Q12:Q15)</f>
        <v>205108</v>
      </c>
      <c r="R16" s="141"/>
      <c r="S16" s="142">
        <f>SUM(S12:S15)</f>
        <v>676101</v>
      </c>
      <c r="T16" s="143"/>
      <c r="V16" s="144"/>
    </row>
    <row r="17" spans="2:29" s="140" customFormat="1" ht="21" customHeight="1" x14ac:dyDescent="0.2">
      <c r="B17" s="1583" t="s">
        <v>23</v>
      </c>
      <c r="D17" s="141" t="s">
        <v>31</v>
      </c>
      <c r="E17" s="142">
        <f>'36perfresol'!E17</f>
        <v>824</v>
      </c>
      <c r="F17" s="141"/>
      <c r="G17" s="142">
        <f>'36perfresol'!H17</f>
        <v>23360</v>
      </c>
      <c r="H17" s="141"/>
      <c r="I17" s="142">
        <f>'36perfresol'!K17</f>
        <v>10010</v>
      </c>
      <c r="J17" s="141"/>
      <c r="K17" s="142">
        <f>'36perfresol'!N17</f>
        <v>10971</v>
      </c>
      <c r="L17" s="141"/>
      <c r="M17" s="142">
        <f>'36perfresol'!Q17</f>
        <v>9808</v>
      </c>
      <c r="N17" s="141"/>
      <c r="O17" s="142">
        <f>'36perfresol'!T17</f>
        <v>13235</v>
      </c>
      <c r="P17" s="141"/>
      <c r="Q17" s="142">
        <f>'36perfresol'!W17</f>
        <v>30779</v>
      </c>
      <c r="R17" s="141"/>
      <c r="S17" s="142">
        <f>'36perfresol'!Z17</f>
        <v>62229</v>
      </c>
      <c r="T17" s="143"/>
      <c r="V17" s="144">
        <f>E17/E$21</f>
        <v>0.33951380304903173</v>
      </c>
      <c r="W17" s="144">
        <f>G17/G$21</f>
        <v>0.28911606722938687</v>
      </c>
      <c r="X17" s="144">
        <f>I17/I$21</f>
        <v>0.27358696840494151</v>
      </c>
      <c r="Y17" s="144">
        <f>K17/K$21</f>
        <v>0.26840366972477064</v>
      </c>
      <c r="Z17" s="144">
        <f>M17/M$21</f>
        <v>0.23350157127892582</v>
      </c>
      <c r="AA17" s="144">
        <f>O17/O$21</f>
        <v>0.21221839172612844</v>
      </c>
      <c r="AB17" s="144">
        <f>Q17/Q$21</f>
        <v>0.23517860553963707</v>
      </c>
      <c r="AC17" s="144">
        <f>S17/S$21</f>
        <v>0.25610117455326642</v>
      </c>
    </row>
    <row r="18" spans="2:29" s="140" customFormat="1" ht="21" customHeight="1" x14ac:dyDescent="0.2">
      <c r="B18" s="1583"/>
      <c r="D18" s="141" t="s">
        <v>49</v>
      </c>
      <c r="E18" s="142">
        <f>'36perfresol'!E18</f>
        <v>1153</v>
      </c>
      <c r="F18" s="141"/>
      <c r="G18" s="142">
        <f>'36perfresol'!H18</f>
        <v>33198</v>
      </c>
      <c r="H18" s="141"/>
      <c r="I18" s="142">
        <f>'36perfresol'!K18</f>
        <v>13170</v>
      </c>
      <c r="J18" s="141"/>
      <c r="K18" s="142">
        <f>'36perfresol'!N18</f>
        <v>15470</v>
      </c>
      <c r="L18" s="141"/>
      <c r="M18" s="142">
        <f>'36perfresol'!Q18</f>
        <v>15943</v>
      </c>
      <c r="N18" s="141"/>
      <c r="O18" s="142">
        <f>'36perfresol'!T18</f>
        <v>24010</v>
      </c>
      <c r="P18" s="141"/>
      <c r="Q18" s="142">
        <f>'36perfresol'!W18</f>
        <v>49405</v>
      </c>
      <c r="R18" s="141"/>
      <c r="S18" s="142">
        <f>'36perfresol'!Z18</f>
        <v>88316</v>
      </c>
      <c r="T18" s="143"/>
      <c r="V18" s="144">
        <f>E18/E$21</f>
        <v>0.47507210548001649</v>
      </c>
      <c r="W18" s="144">
        <f>G18/G$21</f>
        <v>0.41087650684422883</v>
      </c>
      <c r="X18" s="144">
        <f>I18/I$21</f>
        <v>0.35995408330600198</v>
      </c>
      <c r="Y18" s="144">
        <f>K18/K$21</f>
        <v>0.37847094801223241</v>
      </c>
      <c r="Z18" s="144">
        <f>M18/M$21</f>
        <v>0.37955908961051327</v>
      </c>
      <c r="AA18" s="144">
        <f>O18/O$21</f>
        <v>0.3849915818167241</v>
      </c>
      <c r="AB18" s="144">
        <f>Q18/Q$21</f>
        <v>0.3774976122254059</v>
      </c>
      <c r="AC18" s="144">
        <f>S18/S$21</f>
        <v>0.36346126937354417</v>
      </c>
    </row>
    <row r="19" spans="2:29" s="140" customFormat="1" ht="21" customHeight="1" x14ac:dyDescent="0.2">
      <c r="B19" s="1583"/>
      <c r="D19" s="141" t="s">
        <v>50</v>
      </c>
      <c r="E19" s="142">
        <f>'36perfresol'!E19</f>
        <v>450</v>
      </c>
      <c r="F19" s="141"/>
      <c r="G19" s="142">
        <f>'36perfresol'!H19</f>
        <v>24240</v>
      </c>
      <c r="H19" s="141"/>
      <c r="I19" s="142">
        <f>'36perfresol'!K19</f>
        <v>13408</v>
      </c>
      <c r="J19" s="141"/>
      <c r="K19" s="142">
        <f>'36perfresol'!N19</f>
        <v>14434</v>
      </c>
      <c r="L19" s="141"/>
      <c r="M19" s="142">
        <f>'36perfresol'!Q19</f>
        <v>16253</v>
      </c>
      <c r="N19" s="141"/>
      <c r="O19" s="142">
        <f>'36perfresol'!T19</f>
        <v>25120</v>
      </c>
      <c r="P19" s="141"/>
      <c r="Q19" s="142">
        <f>'36perfresol'!W19</f>
        <v>50691</v>
      </c>
      <c r="R19" s="141"/>
      <c r="S19" s="142">
        <f>'36perfresol'!Z19</f>
        <v>92441</v>
      </c>
      <c r="T19" s="143"/>
      <c r="V19" s="144">
        <f>E19/E$21</f>
        <v>0.18541409147095178</v>
      </c>
      <c r="W19" s="144">
        <f>G19/G$21</f>
        <v>0.3000074259263843</v>
      </c>
      <c r="X19" s="144">
        <f>I19/I$21</f>
        <v>0.36645894828905651</v>
      </c>
      <c r="Y19" s="144">
        <f>K19/K$21</f>
        <v>0.35312538226299695</v>
      </c>
      <c r="Z19" s="144">
        <f>M19/M$21</f>
        <v>0.38693933911056089</v>
      </c>
      <c r="AA19" s="144">
        <f>O19/O$21</f>
        <v>0.40279002645714745</v>
      </c>
      <c r="AB19" s="144">
        <f>Q19/Q$21</f>
        <v>0.387323782234957</v>
      </c>
      <c r="AC19" s="144">
        <f>S19/S$21</f>
        <v>0.38043755607318941</v>
      </c>
    </row>
    <row r="20" spans="2:29" s="140" customFormat="1" ht="21" customHeight="1" x14ac:dyDescent="0.2">
      <c r="B20" s="158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83"/>
      <c r="D21" s="145" t="s">
        <v>68</v>
      </c>
      <c r="E21" s="142">
        <f>SUM(E17:E20)</f>
        <v>2427</v>
      </c>
      <c r="F21" s="141"/>
      <c r="G21" s="142">
        <f>SUM(G17:G20)</f>
        <v>80798</v>
      </c>
      <c r="H21" s="141"/>
      <c r="I21" s="142">
        <f>SUM(I17:I20)</f>
        <v>36588</v>
      </c>
      <c r="J21" s="141"/>
      <c r="K21" s="142">
        <f>SUM(K17:K20)</f>
        <v>40875</v>
      </c>
      <c r="L21" s="141"/>
      <c r="M21" s="142">
        <f>SUM(M17:M20)</f>
        <v>42004</v>
      </c>
      <c r="N21" s="141"/>
      <c r="O21" s="142">
        <f>SUM(O17:O20)</f>
        <v>62365</v>
      </c>
      <c r="P21" s="141"/>
      <c r="Q21" s="142">
        <f>SUM(Q17:Q20)</f>
        <v>130875</v>
      </c>
      <c r="R21" s="141"/>
      <c r="S21" s="142">
        <f>SUM(S17:S20)</f>
        <v>242986</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84" t="s">
        <v>0</v>
      </c>
      <c r="C23" s="1584"/>
      <c r="D23" s="1584"/>
      <c r="E23" s="147">
        <f>E16+E21</f>
        <v>4348</v>
      </c>
      <c r="F23" s="143"/>
      <c r="G23" s="147">
        <f>G16+G21</f>
        <v>115371</v>
      </c>
      <c r="H23" s="143"/>
      <c r="I23" s="147">
        <f>I16+I21</f>
        <v>58912</v>
      </c>
      <c r="J23" s="143"/>
      <c r="K23" s="147">
        <f>K16+K21</f>
        <v>71704</v>
      </c>
      <c r="L23" s="143"/>
      <c r="M23" s="147">
        <f>M16+M21</f>
        <v>78346</v>
      </c>
      <c r="N23" s="143"/>
      <c r="O23" s="147">
        <f>O16+O21</f>
        <v>122159</v>
      </c>
      <c r="P23" s="143"/>
      <c r="Q23" s="147">
        <f>Q16+Q21</f>
        <v>335983</v>
      </c>
      <c r="R23" s="143"/>
      <c r="S23" s="147">
        <f>S16+S21</f>
        <v>919087</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85"/>
      <c r="D37" s="1585"/>
      <c r="E37" s="1585"/>
      <c r="F37" s="1585"/>
      <c r="G37" s="1585"/>
      <c r="H37" s="1585"/>
      <c r="I37" s="158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86"/>
      <c r="C46" s="1587"/>
      <c r="D46" s="1587"/>
      <c r="E46" s="1587"/>
      <c r="F46" s="1587"/>
      <c r="G46" s="1587"/>
      <c r="H46" s="1587"/>
      <c r="I46" s="1587"/>
      <c r="J46" s="1587"/>
      <c r="K46" s="1587"/>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8.57031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412</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244</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478</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304357</v>
      </c>
      <c r="E10" s="633"/>
      <c r="F10" s="675">
        <v>579</v>
      </c>
      <c r="G10" s="676">
        <v>0.12682377628198249</v>
      </c>
      <c r="H10" s="675">
        <v>149248</v>
      </c>
      <c r="I10" s="676">
        <v>32.691183009556688</v>
      </c>
      <c r="J10" s="675">
        <v>168666</v>
      </c>
      <c r="K10" s="676">
        <v>36.944488860754504</v>
      </c>
      <c r="L10" s="675">
        <v>15070</v>
      </c>
      <c r="M10" s="676">
        <v>3.3009228127279377</v>
      </c>
      <c r="N10" s="675">
        <v>28728</v>
      </c>
      <c r="O10" s="676">
        <v>6.2925620812241672</v>
      </c>
      <c r="P10" s="675">
        <v>4100</v>
      </c>
      <c r="Q10" s="676">
        <v>0.89806128282578268</v>
      </c>
      <c r="R10" s="675">
        <v>90136</v>
      </c>
      <c r="S10" s="676">
        <v>19.743329704581647</v>
      </c>
      <c r="T10" s="675">
        <v>12</v>
      </c>
      <c r="U10" s="676">
        <f t="shared" ref="U10:U27" si="0">T10*100/$V10</f>
        <v>2.6284720472949737E-3</v>
      </c>
      <c r="V10" s="831">
        <f>F10+H10+J10+L10+N10+P10+R10+T10</f>
        <v>456539</v>
      </c>
      <c r="W10" s="676">
        <f t="shared" ref="V10:W27" si="1">G10+I10+K10+M10+O10+Q10+S10+U10</f>
        <v>100</v>
      </c>
      <c r="X10" s="678"/>
      <c r="Y10" s="832">
        <f t="shared" ref="Y10:Y27" si="2">V10/D10</f>
        <v>1.5000114996533676</v>
      </c>
    </row>
    <row r="11" spans="2:30" s="633" customFormat="1" ht="18" customHeight="1" x14ac:dyDescent="0.2">
      <c r="B11" s="682" t="s">
        <v>7</v>
      </c>
      <c r="D11" s="833">
        <v>47370</v>
      </c>
      <c r="F11" s="683">
        <v>4860</v>
      </c>
      <c r="G11" s="684">
        <v>7.7570108374698741</v>
      </c>
      <c r="H11" s="683">
        <v>10739</v>
      </c>
      <c r="I11" s="684">
        <v>17.140440202384564</v>
      </c>
      <c r="J11" s="683">
        <v>5947</v>
      </c>
      <c r="K11" s="684">
        <v>9.4919636729286712</v>
      </c>
      <c r="L11" s="683">
        <v>1788</v>
      </c>
      <c r="M11" s="684">
        <v>2.853813863661756</v>
      </c>
      <c r="N11" s="683">
        <v>4160</v>
      </c>
      <c r="O11" s="684">
        <v>6.6397459020318257</v>
      </c>
      <c r="P11" s="683">
        <v>10282</v>
      </c>
      <c r="Q11" s="684">
        <v>16.411025808820007</v>
      </c>
      <c r="R11" s="683">
        <v>24877</v>
      </c>
      <c r="S11" s="684">
        <v>39.705999712703303</v>
      </c>
      <c r="T11" s="683">
        <v>0</v>
      </c>
      <c r="U11" s="684">
        <f t="shared" si="0"/>
        <v>0</v>
      </c>
      <c r="V11" s="834">
        <f t="shared" si="1"/>
        <v>62653</v>
      </c>
      <c r="W11" s="684">
        <f t="shared" si="1"/>
        <v>100</v>
      </c>
      <c r="X11" s="678"/>
      <c r="Y11" s="835">
        <f t="shared" si="2"/>
        <v>1.3226303567658855</v>
      </c>
    </row>
    <row r="12" spans="2:30" s="633" customFormat="1" ht="22.5" customHeight="1" x14ac:dyDescent="0.2">
      <c r="B12" s="682" t="s">
        <v>37</v>
      </c>
      <c r="D12" s="833">
        <v>34990</v>
      </c>
      <c r="F12" s="685">
        <v>7627</v>
      </c>
      <c r="G12" s="684">
        <v>15.35163640755203</v>
      </c>
      <c r="H12" s="685">
        <v>8851</v>
      </c>
      <c r="I12" s="684">
        <v>17.815305341974963</v>
      </c>
      <c r="J12" s="685">
        <v>8100</v>
      </c>
      <c r="K12" s="684">
        <v>16.3036914777988</v>
      </c>
      <c r="L12" s="685">
        <v>2182</v>
      </c>
      <c r="M12" s="684">
        <v>4.3919326919206148</v>
      </c>
      <c r="N12" s="685">
        <v>3813</v>
      </c>
      <c r="O12" s="684">
        <v>7.6748118030675094</v>
      </c>
      <c r="P12" s="685">
        <v>5588</v>
      </c>
      <c r="Q12" s="684">
        <v>11.24753431826416</v>
      </c>
      <c r="R12" s="685">
        <v>13490</v>
      </c>
      <c r="S12" s="684">
        <v>27.152691115494545</v>
      </c>
      <c r="T12" s="685">
        <v>31</v>
      </c>
      <c r="U12" s="684">
        <f t="shared" si="0"/>
        <v>6.2396843927378126E-2</v>
      </c>
      <c r="V12" s="834">
        <f t="shared" si="1"/>
        <v>49682</v>
      </c>
      <c r="W12" s="684">
        <f t="shared" si="1"/>
        <v>100</v>
      </c>
      <c r="X12" s="678"/>
      <c r="Y12" s="835">
        <f t="shared" si="2"/>
        <v>1.419891397542155</v>
      </c>
    </row>
    <row r="13" spans="2:30" s="633" customFormat="1" ht="18" customHeight="1" x14ac:dyDescent="0.2">
      <c r="B13" s="682" t="s">
        <v>38</v>
      </c>
      <c r="D13" s="833">
        <v>33221</v>
      </c>
      <c r="F13" s="683">
        <v>3573</v>
      </c>
      <c r="G13" s="684">
        <v>6.4755242220490423</v>
      </c>
      <c r="H13" s="683">
        <v>17836</v>
      </c>
      <c r="I13" s="684">
        <v>32.325062979139858</v>
      </c>
      <c r="J13" s="683">
        <v>2489</v>
      </c>
      <c r="K13" s="684">
        <v>4.5109375283179585</v>
      </c>
      <c r="L13" s="683">
        <v>1836</v>
      </c>
      <c r="M13" s="684">
        <v>3.3274734037733111</v>
      </c>
      <c r="N13" s="683">
        <v>3086</v>
      </c>
      <c r="O13" s="684">
        <v>5.5929100893488233</v>
      </c>
      <c r="P13" s="683">
        <v>847</v>
      </c>
      <c r="Q13" s="684">
        <v>1.5350598981459667</v>
      </c>
      <c r="R13" s="683">
        <v>25510</v>
      </c>
      <c r="S13" s="684">
        <v>46.233031879225038</v>
      </c>
      <c r="T13" s="683">
        <v>0</v>
      </c>
      <c r="U13" s="684">
        <f t="shared" si="0"/>
        <v>0</v>
      </c>
      <c r="V13" s="834">
        <f t="shared" si="1"/>
        <v>55177</v>
      </c>
      <c r="W13" s="684">
        <f t="shared" si="1"/>
        <v>100</v>
      </c>
      <c r="X13" s="678"/>
      <c r="Y13" s="835">
        <f t="shared" si="2"/>
        <v>1.6609072574576322</v>
      </c>
    </row>
    <row r="14" spans="2:30" s="633" customFormat="1" ht="18" customHeight="1" x14ac:dyDescent="0.2">
      <c r="B14" s="682" t="s">
        <v>6</v>
      </c>
      <c r="D14" s="833">
        <v>50901</v>
      </c>
      <c r="F14" s="683">
        <v>1707</v>
      </c>
      <c r="G14" s="684">
        <v>2.9263526023451965</v>
      </c>
      <c r="H14" s="683">
        <v>2475</v>
      </c>
      <c r="I14" s="684">
        <v>4.2429541246657063</v>
      </c>
      <c r="J14" s="683">
        <v>1577</v>
      </c>
      <c r="K14" s="684">
        <v>2.7034903654940683</v>
      </c>
      <c r="L14" s="683">
        <v>5487</v>
      </c>
      <c r="M14" s="684">
        <v>9.4065007200164583</v>
      </c>
      <c r="N14" s="683">
        <v>4819</v>
      </c>
      <c r="O14" s="684">
        <v>8.2613316875814302</v>
      </c>
      <c r="P14" s="683">
        <v>18697</v>
      </c>
      <c r="Q14" s="684">
        <v>32.052732633888773</v>
      </c>
      <c r="R14" s="683">
        <v>23570</v>
      </c>
      <c r="S14" s="684">
        <v>40.406637866008367</v>
      </c>
      <c r="T14" s="683">
        <v>0</v>
      </c>
      <c r="U14" s="684">
        <f t="shared" si="0"/>
        <v>0</v>
      </c>
      <c r="V14" s="834">
        <f t="shared" si="1"/>
        <v>58332</v>
      </c>
      <c r="W14" s="684">
        <f t="shared" si="1"/>
        <v>100</v>
      </c>
      <c r="X14" s="678"/>
      <c r="Y14" s="835">
        <f t="shared" si="2"/>
        <v>1.1459892732952202</v>
      </c>
    </row>
    <row r="15" spans="2:30" s="633" customFormat="1" ht="18" customHeight="1" x14ac:dyDescent="0.2">
      <c r="B15" s="682" t="s">
        <v>5</v>
      </c>
      <c r="D15" s="833">
        <v>18124</v>
      </c>
      <c r="F15" s="685">
        <v>6561</v>
      </c>
      <c r="G15" s="684">
        <v>22.706350579685065</v>
      </c>
      <c r="H15" s="685">
        <v>4202</v>
      </c>
      <c r="I15" s="684">
        <v>14.542308357847379</v>
      </c>
      <c r="J15" s="685">
        <v>1391</v>
      </c>
      <c r="K15" s="684">
        <v>4.8139816577262504</v>
      </c>
      <c r="L15" s="685">
        <v>2215</v>
      </c>
      <c r="M15" s="684">
        <v>7.6656861048624325</v>
      </c>
      <c r="N15" s="685">
        <v>4574</v>
      </c>
      <c r="O15" s="684">
        <v>15.829728326700121</v>
      </c>
      <c r="P15" s="685">
        <v>407</v>
      </c>
      <c r="Q15" s="684">
        <v>1.4085481917286728</v>
      </c>
      <c r="R15" s="685">
        <v>9545</v>
      </c>
      <c r="S15" s="684">
        <v>33.03339678145008</v>
      </c>
      <c r="T15" s="685">
        <v>0</v>
      </c>
      <c r="U15" s="684">
        <f t="shared" si="0"/>
        <v>0</v>
      </c>
      <c r="V15" s="834">
        <f t="shared" si="1"/>
        <v>28895</v>
      </c>
      <c r="W15" s="684">
        <f t="shared" si="1"/>
        <v>100</v>
      </c>
      <c r="X15" s="678"/>
      <c r="Y15" s="835">
        <f t="shared" si="2"/>
        <v>1.5942948576473184</v>
      </c>
    </row>
    <row r="16" spans="2:30" s="742" customFormat="1" ht="18" customHeight="1" x14ac:dyDescent="0.2">
      <c r="B16" s="836" t="s">
        <v>4</v>
      </c>
      <c r="D16" s="837">
        <v>127052</v>
      </c>
      <c r="E16" s="820"/>
      <c r="F16" s="838">
        <v>14269</v>
      </c>
      <c r="G16" s="839">
        <v>7.9616785979321616</v>
      </c>
      <c r="H16" s="838">
        <v>33063</v>
      </c>
      <c r="I16" s="839">
        <v>18.448172926163785</v>
      </c>
      <c r="J16" s="838">
        <v>24023</v>
      </c>
      <c r="K16" s="839">
        <v>13.404121168836241</v>
      </c>
      <c r="L16" s="838">
        <v>8260</v>
      </c>
      <c r="M16" s="839">
        <v>4.6088349021599031</v>
      </c>
      <c r="N16" s="838">
        <v>9072</v>
      </c>
      <c r="O16" s="839">
        <v>5.0619068077959612</v>
      </c>
      <c r="P16" s="838">
        <v>49041</v>
      </c>
      <c r="Q16" s="839">
        <v>27.363422813174797</v>
      </c>
      <c r="R16" s="838">
        <v>38607</v>
      </c>
      <c r="S16" s="839">
        <v>21.541560419816875</v>
      </c>
      <c r="T16" s="838">
        <v>2886</v>
      </c>
      <c r="U16" s="839">
        <f t="shared" si="0"/>
        <v>1.6103023641202761</v>
      </c>
      <c r="V16" s="840">
        <f t="shared" si="1"/>
        <v>179221</v>
      </c>
      <c r="W16" s="839">
        <f t="shared" si="1"/>
        <v>100</v>
      </c>
      <c r="X16" s="841"/>
      <c r="Y16" s="835">
        <f t="shared" si="2"/>
        <v>1.410611403204987</v>
      </c>
    </row>
    <row r="17" spans="2:25" s="742" customFormat="1" ht="18" customHeight="1" x14ac:dyDescent="0.2">
      <c r="B17" s="836" t="s">
        <v>40</v>
      </c>
      <c r="D17" s="837">
        <v>79065</v>
      </c>
      <c r="E17" s="820"/>
      <c r="F17" s="838">
        <v>13282</v>
      </c>
      <c r="G17" s="839">
        <v>11.905060681569655</v>
      </c>
      <c r="H17" s="838">
        <v>32930</v>
      </c>
      <c r="I17" s="839">
        <v>29.516160837531146</v>
      </c>
      <c r="J17" s="838">
        <v>15314</v>
      </c>
      <c r="K17" s="839">
        <v>13.726404101608017</v>
      </c>
      <c r="L17" s="838">
        <v>4274</v>
      </c>
      <c r="M17" s="839">
        <v>3.8309162289586434</v>
      </c>
      <c r="N17" s="838">
        <v>12647</v>
      </c>
      <c r="O17" s="839">
        <v>11.335890862807666</v>
      </c>
      <c r="P17" s="838">
        <v>12213</v>
      </c>
      <c r="Q17" s="839">
        <v>10.94688345911837</v>
      </c>
      <c r="R17" s="838">
        <v>20889</v>
      </c>
      <c r="S17" s="839">
        <v>18.7234462112113</v>
      </c>
      <c r="T17" s="838">
        <v>17</v>
      </c>
      <c r="U17" s="839">
        <f t="shared" si="0"/>
        <v>1.523761719520284E-2</v>
      </c>
      <c r="V17" s="840">
        <f t="shared" si="1"/>
        <v>111566</v>
      </c>
      <c r="W17" s="839">
        <f t="shared" si="1"/>
        <v>99.999999999999986</v>
      </c>
      <c r="X17" s="841"/>
      <c r="Y17" s="835">
        <f t="shared" si="2"/>
        <v>1.4110668437361664</v>
      </c>
    </row>
    <row r="18" spans="2:25" s="742" customFormat="1" ht="18" customHeight="1" x14ac:dyDescent="0.2">
      <c r="B18" s="836" t="s">
        <v>41</v>
      </c>
      <c r="D18" s="837">
        <v>240890</v>
      </c>
      <c r="E18" s="820"/>
      <c r="F18" s="838">
        <v>15</v>
      </c>
      <c r="G18" s="839">
        <v>5.0259506585670676E-3</v>
      </c>
      <c r="H18" s="838">
        <v>39698</v>
      </c>
      <c r="I18" s="839">
        <v>13.301345949586365</v>
      </c>
      <c r="J18" s="838">
        <v>33114</v>
      </c>
      <c r="K18" s="839">
        <v>11.095288673852659</v>
      </c>
      <c r="L18" s="838">
        <v>14268</v>
      </c>
      <c r="M18" s="839">
        <v>4.7806842664289952</v>
      </c>
      <c r="N18" s="838">
        <v>39186</v>
      </c>
      <c r="O18" s="839">
        <v>13.129793500440609</v>
      </c>
      <c r="P18" s="838">
        <v>23150</v>
      </c>
      <c r="Q18" s="839">
        <v>7.7567171830551747</v>
      </c>
      <c r="R18" s="838">
        <v>148930</v>
      </c>
      <c r="S18" s="839">
        <v>49.900988772026231</v>
      </c>
      <c r="T18" s="838">
        <v>90</v>
      </c>
      <c r="U18" s="839">
        <f t="shared" si="0"/>
        <v>3.0155703951402407E-2</v>
      </c>
      <c r="V18" s="840">
        <f t="shared" si="1"/>
        <v>298451</v>
      </c>
      <c r="W18" s="839">
        <f t="shared" si="1"/>
        <v>100</v>
      </c>
      <c r="X18" s="841"/>
      <c r="Y18" s="835">
        <f t="shared" si="2"/>
        <v>1.2389513886006061</v>
      </c>
    </row>
    <row r="19" spans="2:25" s="742" customFormat="1" ht="18" customHeight="1" x14ac:dyDescent="0.2">
      <c r="B19" s="836" t="s">
        <v>3</v>
      </c>
      <c r="D19" s="837">
        <v>174236</v>
      </c>
      <c r="E19" s="820"/>
      <c r="F19" s="838">
        <v>1731</v>
      </c>
      <c r="G19" s="839">
        <v>0.65301041195110909</v>
      </c>
      <c r="H19" s="838">
        <v>82023</v>
      </c>
      <c r="I19" s="839">
        <v>30.942734268899954</v>
      </c>
      <c r="J19" s="838">
        <v>6380</v>
      </c>
      <c r="K19" s="839">
        <v>2.4068205824656705</v>
      </c>
      <c r="L19" s="838">
        <v>9804</v>
      </c>
      <c r="M19" s="839">
        <v>3.6985061113626077</v>
      </c>
      <c r="N19" s="838">
        <v>13571</v>
      </c>
      <c r="O19" s="839">
        <v>5.1195865399124791</v>
      </c>
      <c r="P19" s="838">
        <v>26892</v>
      </c>
      <c r="Q19" s="839">
        <v>10.144861928474423</v>
      </c>
      <c r="R19" s="838">
        <v>123726</v>
      </c>
      <c r="S19" s="839">
        <v>46.674966047985514</v>
      </c>
      <c r="T19" s="838">
        <v>953</v>
      </c>
      <c r="U19" s="839">
        <f t="shared" si="0"/>
        <v>0.35951410894824204</v>
      </c>
      <c r="V19" s="840">
        <f t="shared" si="1"/>
        <v>265080</v>
      </c>
      <c r="W19" s="839">
        <f t="shared" si="1"/>
        <v>100</v>
      </c>
      <c r="X19" s="841"/>
      <c r="Y19" s="835">
        <f t="shared" si="2"/>
        <v>1.5213847884478524</v>
      </c>
    </row>
    <row r="20" spans="2:25" s="633" customFormat="1" ht="18" customHeight="1" x14ac:dyDescent="0.2">
      <c r="B20" s="836" t="s">
        <v>2</v>
      </c>
      <c r="D20" s="833">
        <v>37298</v>
      </c>
      <c r="F20" s="683">
        <v>1799</v>
      </c>
      <c r="G20" s="684">
        <v>4.0305596630371463</v>
      </c>
      <c r="H20" s="683">
        <v>6668</v>
      </c>
      <c r="I20" s="684">
        <v>14.93928395393646</v>
      </c>
      <c r="J20" s="683">
        <v>915</v>
      </c>
      <c r="K20" s="684">
        <v>2.0500067213335127</v>
      </c>
      <c r="L20" s="683">
        <v>2459</v>
      </c>
      <c r="M20" s="684">
        <v>5.5092530358023035</v>
      </c>
      <c r="N20" s="683">
        <v>5077</v>
      </c>
      <c r="O20" s="684">
        <v>11.374736747770758</v>
      </c>
      <c r="P20" s="683">
        <v>20468</v>
      </c>
      <c r="Q20" s="684">
        <v>45.857418111753368</v>
      </c>
      <c r="R20" s="683">
        <v>7248</v>
      </c>
      <c r="S20" s="684">
        <v>16.238741766366449</v>
      </c>
      <c r="T20" s="683">
        <v>0</v>
      </c>
      <c r="U20" s="684">
        <f t="shared" si="0"/>
        <v>0</v>
      </c>
      <c r="V20" s="834">
        <f t="shared" si="1"/>
        <v>44634</v>
      </c>
      <c r="W20" s="684">
        <f t="shared" si="1"/>
        <v>100</v>
      </c>
      <c r="X20" s="678"/>
      <c r="Y20" s="835">
        <f t="shared" si="2"/>
        <v>1.1966861493913883</v>
      </c>
    </row>
    <row r="21" spans="2:25" s="633" customFormat="1" ht="18" customHeight="1" x14ac:dyDescent="0.2">
      <c r="B21" s="682" t="s">
        <v>35</v>
      </c>
      <c r="D21" s="833">
        <v>85337</v>
      </c>
      <c r="F21" s="683">
        <v>6120</v>
      </c>
      <c r="G21" s="684">
        <v>4.783043641365512</v>
      </c>
      <c r="H21" s="683">
        <v>35082</v>
      </c>
      <c r="I21" s="684">
        <v>27.418094285357007</v>
      </c>
      <c r="J21" s="683">
        <v>23188</v>
      </c>
      <c r="K21" s="684">
        <v>18.122420907840439</v>
      </c>
      <c r="L21" s="683">
        <v>8646</v>
      </c>
      <c r="M21" s="684">
        <v>6.7572214580467671</v>
      </c>
      <c r="N21" s="683">
        <v>6740</v>
      </c>
      <c r="O21" s="684">
        <v>5.2676003501312989</v>
      </c>
      <c r="P21" s="683">
        <v>18778</v>
      </c>
      <c r="Q21" s="684">
        <v>14.675815930974116</v>
      </c>
      <c r="R21" s="683">
        <v>29252</v>
      </c>
      <c r="S21" s="684">
        <v>22.861698136801301</v>
      </c>
      <c r="T21" s="683">
        <v>146</v>
      </c>
      <c r="U21" s="684">
        <f t="shared" si="0"/>
        <v>0.11410528948355633</v>
      </c>
      <c r="V21" s="834">
        <f t="shared" si="1"/>
        <v>127952</v>
      </c>
      <c r="W21" s="684">
        <f t="shared" si="1"/>
        <v>99.999999999999986</v>
      </c>
      <c r="X21" s="678"/>
      <c r="Y21" s="835">
        <f t="shared" si="2"/>
        <v>1.4993730738132345</v>
      </c>
    </row>
    <row r="22" spans="2:25" s="633" customFormat="1" ht="21" customHeight="1" x14ac:dyDescent="0.2">
      <c r="B22" s="682" t="s">
        <v>42</v>
      </c>
      <c r="D22" s="833">
        <v>200291</v>
      </c>
      <c r="F22" s="683">
        <v>6223</v>
      </c>
      <c r="G22" s="684">
        <v>2.2172656692593558</v>
      </c>
      <c r="H22" s="683">
        <v>89672</v>
      </c>
      <c r="I22" s="684">
        <v>31.950288782552615</v>
      </c>
      <c r="J22" s="683">
        <v>54806</v>
      </c>
      <c r="K22" s="684">
        <v>19.527472644934637</v>
      </c>
      <c r="L22" s="683">
        <v>18378</v>
      </c>
      <c r="M22" s="684">
        <v>6.5481132041858325</v>
      </c>
      <c r="N22" s="683">
        <v>24812</v>
      </c>
      <c r="O22" s="684">
        <v>8.8405585385928216</v>
      </c>
      <c r="P22" s="683">
        <v>30333</v>
      </c>
      <c r="Q22" s="684">
        <v>10.807700393000809</v>
      </c>
      <c r="R22" s="683">
        <v>56353</v>
      </c>
      <c r="S22" s="684">
        <v>20.078671422107096</v>
      </c>
      <c r="T22" s="683">
        <v>84</v>
      </c>
      <c r="U22" s="684">
        <f t="shared" si="0"/>
        <v>2.9929345366830448E-2</v>
      </c>
      <c r="V22" s="834">
        <f t="shared" si="1"/>
        <v>280661</v>
      </c>
      <c r="W22" s="684">
        <f t="shared" si="1"/>
        <v>100</v>
      </c>
      <c r="X22" s="678"/>
      <c r="Y22" s="835">
        <f t="shared" si="2"/>
        <v>1.4012661577404877</v>
      </c>
    </row>
    <row r="23" spans="2:25" s="633" customFormat="1" ht="18" customHeight="1" x14ac:dyDescent="0.2">
      <c r="B23" s="682" t="s">
        <v>43</v>
      </c>
      <c r="D23" s="833">
        <v>47469</v>
      </c>
      <c r="F23" s="683">
        <v>3361</v>
      </c>
      <c r="G23" s="684">
        <v>5.3331429206137635</v>
      </c>
      <c r="H23" s="683">
        <v>15681</v>
      </c>
      <c r="I23" s="684">
        <v>24.882182129766267</v>
      </c>
      <c r="J23" s="683">
        <v>3764</v>
      </c>
      <c r="K23" s="684">
        <v>5.9726123038352297</v>
      </c>
      <c r="L23" s="683">
        <v>4192</v>
      </c>
      <c r="M23" s="684">
        <v>6.6517510036337093</v>
      </c>
      <c r="N23" s="683">
        <v>5310</v>
      </c>
      <c r="O23" s="684">
        <v>8.4257628409577752</v>
      </c>
      <c r="P23" s="683">
        <v>1573</v>
      </c>
      <c r="Q23" s="684">
        <v>2.4959933990257217</v>
      </c>
      <c r="R23" s="683">
        <v>29136</v>
      </c>
      <c r="S23" s="684">
        <v>46.232208311515208</v>
      </c>
      <c r="T23" s="683">
        <v>4</v>
      </c>
      <c r="U23" s="684">
        <f t="shared" si="0"/>
        <v>6.3470906523222419E-3</v>
      </c>
      <c r="V23" s="834">
        <f>F23+H23+J23+L23+N23+P23+R23+T23</f>
        <v>63021</v>
      </c>
      <c r="W23" s="684">
        <f t="shared" si="1"/>
        <v>100</v>
      </c>
      <c r="X23" s="678"/>
      <c r="Y23" s="835">
        <f t="shared" si="2"/>
        <v>1.3276243443089173</v>
      </c>
    </row>
    <row r="24" spans="2:25" s="633" customFormat="1" ht="22.5" customHeight="1" x14ac:dyDescent="0.2">
      <c r="B24" s="682" t="s">
        <v>44</v>
      </c>
      <c r="D24" s="833">
        <v>17278</v>
      </c>
      <c r="F24" s="685">
        <v>2398</v>
      </c>
      <c r="G24" s="686">
        <v>9.7124341838801129</v>
      </c>
      <c r="H24" s="685">
        <v>4045</v>
      </c>
      <c r="I24" s="684">
        <v>16.383151073309033</v>
      </c>
      <c r="J24" s="685">
        <v>1243</v>
      </c>
      <c r="K24" s="684">
        <v>5.0344268934791412</v>
      </c>
      <c r="L24" s="685">
        <v>824</v>
      </c>
      <c r="M24" s="684">
        <v>3.3373835560955851</v>
      </c>
      <c r="N24" s="685">
        <v>2700</v>
      </c>
      <c r="O24" s="684">
        <v>10.935601458080194</v>
      </c>
      <c r="P24" s="685">
        <v>3120</v>
      </c>
      <c r="Q24" s="684">
        <v>12.636695018226002</v>
      </c>
      <c r="R24" s="685">
        <v>10321</v>
      </c>
      <c r="S24" s="684">
        <v>41.802349129202106</v>
      </c>
      <c r="T24" s="685">
        <v>39</v>
      </c>
      <c r="U24" s="684">
        <f t="shared" si="0"/>
        <v>0.15795868772782504</v>
      </c>
      <c r="V24" s="842">
        <f t="shared" si="1"/>
        <v>24690</v>
      </c>
      <c r="W24" s="684">
        <f t="shared" si="1"/>
        <v>100</v>
      </c>
      <c r="X24" s="678"/>
      <c r="Y24" s="835">
        <f t="shared" si="2"/>
        <v>1.4289848362078945</v>
      </c>
    </row>
    <row r="25" spans="2:25" s="633" customFormat="1" ht="18" customHeight="1" x14ac:dyDescent="0.2">
      <c r="B25" s="682" t="s">
        <v>45</v>
      </c>
      <c r="D25" s="833">
        <v>73018</v>
      </c>
      <c r="F25" s="685">
        <v>1156</v>
      </c>
      <c r="G25" s="686">
        <v>1.1010572435470045</v>
      </c>
      <c r="H25" s="685">
        <v>28219</v>
      </c>
      <c r="I25" s="684">
        <v>26.877797885512905</v>
      </c>
      <c r="J25" s="685">
        <v>6252</v>
      </c>
      <c r="K25" s="684">
        <v>5.9548528431279166</v>
      </c>
      <c r="L25" s="685">
        <v>7769</v>
      </c>
      <c r="M25" s="684">
        <v>7.399752357367368</v>
      </c>
      <c r="N25" s="685">
        <v>13484</v>
      </c>
      <c r="O25" s="684">
        <v>12.843127916944471</v>
      </c>
      <c r="P25" s="685">
        <v>1422</v>
      </c>
      <c r="Q25" s="684">
        <v>1.3544147061624916</v>
      </c>
      <c r="R25" s="685">
        <v>39093</v>
      </c>
      <c r="S25" s="684">
        <v>37.234974759500908</v>
      </c>
      <c r="T25" s="685">
        <v>7595</v>
      </c>
      <c r="U25" s="684">
        <f t="shared" si="0"/>
        <v>7.2340222878369369</v>
      </c>
      <c r="V25" s="842">
        <f t="shared" si="1"/>
        <v>104990</v>
      </c>
      <c r="W25" s="684">
        <f t="shared" si="1"/>
        <v>100</v>
      </c>
      <c r="X25" s="678"/>
      <c r="Y25" s="835">
        <f t="shared" si="2"/>
        <v>1.4378646361171219</v>
      </c>
    </row>
    <row r="26" spans="2:25" s="633" customFormat="1" ht="18" customHeight="1" x14ac:dyDescent="0.2">
      <c r="B26" s="682" t="s">
        <v>46</v>
      </c>
      <c r="D26" s="833">
        <v>9299</v>
      </c>
      <c r="F26" s="685">
        <v>1139</v>
      </c>
      <c r="G26" s="686">
        <v>8.0014049877063584</v>
      </c>
      <c r="H26" s="685">
        <v>3712</v>
      </c>
      <c r="I26" s="684">
        <v>26.076571829996489</v>
      </c>
      <c r="J26" s="685">
        <v>3653</v>
      </c>
      <c r="K26" s="684">
        <v>25.662100456621005</v>
      </c>
      <c r="L26" s="685">
        <v>1427</v>
      </c>
      <c r="M26" s="684">
        <v>10.024587284861257</v>
      </c>
      <c r="N26" s="685">
        <v>2020</v>
      </c>
      <c r="O26" s="684">
        <v>14.190375834211451</v>
      </c>
      <c r="P26" s="685">
        <v>1062</v>
      </c>
      <c r="Q26" s="684">
        <v>7.4604847207586937</v>
      </c>
      <c r="R26" s="685">
        <v>1222</v>
      </c>
      <c r="S26" s="684">
        <v>8.5844748858447488</v>
      </c>
      <c r="T26" s="685">
        <v>0</v>
      </c>
      <c r="U26" s="684">
        <f t="shared" si="0"/>
        <v>0</v>
      </c>
      <c r="V26" s="842">
        <f t="shared" si="1"/>
        <v>14235</v>
      </c>
      <c r="W26" s="684">
        <f t="shared" si="1"/>
        <v>100</v>
      </c>
      <c r="X26" s="678"/>
      <c r="Y26" s="835">
        <f t="shared" si="2"/>
        <v>1.5308097644908054</v>
      </c>
    </row>
    <row r="27" spans="2:25" s="633" customFormat="1" ht="18" customHeight="1" x14ac:dyDescent="0.2">
      <c r="B27" s="682" t="s">
        <v>1</v>
      </c>
      <c r="D27" s="833">
        <v>3815</v>
      </c>
      <c r="F27" s="685">
        <v>748</v>
      </c>
      <c r="G27" s="686">
        <v>14.600819832129611</v>
      </c>
      <c r="H27" s="685">
        <v>837</v>
      </c>
      <c r="I27" s="684">
        <v>16.338083154401719</v>
      </c>
      <c r="J27" s="685">
        <v>1328</v>
      </c>
      <c r="K27" s="684">
        <v>25.922311145813001</v>
      </c>
      <c r="L27" s="685">
        <v>65</v>
      </c>
      <c r="M27" s="684">
        <v>1.2687878196369315</v>
      </c>
      <c r="N27" s="685">
        <v>202</v>
      </c>
      <c r="O27" s="684">
        <v>3.9430021471793872</v>
      </c>
      <c r="P27" s="685">
        <v>5</v>
      </c>
      <c r="Q27" s="684">
        <v>9.7599063048994725E-2</v>
      </c>
      <c r="R27" s="685">
        <v>1938</v>
      </c>
      <c r="S27" s="684">
        <v>37.829396837790355</v>
      </c>
      <c r="T27" s="685">
        <v>0</v>
      </c>
      <c r="U27" s="684">
        <f t="shared" si="0"/>
        <v>0</v>
      </c>
      <c r="V27" s="834">
        <f t="shared" si="1"/>
        <v>5123</v>
      </c>
      <c r="W27" s="684">
        <f t="shared" si="1"/>
        <v>100</v>
      </c>
      <c r="X27" s="678"/>
      <c r="Y27" s="835">
        <f t="shared" si="2"/>
        <v>1.3428571428571427</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
      <c r="B30" s="1249" t="s">
        <v>0</v>
      </c>
      <c r="D30" s="1266">
        <f>SUM(D10:D29)</f>
        <v>1584011</v>
      </c>
      <c r="F30" s="1250">
        <f>SUM(F10:F27)</f>
        <v>77148</v>
      </c>
      <c r="G30" s="1251">
        <f>F30*100/$V30</f>
        <v>3.4581528009746729</v>
      </c>
      <c r="H30" s="1250">
        <f>SUM(H10:H27)</f>
        <v>564981</v>
      </c>
      <c r="I30" s="1251">
        <f>H30*100/$V30</f>
        <v>25.325227195098662</v>
      </c>
      <c r="J30" s="1250">
        <f>SUM(J10:J27)</f>
        <v>362150</v>
      </c>
      <c r="K30" s="1251">
        <f>J30*100/$V30</f>
        <v>16.233344180963574</v>
      </c>
      <c r="L30" s="1250">
        <f>SUM(L10:L27)</f>
        <v>108944</v>
      </c>
      <c r="M30" s="1251">
        <f>L30*100/$V30</f>
        <v>4.8834059048761445</v>
      </c>
      <c r="N30" s="1250">
        <f>SUM(N10:N27)</f>
        <v>184001</v>
      </c>
      <c r="O30" s="1251">
        <f>N30*100/$V30</f>
        <v>8.2478298015780158</v>
      </c>
      <c r="P30" s="1250">
        <f>SUM(P10:P27)</f>
        <v>227978</v>
      </c>
      <c r="Q30" s="1251">
        <f>P30*100/$V30</f>
        <v>10.219095235918028</v>
      </c>
      <c r="R30" s="1250">
        <f>SUM(R10:R27)</f>
        <v>693843</v>
      </c>
      <c r="S30" s="1251">
        <f>R30*100/$V30</f>
        <v>31.101455823698217</v>
      </c>
      <c r="T30" s="1250">
        <f>SUM(T10:T28)</f>
        <v>11857</v>
      </c>
      <c r="U30" s="1251">
        <f>T30*100/$V30</f>
        <v>0.53148905689268289</v>
      </c>
      <c r="V30" s="1250">
        <f>SUM(V10:V27)</f>
        <v>2230902</v>
      </c>
      <c r="W30" s="1251">
        <f>G30+I30+K30+M30+O30+Q30+S30+U30</f>
        <v>99.999999999999986</v>
      </c>
      <c r="X30" s="1267"/>
      <c r="Y30" s="1268">
        <f>(V30/D30)</f>
        <v>1.4083879468008744</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554" t="s">
        <v>413</v>
      </c>
      <c r="C3" s="1554"/>
      <c r="D3" s="1554"/>
      <c r="E3" s="1554"/>
      <c r="F3" s="1554"/>
      <c r="G3" s="1554"/>
      <c r="H3" s="1554"/>
      <c r="I3" s="1554"/>
      <c r="J3" s="1554"/>
      <c r="K3" s="1554"/>
      <c r="L3" s="1554"/>
      <c r="M3" s="1554"/>
      <c r="N3" s="1554"/>
      <c r="O3" s="1554"/>
      <c r="P3" s="1554"/>
      <c r="Q3" s="1554"/>
      <c r="R3" s="1554"/>
      <c r="S3" s="1554"/>
      <c r="T3" s="1554"/>
      <c r="U3" s="1554"/>
      <c r="V3" s="1554"/>
      <c r="W3" s="1554"/>
      <c r="X3" s="1554"/>
      <c r="Y3" s="218"/>
    </row>
    <row r="4" spans="2:25" s="217"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557" t="s">
        <v>52</v>
      </c>
      <c r="G6" s="1557"/>
      <c r="H6" s="1557"/>
      <c r="I6" s="1557"/>
      <c r="J6" s="1557"/>
      <c r="K6" s="1557"/>
      <c r="L6" s="1557"/>
      <c r="M6" s="1557"/>
      <c r="N6" s="1557"/>
      <c r="O6" s="1557"/>
      <c r="P6" s="1557"/>
      <c r="Q6" s="1557"/>
      <c r="R6" s="1557"/>
      <c r="S6" s="1557"/>
      <c r="T6" s="1557"/>
      <c r="U6" s="1557"/>
      <c r="V6" s="1557"/>
      <c r="W6" s="1557"/>
      <c r="X6" s="192"/>
      <c r="Y6" s="192"/>
    </row>
    <row r="7" spans="2:25" s="132" customFormat="1" ht="64.5" customHeight="1" x14ac:dyDescent="0.2">
      <c r="B7" s="1558" t="s">
        <v>12</v>
      </c>
      <c r="C7" s="155"/>
      <c r="D7" s="156" t="s">
        <v>53</v>
      </c>
      <c r="E7" s="155"/>
      <c r="F7" s="1559" t="s">
        <v>167</v>
      </c>
      <c r="G7" s="1559"/>
      <c r="H7" s="1559" t="s">
        <v>59</v>
      </c>
      <c r="I7" s="1559"/>
      <c r="J7" s="1559" t="s">
        <v>60</v>
      </c>
      <c r="K7" s="1559"/>
      <c r="L7" s="1559" t="s">
        <v>152</v>
      </c>
      <c r="M7" s="1559"/>
      <c r="N7" s="1559" t="s">
        <v>0</v>
      </c>
      <c r="O7" s="1559"/>
      <c r="P7" s="156"/>
      <c r="Q7" s="156" t="s">
        <v>62</v>
      </c>
      <c r="R7" s="133"/>
      <c r="S7" s="133"/>
      <c r="T7" s="133"/>
      <c r="U7" s="133"/>
      <c r="V7" s="133"/>
      <c r="W7" s="133"/>
    </row>
    <row r="8" spans="2:25" s="189" customFormat="1" ht="20.25" customHeight="1" x14ac:dyDescent="0.2">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304357</v>
      </c>
      <c r="E10" s="162"/>
      <c r="F10" s="164">
        <f>'41benpresaad'!F10+'41benpresaad'!H10+'41benpresaad'!J10+'41benpresaad'!L10+'41benpresaad'!N10</f>
        <v>362291</v>
      </c>
      <c r="G10" s="165">
        <f t="shared" ref="G10:G27" si="0">F10*100/$N10</f>
        <v>79.355980540545275</v>
      </c>
      <c r="H10" s="164">
        <f>'41benpresaad'!P10</f>
        <v>4100</v>
      </c>
      <c r="I10" s="165">
        <f t="shared" ref="I10:I27" si="1">H10*100/$N10</f>
        <v>0.89806128282578268</v>
      </c>
      <c r="J10" s="164">
        <f>'41benpresaad'!R10</f>
        <v>90136</v>
      </c>
      <c r="K10" s="165">
        <f t="shared" ref="K10:K27" si="2">J10*100/$N10</f>
        <v>19.743329704581647</v>
      </c>
      <c r="L10" s="164">
        <f>'41benpresaad'!T10</f>
        <v>12</v>
      </c>
      <c r="M10" s="165">
        <f t="shared" ref="M10:M27" si="3">L10*100/$N10</f>
        <v>2.6284720472949737E-3</v>
      </c>
      <c r="N10" s="164">
        <f>F10+H10+J10+L10</f>
        <v>456539</v>
      </c>
      <c r="O10" s="165">
        <f>G10+I10+K10+M10</f>
        <v>100</v>
      </c>
      <c r="P10" s="166"/>
      <c r="Q10" s="166">
        <f t="shared" ref="Q10:Q27" si="4">N10/D10</f>
        <v>1.5000114996533676</v>
      </c>
      <c r="R10" s="162"/>
      <c r="S10" s="162"/>
      <c r="T10" s="162"/>
      <c r="U10" s="162"/>
      <c r="V10" s="162"/>
      <c r="W10" s="162"/>
    </row>
    <row r="11" spans="2:25" s="191" customFormat="1" ht="18" customHeight="1" x14ac:dyDescent="0.2">
      <c r="B11" s="146" t="s">
        <v>7</v>
      </c>
      <c r="C11" s="159"/>
      <c r="D11" s="163">
        <f>'41benpresaad'!D11</f>
        <v>47370</v>
      </c>
      <c r="E11" s="162"/>
      <c r="F11" s="164">
        <f>'41benpresaad'!F11+'41benpresaad'!H11+'41benpresaad'!J11+'41benpresaad'!L11+'41benpresaad'!N11</f>
        <v>27494</v>
      </c>
      <c r="G11" s="165">
        <f t="shared" si="0"/>
        <v>43.88297447847669</v>
      </c>
      <c r="H11" s="164">
        <f>'41benpresaad'!P11</f>
        <v>10282</v>
      </c>
      <c r="I11" s="165">
        <f t="shared" si="1"/>
        <v>16.411025808820007</v>
      </c>
      <c r="J11" s="164">
        <f>'41benpresaad'!R11</f>
        <v>24877</v>
      </c>
      <c r="K11" s="165">
        <f t="shared" si="2"/>
        <v>39.705999712703303</v>
      </c>
      <c r="L11" s="164">
        <f>'41benpresaad'!T11</f>
        <v>0</v>
      </c>
      <c r="M11" s="165">
        <f t="shared" si="3"/>
        <v>0</v>
      </c>
      <c r="N11" s="164">
        <f t="shared" ref="N11:N27" si="5">F11+H11+J11+L11</f>
        <v>62653</v>
      </c>
      <c r="O11" s="165">
        <f t="shared" ref="O11:O27" si="6">G11+I11+K11+M11</f>
        <v>100</v>
      </c>
      <c r="P11" s="166"/>
      <c r="Q11" s="166">
        <f t="shared" si="4"/>
        <v>1.3226303567658855</v>
      </c>
      <c r="R11" s="162"/>
      <c r="S11" s="162"/>
      <c r="T11" s="162"/>
      <c r="U11" s="162"/>
      <c r="V11" s="162"/>
      <c r="W11" s="162"/>
    </row>
    <row r="12" spans="2:25" s="191" customFormat="1" ht="22.5" customHeight="1" x14ac:dyDescent="0.2">
      <c r="B12" s="146" t="s">
        <v>37</v>
      </c>
      <c r="C12" s="159"/>
      <c r="D12" s="163">
        <f>'41benpresaad'!D12</f>
        <v>34990</v>
      </c>
      <c r="E12" s="162"/>
      <c r="F12" s="163">
        <f>'41benpresaad'!F12+'41benpresaad'!H12+'41benpresaad'!J12+'41benpresaad'!L12+'41benpresaad'!N12</f>
        <v>30573</v>
      </c>
      <c r="G12" s="165">
        <f t="shared" si="0"/>
        <v>61.53737772231392</v>
      </c>
      <c r="H12" s="164">
        <f>'41benpresaad'!P12</f>
        <v>5588</v>
      </c>
      <c r="I12" s="165">
        <f t="shared" si="1"/>
        <v>11.24753431826416</v>
      </c>
      <c r="J12" s="164">
        <f>'41benpresaad'!R12</f>
        <v>13490</v>
      </c>
      <c r="K12" s="165">
        <f t="shared" si="2"/>
        <v>27.152691115494545</v>
      </c>
      <c r="L12" s="164">
        <f>'41benpresaad'!T12</f>
        <v>31</v>
      </c>
      <c r="M12" s="165">
        <f t="shared" si="3"/>
        <v>6.2396843927378126E-2</v>
      </c>
      <c r="N12" s="164">
        <f t="shared" si="5"/>
        <v>49682</v>
      </c>
      <c r="O12" s="165">
        <f t="shared" si="6"/>
        <v>100</v>
      </c>
      <c r="P12" s="166"/>
      <c r="Q12" s="166">
        <f t="shared" si="4"/>
        <v>1.419891397542155</v>
      </c>
      <c r="R12" s="162"/>
      <c r="S12" s="162"/>
      <c r="T12" s="162"/>
      <c r="U12" s="162"/>
      <c r="V12" s="162"/>
      <c r="W12" s="162"/>
    </row>
    <row r="13" spans="2:25" s="191" customFormat="1" ht="18" customHeight="1" x14ac:dyDescent="0.2">
      <c r="B13" s="146" t="s">
        <v>38</v>
      </c>
      <c r="C13" s="159"/>
      <c r="D13" s="163">
        <f>'41benpresaad'!D13</f>
        <v>33221</v>
      </c>
      <c r="E13" s="162"/>
      <c r="F13" s="164">
        <f>'41benpresaad'!F13+'41benpresaad'!H13+'41benpresaad'!J13+'41benpresaad'!L13+'41benpresaad'!N13</f>
        <v>28820</v>
      </c>
      <c r="G13" s="165">
        <f t="shared" si="0"/>
        <v>52.231908222628995</v>
      </c>
      <c r="H13" s="164">
        <f>'41benpresaad'!P13</f>
        <v>847</v>
      </c>
      <c r="I13" s="165">
        <f t="shared" si="1"/>
        <v>1.5350598981459667</v>
      </c>
      <c r="J13" s="164">
        <f>'41benpresaad'!R13</f>
        <v>25510</v>
      </c>
      <c r="K13" s="165">
        <f t="shared" si="2"/>
        <v>46.233031879225038</v>
      </c>
      <c r="L13" s="164">
        <f>'41benpresaad'!T13</f>
        <v>0</v>
      </c>
      <c r="M13" s="165">
        <f t="shared" si="3"/>
        <v>0</v>
      </c>
      <c r="N13" s="164">
        <f t="shared" si="5"/>
        <v>55177</v>
      </c>
      <c r="O13" s="165">
        <f t="shared" si="6"/>
        <v>100</v>
      </c>
      <c r="P13" s="166"/>
      <c r="Q13" s="166">
        <f t="shared" si="4"/>
        <v>1.6609072574576322</v>
      </c>
      <c r="R13" s="162"/>
      <c r="S13" s="162"/>
      <c r="T13" s="162"/>
      <c r="U13" s="162"/>
      <c r="V13" s="162"/>
      <c r="W13" s="162"/>
    </row>
    <row r="14" spans="2:25" s="191" customFormat="1" ht="18" customHeight="1" x14ac:dyDescent="0.2">
      <c r="B14" s="146" t="s">
        <v>6</v>
      </c>
      <c r="C14" s="159"/>
      <c r="D14" s="163">
        <f>'41benpresaad'!D14</f>
        <v>50901</v>
      </c>
      <c r="E14" s="162"/>
      <c r="F14" s="164">
        <f>'41benpresaad'!F14+'41benpresaad'!H14+'41benpresaad'!J14+'41benpresaad'!L14+'41benpresaad'!N14</f>
        <v>16065</v>
      </c>
      <c r="G14" s="165">
        <f t="shared" si="0"/>
        <v>27.54062950010286</v>
      </c>
      <c r="H14" s="164">
        <f>'41benpresaad'!P14</f>
        <v>18697</v>
      </c>
      <c r="I14" s="165">
        <f t="shared" si="1"/>
        <v>32.052732633888773</v>
      </c>
      <c r="J14" s="164">
        <f>'41benpresaad'!R14</f>
        <v>23570</v>
      </c>
      <c r="K14" s="165">
        <f t="shared" si="2"/>
        <v>40.406637866008367</v>
      </c>
      <c r="L14" s="164">
        <f>'41benpresaad'!T14</f>
        <v>0</v>
      </c>
      <c r="M14" s="165">
        <f t="shared" si="3"/>
        <v>0</v>
      </c>
      <c r="N14" s="164">
        <f t="shared" si="5"/>
        <v>58332</v>
      </c>
      <c r="O14" s="165">
        <f t="shared" si="6"/>
        <v>100</v>
      </c>
      <c r="P14" s="166"/>
      <c r="Q14" s="166">
        <f t="shared" si="4"/>
        <v>1.1459892732952202</v>
      </c>
      <c r="R14" s="162"/>
      <c r="S14" s="162"/>
      <c r="T14" s="162"/>
      <c r="U14" s="162"/>
      <c r="V14" s="162"/>
      <c r="W14" s="162"/>
    </row>
    <row r="15" spans="2:25" s="191" customFormat="1" ht="18" customHeight="1" x14ac:dyDescent="0.2">
      <c r="B15" s="146" t="s">
        <v>5</v>
      </c>
      <c r="C15" s="159"/>
      <c r="D15" s="163">
        <f>'41benpresaad'!D15</f>
        <v>18124</v>
      </c>
      <c r="E15" s="162"/>
      <c r="F15" s="163">
        <f>'41benpresaad'!F15+'41benpresaad'!H15+'41benpresaad'!J15+'41benpresaad'!L15+'41benpresaad'!N15</f>
        <v>18943</v>
      </c>
      <c r="G15" s="165">
        <f t="shared" si="0"/>
        <v>65.558055026821251</v>
      </c>
      <c r="H15" s="164">
        <f>'41benpresaad'!P15</f>
        <v>407</v>
      </c>
      <c r="I15" s="165">
        <f t="shared" si="1"/>
        <v>1.4085481917286728</v>
      </c>
      <c r="J15" s="164">
        <f>'41benpresaad'!R15</f>
        <v>9545</v>
      </c>
      <c r="K15" s="165">
        <f t="shared" si="2"/>
        <v>33.03339678145008</v>
      </c>
      <c r="L15" s="164">
        <f>'41benpresaad'!T15</f>
        <v>0</v>
      </c>
      <c r="M15" s="165">
        <f t="shared" si="3"/>
        <v>0</v>
      </c>
      <c r="N15" s="164">
        <f t="shared" si="5"/>
        <v>28895</v>
      </c>
      <c r="O15" s="165">
        <f t="shared" si="6"/>
        <v>100</v>
      </c>
      <c r="P15" s="166"/>
      <c r="Q15" s="166">
        <f t="shared" si="4"/>
        <v>1.5942948576473184</v>
      </c>
      <c r="R15" s="162"/>
      <c r="S15" s="162"/>
      <c r="T15" s="162"/>
      <c r="U15" s="162"/>
      <c r="V15" s="162"/>
      <c r="W15" s="162"/>
    </row>
    <row r="16" spans="2:25" s="191" customFormat="1" ht="18" customHeight="1" x14ac:dyDescent="0.2">
      <c r="B16" s="146" t="s">
        <v>4</v>
      </c>
      <c r="C16" s="159"/>
      <c r="D16" s="163">
        <f>'41benpresaad'!D16</f>
        <v>127052</v>
      </c>
      <c r="E16" s="162"/>
      <c r="F16" s="164">
        <f>'41benpresaad'!F16+'41benpresaad'!H16+'41benpresaad'!J16+'41benpresaad'!L16+'41benpresaad'!N16</f>
        <v>88687</v>
      </c>
      <c r="G16" s="165">
        <f t="shared" si="0"/>
        <v>49.484714402888052</v>
      </c>
      <c r="H16" s="164">
        <f>'41benpresaad'!P16</f>
        <v>49041</v>
      </c>
      <c r="I16" s="165">
        <f t="shared" si="1"/>
        <v>27.363422813174797</v>
      </c>
      <c r="J16" s="164">
        <f>'41benpresaad'!R16</f>
        <v>38607</v>
      </c>
      <c r="K16" s="165">
        <f t="shared" si="2"/>
        <v>21.541560419816875</v>
      </c>
      <c r="L16" s="164">
        <f>'41benpresaad'!T16</f>
        <v>2886</v>
      </c>
      <c r="M16" s="165">
        <f t="shared" si="3"/>
        <v>1.6103023641202761</v>
      </c>
      <c r="N16" s="164">
        <f t="shared" si="5"/>
        <v>179221</v>
      </c>
      <c r="O16" s="165">
        <f t="shared" si="6"/>
        <v>100</v>
      </c>
      <c r="P16" s="166"/>
      <c r="Q16" s="166">
        <f t="shared" si="4"/>
        <v>1.410611403204987</v>
      </c>
      <c r="R16" s="162"/>
      <c r="S16" s="162"/>
      <c r="T16" s="162"/>
      <c r="U16" s="162"/>
      <c r="V16" s="162"/>
      <c r="W16" s="162"/>
    </row>
    <row r="17" spans="2:25" s="191" customFormat="1" ht="18" customHeight="1" x14ac:dyDescent="0.2">
      <c r="B17" s="146" t="s">
        <v>40</v>
      </c>
      <c r="C17" s="159"/>
      <c r="D17" s="163">
        <f>'41benpresaad'!D17</f>
        <v>79065</v>
      </c>
      <c r="E17" s="162"/>
      <c r="F17" s="164">
        <f>'41benpresaad'!F17+'41benpresaad'!H17+'41benpresaad'!J17+'41benpresaad'!L17+'41benpresaad'!N17</f>
        <v>78447</v>
      </c>
      <c r="G17" s="165">
        <f t="shared" si="0"/>
        <v>70.314432712475124</v>
      </c>
      <c r="H17" s="164">
        <f>'41benpresaad'!P17</f>
        <v>12213</v>
      </c>
      <c r="I17" s="165">
        <f t="shared" si="1"/>
        <v>10.94688345911837</v>
      </c>
      <c r="J17" s="164">
        <f>'41benpresaad'!R17</f>
        <v>20889</v>
      </c>
      <c r="K17" s="165">
        <f t="shared" si="2"/>
        <v>18.7234462112113</v>
      </c>
      <c r="L17" s="164">
        <f>'41benpresaad'!T17</f>
        <v>17</v>
      </c>
      <c r="M17" s="165">
        <f t="shared" si="3"/>
        <v>1.523761719520284E-2</v>
      </c>
      <c r="N17" s="164">
        <f t="shared" si="5"/>
        <v>111566</v>
      </c>
      <c r="O17" s="165">
        <f t="shared" si="6"/>
        <v>99.999999999999986</v>
      </c>
      <c r="P17" s="166"/>
      <c r="Q17" s="166">
        <f t="shared" si="4"/>
        <v>1.4110668437361664</v>
      </c>
      <c r="R17" s="162"/>
      <c r="S17" s="162"/>
      <c r="T17" s="162"/>
      <c r="U17" s="162"/>
      <c r="V17" s="162"/>
      <c r="W17" s="162"/>
    </row>
    <row r="18" spans="2:25" s="191" customFormat="1" ht="18" customHeight="1" x14ac:dyDescent="0.2">
      <c r="B18" s="146" t="s">
        <v>41</v>
      </c>
      <c r="C18" s="159"/>
      <c r="D18" s="163">
        <f>'41benpresaad'!D18</f>
        <v>240890</v>
      </c>
      <c r="E18" s="162"/>
      <c r="F18" s="164">
        <f>'41benpresaad'!F18+'41benpresaad'!H18+'41benpresaad'!J18+'41benpresaad'!L18+'41benpresaad'!N18</f>
        <v>126281</v>
      </c>
      <c r="G18" s="165">
        <f t="shared" si="0"/>
        <v>42.312138340967195</v>
      </c>
      <c r="H18" s="164">
        <f>'41benpresaad'!P18</f>
        <v>23150</v>
      </c>
      <c r="I18" s="165">
        <f t="shared" si="1"/>
        <v>7.7567171830551747</v>
      </c>
      <c r="J18" s="164">
        <f>'41benpresaad'!R18</f>
        <v>148930</v>
      </c>
      <c r="K18" s="165">
        <f t="shared" si="2"/>
        <v>49.900988772026231</v>
      </c>
      <c r="L18" s="164">
        <f>'41benpresaad'!T18</f>
        <v>90</v>
      </c>
      <c r="M18" s="165">
        <f t="shared" si="3"/>
        <v>3.0155703951402407E-2</v>
      </c>
      <c r="N18" s="164">
        <f t="shared" si="5"/>
        <v>298451</v>
      </c>
      <c r="O18" s="165">
        <f t="shared" si="6"/>
        <v>100</v>
      </c>
      <c r="P18" s="166"/>
      <c r="Q18" s="166">
        <f t="shared" si="4"/>
        <v>1.2389513886006061</v>
      </c>
      <c r="R18" s="162"/>
      <c r="S18" s="162"/>
      <c r="T18" s="162"/>
      <c r="U18" s="162"/>
      <c r="V18" s="162"/>
      <c r="W18" s="162"/>
    </row>
    <row r="19" spans="2:25" s="191" customFormat="1" ht="18" customHeight="1" x14ac:dyDescent="0.2">
      <c r="B19" s="146" t="s">
        <v>3</v>
      </c>
      <c r="C19" s="159"/>
      <c r="D19" s="163">
        <f>'41benpresaad'!D19</f>
        <v>174236</v>
      </c>
      <c r="E19" s="162"/>
      <c r="F19" s="164">
        <f>'41benpresaad'!F19+'41benpresaad'!H19+'41benpresaad'!J19+'41benpresaad'!L19+'41benpresaad'!N19</f>
        <v>113509</v>
      </c>
      <c r="G19" s="165">
        <f t="shared" si="0"/>
        <v>42.82065791459182</v>
      </c>
      <c r="H19" s="164">
        <f>'41benpresaad'!P19</f>
        <v>26892</v>
      </c>
      <c r="I19" s="165">
        <f>H19*100/$N19</f>
        <v>10.144861928474423</v>
      </c>
      <c r="J19" s="164">
        <f>'41benpresaad'!R19</f>
        <v>123726</v>
      </c>
      <c r="K19" s="165">
        <f>J19*100/$N19</f>
        <v>46.674966047985514</v>
      </c>
      <c r="L19" s="164">
        <f>'41benpresaad'!T19</f>
        <v>953</v>
      </c>
      <c r="M19" s="165">
        <f t="shared" si="3"/>
        <v>0.35951410894824204</v>
      </c>
      <c r="N19" s="164">
        <f t="shared" si="5"/>
        <v>265080</v>
      </c>
      <c r="O19" s="165">
        <f t="shared" si="6"/>
        <v>100</v>
      </c>
      <c r="P19" s="166"/>
      <c r="Q19" s="166">
        <f t="shared" si="4"/>
        <v>1.5213847884478524</v>
      </c>
      <c r="R19" s="162"/>
      <c r="S19" s="162"/>
      <c r="T19" s="162"/>
      <c r="U19" s="162"/>
      <c r="V19" s="162"/>
      <c r="W19" s="162"/>
    </row>
    <row r="20" spans="2:25" s="191" customFormat="1" ht="18" customHeight="1" x14ac:dyDescent="0.2">
      <c r="B20" s="146" t="s">
        <v>2</v>
      </c>
      <c r="C20" s="159"/>
      <c r="D20" s="163">
        <f>'41benpresaad'!D20</f>
        <v>37298</v>
      </c>
      <c r="E20" s="162"/>
      <c r="F20" s="164">
        <f>'41benpresaad'!F20+'41benpresaad'!H20+'41benpresaad'!J20+'41benpresaad'!L20+'41benpresaad'!N20</f>
        <v>16918</v>
      </c>
      <c r="G20" s="165">
        <f t="shared" si="0"/>
        <v>37.903840121880179</v>
      </c>
      <c r="H20" s="164">
        <f>'41benpresaad'!P20</f>
        <v>20468</v>
      </c>
      <c r="I20" s="165">
        <f>H20*100/$N20</f>
        <v>45.857418111753368</v>
      </c>
      <c r="J20" s="164">
        <f>'41benpresaad'!R20</f>
        <v>7248</v>
      </c>
      <c r="K20" s="165">
        <f>J20*100/$N20</f>
        <v>16.238741766366449</v>
      </c>
      <c r="L20" s="164">
        <f>'41benpresaad'!T20</f>
        <v>0</v>
      </c>
      <c r="M20" s="165">
        <f t="shared" si="3"/>
        <v>0</v>
      </c>
      <c r="N20" s="164">
        <f t="shared" si="5"/>
        <v>44634</v>
      </c>
      <c r="O20" s="165">
        <f t="shared" si="6"/>
        <v>100</v>
      </c>
      <c r="P20" s="166"/>
      <c r="Q20" s="166">
        <f t="shared" si="4"/>
        <v>1.1966861493913883</v>
      </c>
      <c r="R20" s="162"/>
      <c r="S20" s="162"/>
      <c r="T20" s="162"/>
      <c r="U20" s="162"/>
      <c r="V20" s="162"/>
      <c r="W20" s="162"/>
    </row>
    <row r="21" spans="2:25" s="191" customFormat="1" ht="18" customHeight="1" x14ac:dyDescent="0.2">
      <c r="B21" s="146" t="s">
        <v>35</v>
      </c>
      <c r="C21" s="159"/>
      <c r="D21" s="163">
        <f>'41benpresaad'!D21</f>
        <v>85337</v>
      </c>
      <c r="E21" s="162"/>
      <c r="F21" s="164">
        <f>'41benpresaad'!F21+'41benpresaad'!H21+'41benpresaad'!J21+'41benpresaad'!L21+'41benpresaad'!N21</f>
        <v>79776</v>
      </c>
      <c r="G21" s="165">
        <f t="shared" si="0"/>
        <v>62.348380642741027</v>
      </c>
      <c r="H21" s="164">
        <f>'41benpresaad'!P21</f>
        <v>18778</v>
      </c>
      <c r="I21" s="165">
        <f>H21*100/$N21</f>
        <v>14.675815930974116</v>
      </c>
      <c r="J21" s="164">
        <f>'41benpresaad'!R21</f>
        <v>29252</v>
      </c>
      <c r="K21" s="165">
        <f>J21*100/$N21</f>
        <v>22.861698136801301</v>
      </c>
      <c r="L21" s="164">
        <f>'41benpresaad'!T21</f>
        <v>146</v>
      </c>
      <c r="M21" s="165">
        <f t="shared" si="3"/>
        <v>0.11410528948355633</v>
      </c>
      <c r="N21" s="164">
        <f t="shared" si="5"/>
        <v>127952</v>
      </c>
      <c r="O21" s="165">
        <f t="shared" si="6"/>
        <v>100.00000000000001</v>
      </c>
      <c r="P21" s="166"/>
      <c r="Q21" s="166">
        <f t="shared" si="4"/>
        <v>1.4993730738132345</v>
      </c>
      <c r="R21" s="162"/>
      <c r="S21" s="162"/>
      <c r="T21" s="162"/>
      <c r="U21" s="162"/>
      <c r="V21" s="162"/>
      <c r="W21" s="162"/>
    </row>
    <row r="22" spans="2:25" s="191" customFormat="1" ht="21" customHeight="1" x14ac:dyDescent="0.2">
      <c r="B22" s="146" t="s">
        <v>42</v>
      </c>
      <c r="C22" s="159"/>
      <c r="D22" s="163">
        <f>'41benpresaad'!D22</f>
        <v>200291</v>
      </c>
      <c r="E22" s="162"/>
      <c r="F22" s="164">
        <f>'41benpresaad'!F22+'41benpresaad'!H22+'41benpresaad'!J22+'41benpresaad'!L22+'41benpresaad'!N22</f>
        <v>193891</v>
      </c>
      <c r="G22" s="165">
        <f t="shared" si="0"/>
        <v>69.083698839525269</v>
      </c>
      <c r="H22" s="164">
        <f>'41benpresaad'!P22</f>
        <v>30333</v>
      </c>
      <c r="I22" s="165">
        <f>H22*100/$N22</f>
        <v>10.807700393000809</v>
      </c>
      <c r="J22" s="164">
        <f>'41benpresaad'!R22</f>
        <v>56353</v>
      </c>
      <c r="K22" s="165">
        <f>J22*100/$N22</f>
        <v>20.078671422107096</v>
      </c>
      <c r="L22" s="164">
        <f>'41benpresaad'!T22</f>
        <v>84</v>
      </c>
      <c r="M22" s="165">
        <f t="shared" si="3"/>
        <v>2.9929345366830448E-2</v>
      </c>
      <c r="N22" s="164">
        <f t="shared" si="5"/>
        <v>280661</v>
      </c>
      <c r="O22" s="165">
        <f t="shared" si="6"/>
        <v>100</v>
      </c>
      <c r="P22" s="166"/>
      <c r="Q22" s="166">
        <f t="shared" si="4"/>
        <v>1.4012661577404877</v>
      </c>
      <c r="R22" s="162"/>
      <c r="S22" s="162"/>
      <c r="T22" s="162"/>
      <c r="U22" s="162"/>
      <c r="V22" s="162"/>
      <c r="W22" s="162"/>
    </row>
    <row r="23" spans="2:25" s="191" customFormat="1" ht="18" customHeight="1" x14ac:dyDescent="0.2">
      <c r="B23" s="146" t="s">
        <v>43</v>
      </c>
      <c r="C23" s="159"/>
      <c r="D23" s="163">
        <f>'41benpresaad'!D23</f>
        <v>47469</v>
      </c>
      <c r="E23" s="162"/>
      <c r="F23" s="164">
        <f>'41benpresaad'!F23+'41benpresaad'!H23+'41benpresaad'!J23+'41benpresaad'!L23+'41benpresaad'!N23</f>
        <v>32308</v>
      </c>
      <c r="G23" s="165">
        <f t="shared" si="0"/>
        <v>51.265451198806744</v>
      </c>
      <c r="H23" s="164">
        <f>'41benpresaad'!P23</f>
        <v>1573</v>
      </c>
      <c r="I23" s="165">
        <f>H23*100/$N23</f>
        <v>2.4959933990257217</v>
      </c>
      <c r="J23" s="164">
        <f>'41benpresaad'!R23</f>
        <v>29136</v>
      </c>
      <c r="K23" s="165">
        <f>J23*100/$N23</f>
        <v>46.232208311515208</v>
      </c>
      <c r="L23" s="164">
        <f>'41benpresaad'!T23</f>
        <v>4</v>
      </c>
      <c r="M23" s="165">
        <f t="shared" si="3"/>
        <v>6.3470906523222419E-3</v>
      </c>
      <c r="N23" s="164">
        <f t="shared" si="5"/>
        <v>63021</v>
      </c>
      <c r="O23" s="165">
        <f t="shared" si="6"/>
        <v>100</v>
      </c>
      <c r="P23" s="166"/>
      <c r="Q23" s="166">
        <f t="shared" si="4"/>
        <v>1.3276243443089173</v>
      </c>
      <c r="R23" s="162"/>
      <c r="S23" s="162"/>
      <c r="T23" s="162"/>
      <c r="U23" s="162"/>
      <c r="V23" s="162"/>
      <c r="W23" s="162"/>
    </row>
    <row r="24" spans="2:25" s="191" customFormat="1" ht="22.5" customHeight="1" x14ac:dyDescent="0.2">
      <c r="B24" s="146" t="s">
        <v>44</v>
      </c>
      <c r="C24" s="159"/>
      <c r="D24" s="163">
        <f>'41benpresaad'!D24</f>
        <v>17278</v>
      </c>
      <c r="E24" s="162"/>
      <c r="F24" s="163">
        <f>'41benpresaad'!F24+'41benpresaad'!H24+'41benpresaad'!J24+'41benpresaad'!L24+'41benpresaad'!N24</f>
        <v>11210</v>
      </c>
      <c r="G24" s="167">
        <f t="shared" si="0"/>
        <v>45.402997164844066</v>
      </c>
      <c r="H24" s="164">
        <f>'41benpresaad'!P24</f>
        <v>3120</v>
      </c>
      <c r="I24" s="165">
        <f t="shared" si="1"/>
        <v>12.636695018226002</v>
      </c>
      <c r="J24" s="164">
        <f>'41benpresaad'!R24</f>
        <v>10321</v>
      </c>
      <c r="K24" s="165">
        <f t="shared" si="2"/>
        <v>41.802349129202106</v>
      </c>
      <c r="L24" s="164">
        <f>'41benpresaad'!T24</f>
        <v>39</v>
      </c>
      <c r="M24" s="165">
        <f t="shared" si="3"/>
        <v>0.15795868772782504</v>
      </c>
      <c r="N24" s="163">
        <f t="shared" si="5"/>
        <v>24690</v>
      </c>
      <c r="O24" s="165">
        <f t="shared" si="6"/>
        <v>100</v>
      </c>
      <c r="P24" s="166"/>
      <c r="Q24" s="166">
        <f t="shared" si="4"/>
        <v>1.4289848362078945</v>
      </c>
      <c r="R24" s="162"/>
      <c r="S24" s="162"/>
      <c r="T24" s="162"/>
      <c r="U24" s="162"/>
      <c r="V24" s="162"/>
      <c r="W24" s="162"/>
    </row>
    <row r="25" spans="2:25" s="191" customFormat="1" ht="18" customHeight="1" x14ac:dyDescent="0.2">
      <c r="B25" s="146" t="s">
        <v>45</v>
      </c>
      <c r="C25" s="159"/>
      <c r="D25" s="163">
        <f>'41benpresaad'!D25</f>
        <v>73018</v>
      </c>
      <c r="E25" s="162"/>
      <c r="F25" s="163">
        <f>'41benpresaad'!F25+'41benpresaad'!H25+'41benpresaad'!J25+'41benpresaad'!L25+'41benpresaad'!N25</f>
        <v>56880</v>
      </c>
      <c r="G25" s="167">
        <f t="shared" si="0"/>
        <v>54.176588246499669</v>
      </c>
      <c r="H25" s="164">
        <f>'41benpresaad'!P25</f>
        <v>1422</v>
      </c>
      <c r="I25" s="165">
        <f t="shared" si="1"/>
        <v>1.3544147061624916</v>
      </c>
      <c r="J25" s="164">
        <f>'41benpresaad'!R25</f>
        <v>39093</v>
      </c>
      <c r="K25" s="165">
        <f t="shared" si="2"/>
        <v>37.234974759500908</v>
      </c>
      <c r="L25" s="164">
        <f>'41benpresaad'!T25</f>
        <v>7595</v>
      </c>
      <c r="M25" s="165">
        <f t="shared" si="3"/>
        <v>7.2340222878369369</v>
      </c>
      <c r="N25" s="163">
        <f t="shared" si="5"/>
        <v>104990</v>
      </c>
      <c r="O25" s="165">
        <f t="shared" si="6"/>
        <v>100.00000000000001</v>
      </c>
      <c r="P25" s="166"/>
      <c r="Q25" s="166">
        <f t="shared" si="4"/>
        <v>1.4378646361171219</v>
      </c>
      <c r="R25" s="162"/>
      <c r="S25" s="162"/>
      <c r="T25" s="162"/>
      <c r="U25" s="162"/>
      <c r="V25" s="162"/>
      <c r="W25" s="162"/>
    </row>
    <row r="26" spans="2:25" s="191" customFormat="1" ht="18" customHeight="1" x14ac:dyDescent="0.2">
      <c r="B26" s="146" t="s">
        <v>46</v>
      </c>
      <c r="C26" s="159"/>
      <c r="D26" s="163">
        <f>'41benpresaad'!D26</f>
        <v>9299</v>
      </c>
      <c r="E26" s="162"/>
      <c r="F26" s="163">
        <f>'41benpresaad'!F26+'41benpresaad'!H26+'41benpresaad'!J26+'41benpresaad'!L26+'41benpresaad'!N26</f>
        <v>11951</v>
      </c>
      <c r="G26" s="167">
        <f t="shared" si="0"/>
        <v>83.955040393396558</v>
      </c>
      <c r="H26" s="164">
        <f>'41benpresaad'!P26</f>
        <v>1062</v>
      </c>
      <c r="I26" s="165">
        <f t="shared" si="1"/>
        <v>7.4604847207586937</v>
      </c>
      <c r="J26" s="164">
        <f>'41benpresaad'!R26</f>
        <v>1222</v>
      </c>
      <c r="K26" s="165">
        <f t="shared" si="2"/>
        <v>8.5844748858447488</v>
      </c>
      <c r="L26" s="164">
        <f>'41benpresaad'!T26</f>
        <v>0</v>
      </c>
      <c r="M26" s="165">
        <f t="shared" si="3"/>
        <v>0</v>
      </c>
      <c r="N26" s="163">
        <f t="shared" si="5"/>
        <v>14235</v>
      </c>
      <c r="O26" s="165">
        <f t="shared" si="6"/>
        <v>100</v>
      </c>
      <c r="P26" s="166"/>
      <c r="Q26" s="166">
        <f t="shared" si="4"/>
        <v>1.5308097644908054</v>
      </c>
      <c r="R26" s="162"/>
      <c r="S26" s="162"/>
      <c r="T26" s="162"/>
      <c r="U26" s="162"/>
      <c r="V26" s="162"/>
      <c r="W26" s="162"/>
    </row>
    <row r="27" spans="2:25" s="191" customFormat="1" ht="18" customHeight="1" x14ac:dyDescent="0.2">
      <c r="B27" s="146" t="s">
        <v>1</v>
      </c>
      <c r="C27" s="159"/>
      <c r="D27" s="163">
        <f>'41benpresaad'!D27</f>
        <v>3815</v>
      </c>
      <c r="E27" s="162"/>
      <c r="F27" s="163">
        <f>'41benpresaad'!F27+'41benpresaad'!H27+'41benpresaad'!J27+'41benpresaad'!L27+'41benpresaad'!N27</f>
        <v>3180</v>
      </c>
      <c r="G27" s="167">
        <f t="shared" si="0"/>
        <v>62.073004099160649</v>
      </c>
      <c r="H27" s="164">
        <f>'41benpresaad'!P27</f>
        <v>5</v>
      </c>
      <c r="I27" s="165">
        <f t="shared" si="1"/>
        <v>9.7599063048994725E-2</v>
      </c>
      <c r="J27" s="164">
        <f>'41benpresaad'!R27</f>
        <v>1938</v>
      </c>
      <c r="K27" s="165">
        <f t="shared" si="2"/>
        <v>37.829396837790355</v>
      </c>
      <c r="L27" s="164">
        <f>'41benpresaad'!T27</f>
        <v>0</v>
      </c>
      <c r="M27" s="165">
        <f t="shared" si="3"/>
        <v>0</v>
      </c>
      <c r="N27" s="164">
        <f t="shared" si="5"/>
        <v>5123</v>
      </c>
      <c r="O27" s="165">
        <f t="shared" si="6"/>
        <v>100</v>
      </c>
      <c r="P27" s="166"/>
      <c r="Q27" s="166">
        <f t="shared" si="4"/>
        <v>1.3428571428571427</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1584011</v>
      </c>
      <c r="E30" s="174"/>
      <c r="F30" s="147">
        <f>SUM(F10:F27)</f>
        <v>1297224</v>
      </c>
      <c r="G30" s="175">
        <f>F30*100/$N30</f>
        <v>58.147959883491069</v>
      </c>
      <c r="H30" s="147">
        <f>SUM(H10:H27)</f>
        <v>227978</v>
      </c>
      <c r="I30" s="175">
        <f>H30*100/$N30</f>
        <v>10.219095235918028</v>
      </c>
      <c r="J30" s="147">
        <f>SUM(J10:J27)</f>
        <v>693843</v>
      </c>
      <c r="K30" s="175">
        <f>J30*100/$N30</f>
        <v>31.101455823698217</v>
      </c>
      <c r="L30" s="147">
        <f>SUM(L10:L28)</f>
        <v>11857</v>
      </c>
      <c r="M30" s="175">
        <f>L30*100/$N30</f>
        <v>0.53148905689268289</v>
      </c>
      <c r="N30" s="147">
        <f>F30+H30+J30+L30</f>
        <v>2230902</v>
      </c>
      <c r="O30" s="175">
        <f>G30+I30+K30+M30</f>
        <v>100</v>
      </c>
      <c r="P30" s="176"/>
      <c r="Q30" s="176">
        <f>(N30/D30)</f>
        <v>1.4083879468008744</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414</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245</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246</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72789</v>
      </c>
      <c r="E10" s="633"/>
      <c r="F10" s="675">
        <v>3</v>
      </c>
      <c r="G10" s="676">
        <v>4.1448354287779113E-2</v>
      </c>
      <c r="H10" s="675">
        <v>25093</v>
      </c>
      <c r="I10" s="676">
        <v>22.496891373428415</v>
      </c>
      <c r="J10" s="675">
        <v>28503</v>
      </c>
      <c r="K10" s="676">
        <v>25.898844759971517</v>
      </c>
      <c r="L10" s="675">
        <v>5933</v>
      </c>
      <c r="M10" s="676">
        <v>6.7656467537436367</v>
      </c>
      <c r="N10" s="675">
        <v>12904</v>
      </c>
      <c r="O10" s="676">
        <v>12.528030778060005</v>
      </c>
      <c r="P10" s="675">
        <v>2010</v>
      </c>
      <c r="Q10" s="676">
        <v>2.7451563878290628</v>
      </c>
      <c r="R10" s="675">
        <v>26949</v>
      </c>
      <c r="S10" s="676">
        <v>29.514416587843943</v>
      </c>
      <c r="T10" s="675">
        <v>8</v>
      </c>
      <c r="U10" s="676">
        <v>9.5650048356413341E-3</v>
      </c>
      <c r="V10" s="831">
        <f>F10+H10+J10+L10+N10+P10+R10+T10</f>
        <v>101403</v>
      </c>
      <c r="W10" s="676">
        <f t="shared" ref="V10:W27" si="0">G10+I10+K10+M10+O10+Q10+S10+U10</f>
        <v>100</v>
      </c>
      <c r="X10" s="678"/>
      <c r="Y10" s="832">
        <f t="shared" ref="Y10:Y27" si="1">V10/D10</f>
        <v>1.3931088488645262</v>
      </c>
    </row>
    <row r="11" spans="2:30" s="633" customFormat="1" ht="18" customHeight="1" x14ac:dyDescent="0.2">
      <c r="B11" s="682" t="s">
        <v>7</v>
      </c>
      <c r="D11" s="833">
        <v>13836</v>
      </c>
      <c r="F11" s="683">
        <v>2340</v>
      </c>
      <c r="G11" s="684">
        <v>14.391281630215721</v>
      </c>
      <c r="H11" s="683">
        <v>1882</v>
      </c>
      <c r="I11" s="684">
        <v>3.2171381652608795</v>
      </c>
      <c r="J11" s="683">
        <v>709</v>
      </c>
      <c r="K11" s="684">
        <v>5.0160483690378443</v>
      </c>
      <c r="L11" s="683">
        <v>516</v>
      </c>
      <c r="M11" s="684">
        <v>3.4634619690975592</v>
      </c>
      <c r="N11" s="683">
        <v>2877</v>
      </c>
      <c r="O11" s="684">
        <v>20.243338060759871</v>
      </c>
      <c r="P11" s="683">
        <v>4330</v>
      </c>
      <c r="Q11" s="684">
        <v>22.057176979920879</v>
      </c>
      <c r="R11" s="683">
        <v>5419</v>
      </c>
      <c r="S11" s="684">
        <v>31.611554825707248</v>
      </c>
      <c r="T11" s="683">
        <v>0</v>
      </c>
      <c r="U11" s="684">
        <v>0</v>
      </c>
      <c r="V11" s="834">
        <f t="shared" si="0"/>
        <v>18073</v>
      </c>
      <c r="W11" s="684">
        <f t="shared" si="0"/>
        <v>100</v>
      </c>
      <c r="X11" s="678"/>
      <c r="Y11" s="835">
        <f t="shared" si="1"/>
        <v>1.3062301243133854</v>
      </c>
    </row>
    <row r="12" spans="2:30" s="633" customFormat="1" ht="22.5" customHeight="1" x14ac:dyDescent="0.2">
      <c r="B12" s="682" t="s">
        <v>37</v>
      </c>
      <c r="D12" s="833">
        <v>8193</v>
      </c>
      <c r="F12" s="685">
        <v>2382</v>
      </c>
      <c r="G12" s="684">
        <v>26.047201285061163</v>
      </c>
      <c r="H12" s="685">
        <v>964</v>
      </c>
      <c r="I12" s="684">
        <v>1.4456938094649698</v>
      </c>
      <c r="J12" s="685">
        <v>979</v>
      </c>
      <c r="K12" s="684">
        <v>7.7350796985048804</v>
      </c>
      <c r="L12" s="685">
        <v>557</v>
      </c>
      <c r="M12" s="684">
        <v>6.5735821079945636</v>
      </c>
      <c r="N12" s="685">
        <v>1856</v>
      </c>
      <c r="O12" s="684">
        <v>20.560978623501793</v>
      </c>
      <c r="P12" s="685">
        <v>1872</v>
      </c>
      <c r="Q12" s="684">
        <v>11.083652539231435</v>
      </c>
      <c r="R12" s="685">
        <v>2904</v>
      </c>
      <c r="S12" s="684">
        <v>26.553811936241196</v>
      </c>
      <c r="T12" s="685">
        <v>13</v>
      </c>
      <c r="U12" s="684">
        <v>0</v>
      </c>
      <c r="V12" s="834">
        <f t="shared" si="0"/>
        <v>11527</v>
      </c>
      <c r="W12" s="684">
        <f t="shared" si="0"/>
        <v>100</v>
      </c>
      <c r="X12" s="678"/>
      <c r="Y12" s="835">
        <f t="shared" si="1"/>
        <v>1.4069327474673501</v>
      </c>
    </row>
    <row r="13" spans="2:30" s="633" customFormat="1" ht="18" customHeight="1" x14ac:dyDescent="0.2">
      <c r="B13" s="682" t="s">
        <v>38</v>
      </c>
      <c r="D13" s="833">
        <v>8139</v>
      </c>
      <c r="F13" s="683">
        <v>413</v>
      </c>
      <c r="G13" s="684">
        <v>2.2477064220183487</v>
      </c>
      <c r="H13" s="683">
        <v>2740</v>
      </c>
      <c r="I13" s="684">
        <v>9.8776758409785934</v>
      </c>
      <c r="J13" s="683">
        <v>659</v>
      </c>
      <c r="K13" s="684">
        <v>2.6758409785932722</v>
      </c>
      <c r="L13" s="683">
        <v>632</v>
      </c>
      <c r="M13" s="684">
        <v>7.477064220183486</v>
      </c>
      <c r="N13" s="683">
        <v>2216</v>
      </c>
      <c r="O13" s="684">
        <v>19.602446483180429</v>
      </c>
      <c r="P13" s="683">
        <v>408</v>
      </c>
      <c r="Q13" s="684">
        <v>6.666666666666667</v>
      </c>
      <c r="R13" s="683">
        <v>4773</v>
      </c>
      <c r="S13" s="684">
        <v>51.452599388379205</v>
      </c>
      <c r="T13" s="683">
        <v>0</v>
      </c>
      <c r="U13" s="684">
        <v>0</v>
      </c>
      <c r="V13" s="834">
        <f t="shared" si="0"/>
        <v>11841</v>
      </c>
      <c r="W13" s="684">
        <f t="shared" si="0"/>
        <v>100</v>
      </c>
      <c r="X13" s="678"/>
      <c r="Y13" s="835">
        <f t="shared" si="1"/>
        <v>1.4548470328050129</v>
      </c>
    </row>
    <row r="14" spans="2:30" s="633" customFormat="1" ht="18" customHeight="1" x14ac:dyDescent="0.2">
      <c r="B14" s="682" t="s">
        <v>6</v>
      </c>
      <c r="D14" s="833">
        <v>17998</v>
      </c>
      <c r="F14" s="683">
        <v>624</v>
      </c>
      <c r="G14" s="684">
        <v>0.16137708445400753</v>
      </c>
      <c r="H14" s="683">
        <v>814</v>
      </c>
      <c r="I14" s="684">
        <v>3.0984400215169448</v>
      </c>
      <c r="J14" s="683">
        <v>542</v>
      </c>
      <c r="K14" s="684">
        <v>0</v>
      </c>
      <c r="L14" s="683">
        <v>1622</v>
      </c>
      <c r="M14" s="684">
        <v>14.922001075847231</v>
      </c>
      <c r="N14" s="683">
        <v>2953</v>
      </c>
      <c r="O14" s="684">
        <v>24.314147391070467</v>
      </c>
      <c r="P14" s="683">
        <v>5838</v>
      </c>
      <c r="Q14" s="684">
        <v>21.79666487358795</v>
      </c>
      <c r="R14" s="683">
        <v>8348</v>
      </c>
      <c r="S14" s="684">
        <v>35.707369553523399</v>
      </c>
      <c r="T14" s="683">
        <v>0</v>
      </c>
      <c r="U14" s="684">
        <v>0</v>
      </c>
      <c r="V14" s="834">
        <f t="shared" si="0"/>
        <v>20741</v>
      </c>
      <c r="W14" s="684">
        <f t="shared" si="0"/>
        <v>100</v>
      </c>
      <c r="X14" s="678"/>
      <c r="Y14" s="835">
        <f t="shared" si="1"/>
        <v>1.1524058228692078</v>
      </c>
    </row>
    <row r="15" spans="2:30" s="633" customFormat="1" ht="18" customHeight="1" x14ac:dyDescent="0.2">
      <c r="B15" s="682" t="s">
        <v>5</v>
      </c>
      <c r="D15" s="833">
        <v>5149</v>
      </c>
      <c r="F15" s="685">
        <v>2417</v>
      </c>
      <c r="G15" s="684">
        <v>0</v>
      </c>
      <c r="H15" s="685">
        <v>675</v>
      </c>
      <c r="I15" s="684">
        <v>5.5706304868316039</v>
      </c>
      <c r="J15" s="685">
        <v>394</v>
      </c>
      <c r="K15" s="684">
        <v>8.0925778132482051</v>
      </c>
      <c r="L15" s="685">
        <v>738</v>
      </c>
      <c r="M15" s="684">
        <v>12.721468475658419</v>
      </c>
      <c r="N15" s="685">
        <v>1816</v>
      </c>
      <c r="O15" s="684">
        <v>33.998403830806069</v>
      </c>
      <c r="P15" s="685">
        <v>180</v>
      </c>
      <c r="Q15" s="684">
        <v>0</v>
      </c>
      <c r="R15" s="685">
        <v>2279</v>
      </c>
      <c r="S15" s="684">
        <v>39.616919393455703</v>
      </c>
      <c r="T15" s="685">
        <v>0</v>
      </c>
      <c r="U15" s="684">
        <v>0</v>
      </c>
      <c r="V15" s="834">
        <f t="shared" si="0"/>
        <v>8499</v>
      </c>
      <c r="W15" s="684">
        <f t="shared" si="0"/>
        <v>100</v>
      </c>
      <c r="X15" s="678"/>
      <c r="Y15" s="835">
        <f t="shared" si="1"/>
        <v>1.6506117692755875</v>
      </c>
    </row>
    <row r="16" spans="2:30" s="742" customFormat="1" ht="18" customHeight="1" x14ac:dyDescent="0.2">
      <c r="B16" s="836" t="s">
        <v>4</v>
      </c>
      <c r="D16" s="837">
        <v>34817</v>
      </c>
      <c r="E16" s="820"/>
      <c r="F16" s="838">
        <v>5876</v>
      </c>
      <c r="G16" s="839">
        <v>14.10823965697068</v>
      </c>
      <c r="H16" s="838">
        <v>4510</v>
      </c>
      <c r="I16" s="839">
        <v>4.2299223548499247</v>
      </c>
      <c r="J16" s="838">
        <v>3500</v>
      </c>
      <c r="K16" s="839">
        <v>9.7183914706223202</v>
      </c>
      <c r="L16" s="838">
        <v>2102</v>
      </c>
      <c r="M16" s="839">
        <v>5.5742264457063389</v>
      </c>
      <c r="N16" s="838">
        <v>5541</v>
      </c>
      <c r="O16" s="839">
        <v>12.858963958743772</v>
      </c>
      <c r="P16" s="838">
        <v>16176</v>
      </c>
      <c r="Q16" s="839">
        <v>32.65036504809364</v>
      </c>
      <c r="R16" s="838">
        <v>9583</v>
      </c>
      <c r="S16" s="839">
        <v>20.020859891065012</v>
      </c>
      <c r="T16" s="838">
        <v>639</v>
      </c>
      <c r="U16" s="839">
        <v>0.83903117394831384</v>
      </c>
      <c r="V16" s="840">
        <f t="shared" si="0"/>
        <v>47927</v>
      </c>
      <c r="W16" s="839">
        <f t="shared" si="0"/>
        <v>100</v>
      </c>
      <c r="X16" s="841"/>
      <c r="Y16" s="835">
        <f t="shared" si="1"/>
        <v>1.3765401958813224</v>
      </c>
    </row>
    <row r="17" spans="2:25" s="742" customFormat="1" ht="18" customHeight="1" x14ac:dyDescent="0.2">
      <c r="B17" s="836" t="s">
        <v>40</v>
      </c>
      <c r="D17" s="837">
        <v>23719</v>
      </c>
      <c r="E17" s="820"/>
      <c r="F17" s="838">
        <v>4097</v>
      </c>
      <c r="G17" s="839">
        <v>6.9774527726995732</v>
      </c>
      <c r="H17" s="838">
        <v>5505</v>
      </c>
      <c r="I17" s="839">
        <v>8.4573866109515112</v>
      </c>
      <c r="J17" s="838">
        <v>2885</v>
      </c>
      <c r="K17" s="839">
        <v>12.122399233916601</v>
      </c>
      <c r="L17" s="838">
        <v>1439</v>
      </c>
      <c r="M17" s="839">
        <v>4.8359014538173586</v>
      </c>
      <c r="N17" s="838">
        <v>7288</v>
      </c>
      <c r="O17" s="839">
        <v>28.332027509358404</v>
      </c>
      <c r="P17" s="838">
        <v>4189</v>
      </c>
      <c r="Q17" s="839">
        <v>12.823191433794724</v>
      </c>
      <c r="R17" s="838">
        <v>8295</v>
      </c>
      <c r="S17" s="839">
        <v>26.412466266213983</v>
      </c>
      <c r="T17" s="838">
        <v>13</v>
      </c>
      <c r="U17" s="839">
        <v>3.9174719247845394E-2</v>
      </c>
      <c r="V17" s="840">
        <f t="shared" si="0"/>
        <v>33711</v>
      </c>
      <c r="W17" s="839">
        <f t="shared" si="0"/>
        <v>99.999999999999986</v>
      </c>
      <c r="X17" s="841"/>
      <c r="Y17" s="835">
        <f t="shared" si="1"/>
        <v>1.421265652008938</v>
      </c>
    </row>
    <row r="18" spans="2:25" s="742" customFormat="1" ht="18" customHeight="1" x14ac:dyDescent="0.2">
      <c r="B18" s="836" t="s">
        <v>41</v>
      </c>
      <c r="D18" s="837">
        <v>46281</v>
      </c>
      <c r="E18" s="820"/>
      <c r="F18" s="838">
        <v>9</v>
      </c>
      <c r="G18" s="839">
        <v>0.38917682645664642</v>
      </c>
      <c r="H18" s="838">
        <v>4374</v>
      </c>
      <c r="I18" s="839">
        <v>5.0131877455410665</v>
      </c>
      <c r="J18" s="838">
        <v>5896</v>
      </c>
      <c r="K18" s="839">
        <v>10.515152074072708</v>
      </c>
      <c r="L18" s="838">
        <v>3600</v>
      </c>
      <c r="M18" s="839">
        <v>6.5237840529723146</v>
      </c>
      <c r="N18" s="838">
        <v>14866</v>
      </c>
      <c r="O18" s="839">
        <v>32.416031871922094</v>
      </c>
      <c r="P18" s="838">
        <v>6573</v>
      </c>
      <c r="Q18" s="839">
        <v>11.359905564675286</v>
      </c>
      <c r="R18" s="838">
        <v>22045</v>
      </c>
      <c r="S18" s="839">
        <v>33.677628788018517</v>
      </c>
      <c r="T18" s="838">
        <v>66</v>
      </c>
      <c r="U18" s="839">
        <v>0.10513307634136894</v>
      </c>
      <c r="V18" s="840">
        <f t="shared" si="0"/>
        <v>57429</v>
      </c>
      <c r="W18" s="839">
        <f t="shared" si="0"/>
        <v>100.00000000000001</v>
      </c>
      <c r="X18" s="841"/>
      <c r="Y18" s="835">
        <f t="shared" si="1"/>
        <v>1.2408763855577882</v>
      </c>
    </row>
    <row r="19" spans="2:25" s="742" customFormat="1" ht="18" customHeight="1" x14ac:dyDescent="0.2">
      <c r="B19" s="836" t="s">
        <v>3</v>
      </c>
      <c r="D19" s="837">
        <v>47753</v>
      </c>
      <c r="E19" s="820"/>
      <c r="F19" s="838">
        <v>22</v>
      </c>
      <c r="G19" s="839">
        <v>7.0628950806935764E-3</v>
      </c>
      <c r="H19" s="838">
        <v>20073</v>
      </c>
      <c r="I19" s="839">
        <v>5.0323127449941731</v>
      </c>
      <c r="J19" s="838">
        <v>1117</v>
      </c>
      <c r="K19" s="839">
        <v>8.1223293427976129E-2</v>
      </c>
      <c r="L19" s="838">
        <v>3179</v>
      </c>
      <c r="M19" s="839">
        <v>7.5113889183176186</v>
      </c>
      <c r="N19" s="838">
        <v>6244</v>
      </c>
      <c r="O19" s="839">
        <v>19.811420701345483</v>
      </c>
      <c r="P19" s="838">
        <v>8059</v>
      </c>
      <c r="Q19" s="839">
        <v>16.121058021683087</v>
      </c>
      <c r="R19" s="838">
        <v>32482</v>
      </c>
      <c r="S19" s="839">
        <v>51.403750397287851</v>
      </c>
      <c r="T19" s="838">
        <v>341</v>
      </c>
      <c r="U19" s="839">
        <v>3.1783027863121094E-2</v>
      </c>
      <c r="V19" s="840">
        <f t="shared" si="0"/>
        <v>71517</v>
      </c>
      <c r="W19" s="839">
        <f t="shared" si="0"/>
        <v>100.00000000000001</v>
      </c>
      <c r="X19" s="841"/>
      <c r="Y19" s="835">
        <f t="shared" si="1"/>
        <v>1.4976441270705505</v>
      </c>
    </row>
    <row r="20" spans="2:25" s="633" customFormat="1" ht="18" customHeight="1" x14ac:dyDescent="0.2">
      <c r="B20" s="836" t="s">
        <v>2</v>
      </c>
      <c r="D20" s="833">
        <v>12254</v>
      </c>
      <c r="F20" s="683">
        <v>425</v>
      </c>
      <c r="G20" s="684">
        <v>2.6190698107931776</v>
      </c>
      <c r="H20" s="683">
        <v>1000</v>
      </c>
      <c r="I20" s="684">
        <v>3.3647124615528008</v>
      </c>
      <c r="J20" s="683">
        <v>194</v>
      </c>
      <c r="K20" s="684">
        <v>1.8175039612265822</v>
      </c>
      <c r="L20" s="683">
        <v>769</v>
      </c>
      <c r="M20" s="684">
        <v>6.0117438717494638</v>
      </c>
      <c r="N20" s="683">
        <v>3258</v>
      </c>
      <c r="O20" s="684">
        <v>28.250535930655232</v>
      </c>
      <c r="P20" s="683">
        <v>6187</v>
      </c>
      <c r="Q20" s="684">
        <v>37.794761860378415</v>
      </c>
      <c r="R20" s="683">
        <v>2033</v>
      </c>
      <c r="S20" s="684">
        <v>20.141672103644328</v>
      </c>
      <c r="T20" s="683">
        <v>0</v>
      </c>
      <c r="U20" s="684">
        <v>0</v>
      </c>
      <c r="V20" s="834">
        <f t="shared" si="0"/>
        <v>13866</v>
      </c>
      <c r="W20" s="684">
        <f t="shared" si="0"/>
        <v>100</v>
      </c>
      <c r="X20" s="678"/>
      <c r="Y20" s="835">
        <f t="shared" si="1"/>
        <v>1.1315488819977151</v>
      </c>
    </row>
    <row r="21" spans="2:25" s="633" customFormat="1" ht="18" customHeight="1" x14ac:dyDescent="0.2">
      <c r="B21" s="682" t="s">
        <v>35</v>
      </c>
      <c r="D21" s="833">
        <v>27206</v>
      </c>
      <c r="F21" s="683">
        <v>1490</v>
      </c>
      <c r="G21" s="684">
        <v>5.3052431721922009</v>
      </c>
      <c r="H21" s="683">
        <v>9738</v>
      </c>
      <c r="I21" s="684">
        <v>3.6950489265371695</v>
      </c>
      <c r="J21" s="683">
        <v>8427</v>
      </c>
      <c r="K21" s="684">
        <v>30.798159778004965</v>
      </c>
      <c r="L21" s="683">
        <v>1853</v>
      </c>
      <c r="M21" s="684">
        <v>7.5471009201109975</v>
      </c>
      <c r="N21" s="683">
        <v>3848</v>
      </c>
      <c r="O21" s="684">
        <v>17.328757119906527</v>
      </c>
      <c r="P21" s="683">
        <v>6482</v>
      </c>
      <c r="Q21" s="684">
        <v>16.445158463560684</v>
      </c>
      <c r="R21" s="683">
        <v>7295</v>
      </c>
      <c r="S21" s="684">
        <v>18.613991529136847</v>
      </c>
      <c r="T21" s="683">
        <v>89</v>
      </c>
      <c r="U21" s="684">
        <v>0.26654009055060612</v>
      </c>
      <c r="V21" s="834">
        <f t="shared" si="0"/>
        <v>39222</v>
      </c>
      <c r="W21" s="684">
        <f t="shared" si="0"/>
        <v>100.00000000000001</v>
      </c>
      <c r="X21" s="678"/>
      <c r="Y21" s="835">
        <f t="shared" si="1"/>
        <v>1.4416672792766301</v>
      </c>
    </row>
    <row r="22" spans="2:25" s="633" customFormat="1" ht="21" customHeight="1" x14ac:dyDescent="0.2">
      <c r="B22" s="682" t="s">
        <v>42</v>
      </c>
      <c r="D22" s="833">
        <v>65236</v>
      </c>
      <c r="F22" s="683">
        <v>2451</v>
      </c>
      <c r="G22" s="684">
        <v>2.2532814395789673</v>
      </c>
      <c r="H22" s="683">
        <v>19520</v>
      </c>
      <c r="I22" s="684">
        <v>13.798591305169941</v>
      </c>
      <c r="J22" s="683">
        <v>15546</v>
      </c>
      <c r="K22" s="684">
        <v>14.416274049446134</v>
      </c>
      <c r="L22" s="683">
        <v>6835</v>
      </c>
      <c r="M22" s="684">
        <v>8.5530151426815628</v>
      </c>
      <c r="N22" s="683">
        <v>15454</v>
      </c>
      <c r="O22" s="684">
        <v>24.417377054346627</v>
      </c>
      <c r="P22" s="683">
        <v>13847</v>
      </c>
      <c r="Q22" s="684">
        <v>16.926398058711374</v>
      </c>
      <c r="R22" s="683">
        <v>17177</v>
      </c>
      <c r="S22" s="684">
        <v>19.521611017443234</v>
      </c>
      <c r="T22" s="683">
        <v>65</v>
      </c>
      <c r="U22" s="684">
        <v>0.11345193262215779</v>
      </c>
      <c r="V22" s="834">
        <f t="shared" si="0"/>
        <v>90895</v>
      </c>
      <c r="W22" s="684">
        <f t="shared" si="0"/>
        <v>100</v>
      </c>
      <c r="X22" s="678"/>
      <c r="Y22" s="835">
        <f t="shared" si="1"/>
        <v>1.3933257710466613</v>
      </c>
    </row>
    <row r="23" spans="2:25" s="633" customFormat="1" ht="18" customHeight="1" x14ac:dyDescent="0.2">
      <c r="B23" s="682" t="s">
        <v>43</v>
      </c>
      <c r="D23" s="833">
        <v>14124</v>
      </c>
      <c r="F23" s="683">
        <v>1216</v>
      </c>
      <c r="G23" s="684">
        <v>8.3258093641171165</v>
      </c>
      <c r="H23" s="683">
        <v>2738</v>
      </c>
      <c r="I23" s="684">
        <v>9.538243260673287</v>
      </c>
      <c r="J23" s="683">
        <v>552</v>
      </c>
      <c r="K23" s="684">
        <v>0.88352895653295493</v>
      </c>
      <c r="L23" s="683">
        <v>1508</v>
      </c>
      <c r="M23" s="684">
        <v>8.2742164323487675</v>
      </c>
      <c r="N23" s="683">
        <v>2803</v>
      </c>
      <c r="O23" s="684">
        <v>15.62620920933832</v>
      </c>
      <c r="P23" s="683">
        <v>895</v>
      </c>
      <c r="Q23" s="684">
        <v>3.5147684767186895</v>
      </c>
      <c r="R23" s="683">
        <v>7956</v>
      </c>
      <c r="S23" s="684">
        <v>53.81787695085773</v>
      </c>
      <c r="T23" s="683">
        <v>2</v>
      </c>
      <c r="U23" s="684">
        <v>1.9347349413130401E-2</v>
      </c>
      <c r="V23" s="834">
        <f>F23+H23+J23+L23+N23+P23+R23+T23</f>
        <v>17670</v>
      </c>
      <c r="W23" s="684">
        <f t="shared" si="0"/>
        <v>100</v>
      </c>
      <c r="X23" s="678"/>
      <c r="Y23" s="835">
        <f t="shared" si="1"/>
        <v>1.2510620220900595</v>
      </c>
    </row>
    <row r="24" spans="2:25" s="633" customFormat="1" ht="22.5" customHeight="1" x14ac:dyDescent="0.2">
      <c r="B24" s="682" t="s">
        <v>44</v>
      </c>
      <c r="D24" s="833">
        <v>3286</v>
      </c>
      <c r="F24" s="685">
        <v>336</v>
      </c>
      <c r="G24" s="686">
        <v>3.2579185520361991</v>
      </c>
      <c r="H24" s="685">
        <v>359</v>
      </c>
      <c r="I24" s="684">
        <v>6.4253393665158374</v>
      </c>
      <c r="J24" s="685">
        <v>178</v>
      </c>
      <c r="K24" s="684">
        <v>5.2187028657616894</v>
      </c>
      <c r="L24" s="685">
        <v>190</v>
      </c>
      <c r="M24" s="684">
        <v>3.4690799396681751</v>
      </c>
      <c r="N24" s="685">
        <v>1054</v>
      </c>
      <c r="O24" s="684">
        <v>17.134238310708898</v>
      </c>
      <c r="P24" s="685">
        <v>766</v>
      </c>
      <c r="Q24" s="684">
        <v>12.428355957767723</v>
      </c>
      <c r="R24" s="685">
        <v>1315</v>
      </c>
      <c r="S24" s="684">
        <v>51.945701357466064</v>
      </c>
      <c r="T24" s="685">
        <v>11</v>
      </c>
      <c r="U24" s="684">
        <v>0.12066365007541478</v>
      </c>
      <c r="V24" s="842">
        <f t="shared" si="0"/>
        <v>4209</v>
      </c>
      <c r="W24" s="684">
        <f t="shared" si="0"/>
        <v>100</v>
      </c>
      <c r="X24" s="678"/>
      <c r="Y24" s="835">
        <f t="shared" si="1"/>
        <v>1.2808886183810104</v>
      </c>
    </row>
    <row r="25" spans="2:25" s="633" customFormat="1" ht="18" customHeight="1" x14ac:dyDescent="0.2">
      <c r="B25" s="682" t="s">
        <v>45</v>
      </c>
      <c r="D25" s="833">
        <v>17271</v>
      </c>
      <c r="F25" s="685">
        <v>280</v>
      </c>
      <c r="G25" s="686">
        <v>0.41635124905374715</v>
      </c>
      <c r="H25" s="685">
        <v>4934</v>
      </c>
      <c r="I25" s="684">
        <v>12.162503154176129</v>
      </c>
      <c r="J25" s="685">
        <v>1404</v>
      </c>
      <c r="K25" s="684">
        <v>6.594330894103793</v>
      </c>
      <c r="L25" s="685">
        <v>1950</v>
      </c>
      <c r="M25" s="684">
        <v>8.2555303221465213</v>
      </c>
      <c r="N25" s="685">
        <v>6045</v>
      </c>
      <c r="O25" s="684">
        <v>27.294137437967869</v>
      </c>
      <c r="P25" s="685">
        <v>683</v>
      </c>
      <c r="Q25" s="684">
        <v>2.5864244259399447</v>
      </c>
      <c r="R25" s="685">
        <v>7272</v>
      </c>
      <c r="S25" s="684">
        <v>35.057616283959966</v>
      </c>
      <c r="T25" s="685">
        <v>2091</v>
      </c>
      <c r="U25" s="684">
        <v>7.6331062326520316</v>
      </c>
      <c r="V25" s="842">
        <f t="shared" si="0"/>
        <v>24659</v>
      </c>
      <c r="W25" s="684">
        <f t="shared" si="0"/>
        <v>99.999999999999986</v>
      </c>
      <c r="X25" s="678"/>
      <c r="Y25" s="835">
        <f t="shared" si="1"/>
        <v>1.4277690926987436</v>
      </c>
    </row>
    <row r="26" spans="2:25" s="633" customFormat="1" ht="18" customHeight="1" x14ac:dyDescent="0.2">
      <c r="B26" s="682" t="s">
        <v>46</v>
      </c>
      <c r="D26" s="833">
        <v>2207</v>
      </c>
      <c r="F26" s="685">
        <v>376</v>
      </c>
      <c r="G26" s="686">
        <v>8.1975827640567527</v>
      </c>
      <c r="H26" s="685">
        <v>454</v>
      </c>
      <c r="I26" s="684">
        <v>11.008933263268524</v>
      </c>
      <c r="J26" s="685">
        <v>611</v>
      </c>
      <c r="K26" s="684">
        <v>20.546505517603784</v>
      </c>
      <c r="L26" s="685">
        <v>417</v>
      </c>
      <c r="M26" s="684">
        <v>9.1697320021019451</v>
      </c>
      <c r="N26" s="685">
        <v>676</v>
      </c>
      <c r="O26" s="684">
        <v>17.892800840777721</v>
      </c>
      <c r="P26" s="685">
        <v>465</v>
      </c>
      <c r="Q26" s="684">
        <v>13.110877561744614</v>
      </c>
      <c r="R26" s="685">
        <v>471</v>
      </c>
      <c r="S26" s="684">
        <v>20.073568050446664</v>
      </c>
      <c r="T26" s="685">
        <v>0</v>
      </c>
      <c r="U26" s="684">
        <v>0</v>
      </c>
      <c r="V26" s="842">
        <f t="shared" si="0"/>
        <v>3470</v>
      </c>
      <c r="W26" s="684">
        <f t="shared" si="0"/>
        <v>100.00000000000001</v>
      </c>
      <c r="X26" s="678"/>
      <c r="Y26" s="835">
        <f t="shared" si="1"/>
        <v>1.5722700498414137</v>
      </c>
    </row>
    <row r="27" spans="2:25" s="633" customFormat="1" ht="18" customHeight="1" x14ac:dyDescent="0.2">
      <c r="B27" s="682" t="s">
        <v>1</v>
      </c>
      <c r="D27" s="833">
        <v>1181</v>
      </c>
      <c r="F27" s="685">
        <v>185</v>
      </c>
      <c r="G27" s="686">
        <v>9.2670598146588041</v>
      </c>
      <c r="H27" s="685">
        <v>197</v>
      </c>
      <c r="I27" s="684">
        <v>12.973883740522325</v>
      </c>
      <c r="J27" s="685">
        <v>367</v>
      </c>
      <c r="K27" s="684">
        <v>20.387531592249367</v>
      </c>
      <c r="L27" s="685">
        <v>17</v>
      </c>
      <c r="M27" s="684">
        <v>1.5164279696714407</v>
      </c>
      <c r="N27" s="685">
        <v>90</v>
      </c>
      <c r="O27" s="684">
        <v>7.5821398483572029</v>
      </c>
      <c r="P27" s="685">
        <v>0</v>
      </c>
      <c r="Q27" s="684">
        <v>0.42122999157540014</v>
      </c>
      <c r="R27" s="685">
        <v>672</v>
      </c>
      <c r="S27" s="684">
        <v>47.851727042965457</v>
      </c>
      <c r="T27" s="685">
        <v>0</v>
      </c>
      <c r="U27" s="684">
        <v>0</v>
      </c>
      <c r="V27" s="834">
        <f t="shared" si="0"/>
        <v>1528</v>
      </c>
      <c r="W27" s="684">
        <f t="shared" si="0"/>
        <v>100</v>
      </c>
      <c r="X27" s="678"/>
      <c r="Y27" s="835">
        <f t="shared" si="1"/>
        <v>1.2938187976291278</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25"/>
      <c r="D30" s="1266">
        <f>SUM(D10:D29)</f>
        <v>421439</v>
      </c>
      <c r="E30" s="1225"/>
      <c r="F30" s="1250">
        <f>SUM(F10:F27)</f>
        <v>24942</v>
      </c>
      <c r="G30" s="1251">
        <f>F30*100/$V30</f>
        <v>4.3138292628509465</v>
      </c>
      <c r="H30" s="1250">
        <f>SUM(H10:H27)</f>
        <v>105570</v>
      </c>
      <c r="I30" s="1251">
        <f>H30*100/$V30</f>
        <v>18.258798623974595</v>
      </c>
      <c r="J30" s="1250">
        <f>SUM(J10:J27)</f>
        <v>72463</v>
      </c>
      <c r="K30" s="1251">
        <f>J30*100/$V30</f>
        <v>12.532796482798817</v>
      </c>
      <c r="L30" s="1250">
        <f>SUM(L10:L27)</f>
        <v>33857</v>
      </c>
      <c r="M30" s="1251">
        <f>L30*100/$V30</f>
        <v>5.8557179597604234</v>
      </c>
      <c r="N30" s="1250">
        <f>SUM(N10:N27)</f>
        <v>91789</v>
      </c>
      <c r="O30" s="1251">
        <f>N30*100/$V30</f>
        <v>15.875313696087943</v>
      </c>
      <c r="P30" s="1250">
        <f>SUM(P10:P27)</f>
        <v>78960</v>
      </c>
      <c r="Q30" s="1251">
        <f>P30*100/$V30</f>
        <v>13.6564813805914</v>
      </c>
      <c r="R30" s="1250">
        <f>SUM(R10:R27)</f>
        <v>167268</v>
      </c>
      <c r="S30" s="1251">
        <f>R30*100/$V30</f>
        <v>28.929740724021812</v>
      </c>
      <c r="T30" s="1250">
        <f>SUM(T10:T28)</f>
        <v>3338</v>
      </c>
      <c r="U30" s="1251">
        <f>T30*100/$V30</f>
        <v>0.57732186991405898</v>
      </c>
      <c r="V30" s="1250">
        <f>SUM(V10:V27)</f>
        <v>578187</v>
      </c>
      <c r="W30" s="1251">
        <f>G30+I30+K30+M30+O30+Q30+S30+U30</f>
        <v>100</v>
      </c>
      <c r="X30" s="1267"/>
      <c r="Y30" s="1268">
        <f>(V30/D30)</f>
        <v>1.3719352029593843</v>
      </c>
    </row>
    <row r="31" spans="2:25" s="631" customFormat="1" ht="5.25" customHeight="1" x14ac:dyDescent="0.2">
      <c r="B31" s="644"/>
      <c r="C31" s="645"/>
      <c r="D31" s="1343"/>
      <c r="E31" s="1343"/>
      <c r="F31" s="1343"/>
      <c r="G31" s="1343"/>
      <c r="H31" s="1343"/>
      <c r="I31" s="1343"/>
      <c r="J31" s="1343"/>
      <c r="K31" s="1343"/>
      <c r="L31" s="1343"/>
      <c r="M31" s="1338"/>
      <c r="N31" s="1343"/>
      <c r="O31" s="1343"/>
      <c r="P31" s="1343"/>
      <c r="Q31" s="1343"/>
      <c r="R31" s="1343"/>
      <c r="S31" s="1343"/>
      <c r="T31" s="1343"/>
      <c r="U31" s="1343"/>
      <c r="V31" s="1343"/>
      <c r="W31" s="1343"/>
      <c r="X31" s="1338"/>
      <c r="Y31" s="1338"/>
    </row>
    <row r="32" spans="2:25" s="697" customFormat="1" ht="18.75" customHeight="1" x14ac:dyDescent="0.2">
      <c r="B32" s="850" t="s">
        <v>39</v>
      </c>
      <c r="C32" s="851"/>
      <c r="D32" s="1337"/>
      <c r="E32" s="1337"/>
      <c r="F32" s="1337"/>
      <c r="G32" s="1337"/>
      <c r="H32" s="1337"/>
      <c r="I32" s="1337"/>
      <c r="J32" s="1337"/>
      <c r="K32" s="1337"/>
      <c r="L32" s="1337"/>
      <c r="M32" s="1337"/>
      <c r="N32" s="1337"/>
      <c r="O32" s="1337"/>
      <c r="P32" s="1337"/>
      <c r="Q32" s="1337"/>
      <c r="R32" s="1337"/>
      <c r="S32" s="1337"/>
      <c r="T32" s="1337"/>
      <c r="U32" s="1337"/>
      <c r="V32" s="1337"/>
      <c r="W32" s="1337"/>
      <c r="X32" s="1338"/>
      <c r="Y32" s="1338"/>
    </row>
    <row r="33" spans="2:28" s="852" customFormat="1" x14ac:dyDescent="0.25">
      <c r="B33" s="698" t="s">
        <v>47</v>
      </c>
      <c r="X33" s="697"/>
      <c r="Y33" s="697"/>
    </row>
    <row r="34" spans="2:28" s="852" customFormat="1" x14ac:dyDescent="0.2">
      <c r="D34" s="852" t="e">
        <f>GETPIVOTDATA("Cuenta número de expedientes",#REF!,"CCAA",$B35,"Grado Resuelto",$B$1)</f>
        <v>#REF!</v>
      </c>
      <c r="N34" s="852" t="e">
        <f>GETPIVOTDATA("ID PRESTACION
COUNT",#REF!,"
CCAA",$B35,"
Tipo Prestación",N$1,"Grado Resuelto",$B$1)</f>
        <v>#REF!</v>
      </c>
      <c r="X34" s="697"/>
      <c r="Y34" s="697"/>
    </row>
    <row r="35" spans="2:28" s="852" customFormat="1" x14ac:dyDescent="0.2">
      <c r="B35" s="852" t="s">
        <v>39</v>
      </c>
      <c r="D35" s="853" t="e">
        <f>GETPIVOTDATA("Cuenta número de expedientes",#REF!,"CCAA",$B36,"Grado Resuelto",$B$1)</f>
        <v>#REF!</v>
      </c>
      <c r="N35" s="852" t="e">
        <f>GETPIVOTDATA("ID PRESTACION
COUNT",#REF!,"
CCAA",$B36,"
Tipo Prestación",N$1,"Grado Resuelto",$B$1)</f>
        <v>#REF!</v>
      </c>
      <c r="T35" s="697"/>
      <c r="U35" s="697"/>
    </row>
    <row r="36" spans="2:28" s="852" customFormat="1" x14ac:dyDescent="0.2">
      <c r="B36" s="852" t="s">
        <v>47</v>
      </c>
      <c r="T36" s="697"/>
      <c r="U36" s="697"/>
    </row>
    <row r="37" spans="2:28" s="852" customFormat="1" x14ac:dyDescent="0.2">
      <c r="T37" s="697"/>
      <c r="U37" s="697"/>
    </row>
    <row r="38" spans="2:28" s="852" customFormat="1" x14ac:dyDescent="0.2">
      <c r="T38" s="697"/>
      <c r="U38" s="697"/>
    </row>
    <row r="39" spans="2:28" s="1361" customFormat="1" x14ac:dyDescent="0.2">
      <c r="N39" s="852"/>
      <c r="T39" s="1362"/>
      <c r="U39" s="1362"/>
    </row>
    <row r="40" spans="2:28" s="1361" customFormat="1" x14ac:dyDescent="0.2">
      <c r="N40" s="852"/>
      <c r="T40" s="1362"/>
      <c r="U40" s="1362"/>
    </row>
    <row r="41" spans="2:28" s="1361" customFormat="1" x14ac:dyDescent="0.2">
      <c r="N41" s="852"/>
      <c r="T41" s="1362"/>
      <c r="U41" s="1362"/>
    </row>
    <row r="42" spans="2:28" s="1361" customFormat="1" x14ac:dyDescent="0.2">
      <c r="N42" s="852"/>
      <c r="T42" s="1362"/>
      <c r="U42" s="1362"/>
    </row>
    <row r="43" spans="2:28" s="852" customFormat="1" x14ac:dyDescent="0.2">
      <c r="B43" s="1337"/>
      <c r="C43" s="1337"/>
      <c r="D43" s="1337"/>
      <c r="E43" s="1337"/>
      <c r="F43" s="1337"/>
      <c r="G43" s="1337"/>
      <c r="H43" s="1337"/>
      <c r="I43" s="1337"/>
      <c r="J43" s="1337"/>
      <c r="K43" s="1337"/>
      <c r="L43" s="1337"/>
      <c r="M43" s="1337"/>
      <c r="O43" s="1337"/>
      <c r="P43" s="1337"/>
      <c r="Q43" s="1337"/>
      <c r="R43" s="1337"/>
      <c r="S43" s="1337"/>
      <c r="T43" s="1338"/>
      <c r="U43" s="1338"/>
      <c r="V43" s="1337"/>
      <c r="W43" s="1337"/>
      <c r="X43" s="1337"/>
      <c r="Y43" s="1337"/>
      <c r="Z43" s="1337"/>
      <c r="AA43" s="1337"/>
      <c r="AB43" s="1337"/>
    </row>
    <row r="44" spans="2:28" s="852" customFormat="1" x14ac:dyDescent="0.2">
      <c r="D44" s="1337"/>
      <c r="E44" s="1337"/>
      <c r="F44" s="1337"/>
      <c r="G44" s="1337"/>
      <c r="H44" s="1337"/>
      <c r="I44" s="1337"/>
      <c r="J44" s="1337"/>
      <c r="K44" s="1337"/>
      <c r="L44" s="1337"/>
      <c r="M44" s="1337"/>
      <c r="O44" s="1337"/>
      <c r="P44" s="1337"/>
      <c r="Q44" s="1337"/>
      <c r="R44" s="1337"/>
      <c r="S44" s="1337"/>
      <c r="T44" s="1338"/>
      <c r="U44" s="1338"/>
      <c r="V44" s="1337"/>
      <c r="W44" s="1337"/>
      <c r="X44" s="1337"/>
      <c r="Y44" s="1337"/>
      <c r="Z44" s="1337"/>
      <c r="AA44" s="1337"/>
    </row>
    <row r="45" spans="2:28" s="852" customFormat="1" x14ac:dyDescent="0.2">
      <c r="Z45" s="1337"/>
      <c r="AA45" s="1337"/>
    </row>
    <row r="46" spans="2:28" s="852" customFormat="1" x14ac:dyDescent="0.2">
      <c r="T46" s="697"/>
      <c r="U46" s="697"/>
      <c r="V46" s="1337"/>
      <c r="W46" s="1337"/>
      <c r="X46" s="1337"/>
      <c r="Y46" s="1337"/>
      <c r="Z46" s="1337"/>
      <c r="AA46" s="1337"/>
    </row>
    <row r="47" spans="2:28" s="852" customFormat="1" x14ac:dyDescent="0.2">
      <c r="T47" s="697"/>
      <c r="U47" s="697"/>
      <c r="V47" s="1337"/>
      <c r="W47" s="1337"/>
      <c r="X47" s="1337"/>
      <c r="Y47" s="1337"/>
      <c r="Z47" s="1337"/>
      <c r="AA47" s="1337"/>
    </row>
    <row r="48" spans="2:28" s="852" customFormat="1" x14ac:dyDescent="0.2">
      <c r="T48" s="697"/>
      <c r="U48" s="697"/>
      <c r="V48" s="1337"/>
      <c r="W48" s="1337"/>
      <c r="X48" s="1337"/>
      <c r="Y48" s="1337"/>
      <c r="Z48" s="1337"/>
      <c r="AA48" s="1337"/>
    </row>
    <row r="49" spans="2:27" x14ac:dyDescent="0.2">
      <c r="B49" s="852"/>
      <c r="C49" s="852"/>
      <c r="D49" s="852"/>
      <c r="E49" s="852"/>
      <c r="F49" s="852"/>
      <c r="G49" s="852"/>
      <c r="H49" s="852"/>
      <c r="I49" s="852"/>
      <c r="J49" s="852"/>
      <c r="K49" s="852"/>
      <c r="L49" s="852"/>
      <c r="M49" s="852"/>
      <c r="N49" s="852"/>
      <c r="O49" s="852"/>
      <c r="P49" s="852"/>
      <c r="Q49" s="852"/>
      <c r="R49" s="852"/>
      <c r="S49" s="852"/>
      <c r="T49" s="697"/>
      <c r="U49" s="697"/>
      <c r="V49" s="1337"/>
      <c r="W49" s="1337"/>
      <c r="X49" s="1337"/>
      <c r="Y49" s="1337"/>
      <c r="Z49" s="1337"/>
      <c r="AA49" s="1337"/>
    </row>
    <row r="50" spans="2:27" x14ac:dyDescent="0.2">
      <c r="B50" s="852"/>
      <c r="C50" s="852"/>
      <c r="D50" s="852"/>
      <c r="E50" s="852"/>
      <c r="F50" s="852"/>
      <c r="G50" s="852"/>
      <c r="H50" s="852"/>
      <c r="I50" s="852"/>
      <c r="J50" s="852"/>
      <c r="K50" s="852"/>
      <c r="L50" s="852"/>
      <c r="M50" s="852"/>
      <c r="N50" s="852"/>
      <c r="O50" s="852"/>
      <c r="P50" s="852"/>
      <c r="Q50" s="852"/>
      <c r="R50" s="852"/>
      <c r="S50" s="852"/>
      <c r="T50" s="697"/>
      <c r="U50" s="697"/>
      <c r="V50" s="1337"/>
      <c r="W50" s="1337"/>
      <c r="X50" s="1337"/>
      <c r="Y50" s="1337"/>
      <c r="Z50" s="1337"/>
      <c r="AA50" s="1337"/>
    </row>
    <row r="51" spans="2:27" x14ac:dyDescent="0.2">
      <c r="B51" s="1337"/>
      <c r="C51" s="1337"/>
      <c r="D51" s="1337"/>
      <c r="E51" s="1337"/>
      <c r="F51" s="1337"/>
      <c r="G51" s="1337"/>
      <c r="H51" s="1337"/>
      <c r="I51" s="1337"/>
      <c r="J51" s="1337"/>
      <c r="K51" s="1337"/>
      <c r="L51" s="1337"/>
      <c r="M51" s="1337"/>
      <c r="N51" s="1337"/>
      <c r="O51" s="1337"/>
      <c r="P51" s="1337"/>
      <c r="Q51" s="1337"/>
      <c r="R51" s="1337"/>
      <c r="S51" s="1337"/>
      <c r="T51" s="1338"/>
      <c r="U51" s="1338"/>
      <c r="V51" s="1337"/>
      <c r="W51" s="1337"/>
      <c r="X51" s="1337"/>
      <c r="Y51" s="1337"/>
      <c r="Z51" s="1337"/>
      <c r="AA51" s="1337"/>
    </row>
    <row r="52" spans="2:27" x14ac:dyDescent="0.2">
      <c r="B52" s="1337"/>
      <c r="C52" s="1337"/>
      <c r="D52" s="1337"/>
      <c r="E52" s="1337"/>
      <c r="F52" s="1337"/>
      <c r="G52" s="1337"/>
      <c r="H52" s="1337"/>
      <c r="I52" s="1337"/>
      <c r="J52" s="1337"/>
      <c r="K52" s="1337"/>
      <c r="L52" s="1337"/>
      <c r="M52" s="1337"/>
      <c r="N52" s="1337"/>
      <c r="O52" s="1337"/>
      <c r="P52" s="1337"/>
      <c r="Q52" s="1337"/>
      <c r="R52" s="1337"/>
      <c r="S52" s="1337"/>
      <c r="T52" s="1338"/>
      <c r="U52" s="1338"/>
      <c r="V52" s="1337"/>
      <c r="W52" s="1337"/>
      <c r="X52" s="1337"/>
      <c r="Y52" s="1337"/>
      <c r="Z52" s="1337"/>
      <c r="AA52" s="1337"/>
    </row>
    <row r="53" spans="2:27" x14ac:dyDescent="0.2">
      <c r="B53" s="1337"/>
      <c r="C53" s="1337"/>
      <c r="D53" s="1337"/>
      <c r="E53" s="1337"/>
      <c r="F53" s="1337"/>
      <c r="G53" s="1337"/>
      <c r="H53" s="1337"/>
      <c r="I53" s="1337"/>
      <c r="J53" s="1337"/>
      <c r="K53" s="1337"/>
      <c r="L53" s="1337"/>
      <c r="M53" s="1337"/>
      <c r="N53" s="1337"/>
      <c r="O53" s="1337"/>
      <c r="P53" s="1337"/>
      <c r="Q53" s="1337"/>
      <c r="R53" s="1337"/>
      <c r="S53" s="1337"/>
      <c r="T53" s="1338"/>
      <c r="U53" s="1338"/>
      <c r="V53" s="1337"/>
      <c r="W53" s="1337"/>
      <c r="X53" s="1337"/>
      <c r="Y53" s="1337"/>
      <c r="Z53" s="1337"/>
      <c r="AA53" s="1337"/>
    </row>
    <row r="54" spans="2:27" x14ac:dyDescent="0.2">
      <c r="B54" s="1337"/>
      <c r="C54" s="1337"/>
      <c r="D54" s="1337"/>
      <c r="E54" s="1337"/>
      <c r="F54" s="1337"/>
      <c r="G54" s="1337"/>
      <c r="H54" s="1337"/>
      <c r="I54" s="1337"/>
      <c r="J54" s="1337"/>
      <c r="K54" s="1337"/>
      <c r="L54" s="1337"/>
      <c r="M54" s="1337"/>
      <c r="N54" s="1337"/>
      <c r="O54" s="1337"/>
      <c r="P54" s="1337"/>
      <c r="Q54" s="1337"/>
      <c r="R54" s="1337"/>
      <c r="S54" s="1337"/>
      <c r="T54" s="1338"/>
      <c r="U54" s="1338"/>
      <c r="V54" s="1337"/>
      <c r="W54" s="1337"/>
      <c r="X54" s="1337"/>
      <c r="Y54" s="1337"/>
      <c r="Z54" s="1337"/>
      <c r="AA54" s="1337"/>
    </row>
    <row r="55" spans="2:27" x14ac:dyDescent="0.2">
      <c r="B55" s="1337"/>
      <c r="C55" s="1337"/>
      <c r="D55" s="1337"/>
      <c r="E55" s="1337"/>
      <c r="F55" s="1337"/>
      <c r="G55" s="1337"/>
      <c r="H55" s="1337"/>
      <c r="I55" s="1337"/>
      <c r="J55" s="1337"/>
      <c r="K55" s="1337"/>
      <c r="L55" s="1337"/>
      <c r="M55" s="1337"/>
      <c r="N55" s="1337"/>
      <c r="O55" s="1337"/>
      <c r="P55" s="1337"/>
      <c r="Q55" s="1337"/>
      <c r="R55" s="1337"/>
      <c r="S55" s="1337"/>
      <c r="T55" s="1338"/>
      <c r="U55" s="1338"/>
      <c r="V55" s="1337"/>
      <c r="W55" s="1337"/>
      <c r="X55" s="1337"/>
      <c r="Y55" s="1337"/>
      <c r="Z55" s="1337"/>
      <c r="AA55" s="1337"/>
    </row>
    <row r="56" spans="2:27" x14ac:dyDescent="0.2">
      <c r="B56" s="1337"/>
      <c r="C56" s="1337"/>
      <c r="D56" s="1337"/>
      <c r="E56" s="1337"/>
      <c r="F56" s="1337"/>
      <c r="G56" s="1337"/>
      <c r="H56" s="1337"/>
      <c r="I56" s="1337"/>
      <c r="J56" s="1337"/>
      <c r="K56" s="1337"/>
      <c r="L56" s="1337"/>
      <c r="M56" s="1337"/>
      <c r="N56" s="1337"/>
      <c r="O56" s="1337"/>
      <c r="P56" s="1337"/>
      <c r="Q56" s="1337"/>
      <c r="R56" s="1337"/>
      <c r="S56" s="1337"/>
      <c r="T56" s="1338"/>
      <c r="U56" s="1338"/>
      <c r="V56" s="1337"/>
      <c r="W56" s="1337"/>
      <c r="X56" s="1337"/>
      <c r="Y56" s="1337"/>
      <c r="Z56" s="1337"/>
      <c r="AA56" s="1337"/>
    </row>
    <row r="57" spans="2:27" x14ac:dyDescent="0.2">
      <c r="B57" s="1337"/>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8"/>
      <c r="Y57" s="1338"/>
      <c r="Z57" s="1337"/>
      <c r="AA57" s="1337"/>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4" t="s">
        <v>419</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72789</v>
      </c>
      <c r="F10" s="164">
        <f>'41abenpreGIII'!F10+'41abenpreGIII'!H10+'41abenpreGIII'!J10+'41abenpreGIII'!L10+'41abenpreGIII'!N10</f>
        <v>72436</v>
      </c>
      <c r="G10" s="165">
        <f t="shared" ref="G10:G27" si="0">F10*100/$N10</f>
        <v>71.433784010335003</v>
      </c>
      <c r="H10" s="164">
        <f>'41abenpreGIII'!P10</f>
        <v>2010</v>
      </c>
      <c r="I10" s="165">
        <f t="shared" ref="I10:I27" si="1">H10*100/$N10</f>
        <v>1.9821898760391705</v>
      </c>
      <c r="J10" s="164">
        <f>'41abenpreGIII'!R10</f>
        <v>26949</v>
      </c>
      <c r="K10" s="165">
        <f t="shared" ref="K10:K27" si="2">J10*100/$N10</f>
        <v>26.576136800686371</v>
      </c>
      <c r="L10" s="164">
        <f>'41abenpreGIII'!T10</f>
        <v>8</v>
      </c>
      <c r="M10" s="165">
        <f t="shared" ref="M10:M27" si="3">L10*100/$N10</f>
        <v>7.8893129394593843E-3</v>
      </c>
      <c r="N10" s="164">
        <f>F10+H10+J10+L10</f>
        <v>101403</v>
      </c>
      <c r="O10" s="165">
        <f>G10+I10+K10+M10</f>
        <v>100</v>
      </c>
      <c r="P10" s="166"/>
      <c r="Q10" s="166">
        <f t="shared" ref="Q10:Q27" si="4">N10/D10</f>
        <v>1.3931088488645262</v>
      </c>
    </row>
    <row r="11" spans="2:25" s="162" customFormat="1" ht="18" customHeight="1" x14ac:dyDescent="0.2">
      <c r="B11" s="146" t="s">
        <v>7</v>
      </c>
      <c r="C11" s="159"/>
      <c r="D11" s="163">
        <f>'41abenpreGIII'!D11</f>
        <v>13836</v>
      </c>
      <c r="F11" s="164">
        <f>'41abenpreGIII'!F11+'41abenpreGIII'!H11+'41abenpreGIII'!J11+'41abenpreGIII'!L11+'41abenpreGIII'!N11</f>
        <v>8324</v>
      </c>
      <c r="G11" s="165">
        <f t="shared" si="0"/>
        <v>46.057655065567424</v>
      </c>
      <c r="H11" s="164">
        <f>'41abenpreGIII'!P11</f>
        <v>4330</v>
      </c>
      <c r="I11" s="165">
        <f t="shared" si="1"/>
        <v>23.958390969955182</v>
      </c>
      <c r="J11" s="164">
        <f>'41abenpreGIII'!R11</f>
        <v>5419</v>
      </c>
      <c r="K11" s="165">
        <f t="shared" si="2"/>
        <v>29.983953964477397</v>
      </c>
      <c r="L11" s="164">
        <f>'41abenpreGIII'!T11</f>
        <v>0</v>
      </c>
      <c r="M11" s="165">
        <f t="shared" si="3"/>
        <v>0</v>
      </c>
      <c r="N11" s="164">
        <f t="shared" ref="N11:O27" si="5">F11+H11+J11+L11</f>
        <v>18073</v>
      </c>
      <c r="O11" s="165">
        <f t="shared" si="5"/>
        <v>100</v>
      </c>
      <c r="P11" s="166"/>
      <c r="Q11" s="166">
        <f t="shared" si="4"/>
        <v>1.3062301243133854</v>
      </c>
    </row>
    <row r="12" spans="2:25" s="162" customFormat="1" ht="22.5" customHeight="1" x14ac:dyDescent="0.2">
      <c r="B12" s="146" t="s">
        <v>37</v>
      </c>
      <c r="C12" s="159"/>
      <c r="D12" s="163">
        <f>'41abenpreGIII'!D12</f>
        <v>8193</v>
      </c>
      <c r="F12" s="164">
        <f>'41abenpreGIII'!F12+'41abenpreGIII'!H12+'41abenpreGIII'!J12+'41abenpreGIII'!L12+'41abenpreGIII'!N12</f>
        <v>6738</v>
      </c>
      <c r="G12" s="165">
        <f t="shared" si="0"/>
        <v>58.454064370608137</v>
      </c>
      <c r="H12" s="163">
        <f>'41abenpreGIII'!P12</f>
        <v>1872</v>
      </c>
      <c r="I12" s="165">
        <f t="shared" si="1"/>
        <v>16.240131864318556</v>
      </c>
      <c r="J12" s="164">
        <f>'41abenpreGIII'!R12</f>
        <v>2904</v>
      </c>
      <c r="K12" s="165">
        <f t="shared" si="2"/>
        <v>25.193025071571093</v>
      </c>
      <c r="L12" s="164">
        <f>'41abenpreGIII'!T12</f>
        <v>13</v>
      </c>
      <c r="M12" s="165">
        <f t="shared" si="3"/>
        <v>0.1127786935022122</v>
      </c>
      <c r="N12" s="164">
        <f t="shared" si="5"/>
        <v>11527</v>
      </c>
      <c r="O12" s="165">
        <f t="shared" si="5"/>
        <v>100</v>
      </c>
      <c r="P12" s="166"/>
      <c r="Q12" s="166">
        <f t="shared" si="4"/>
        <v>1.4069327474673501</v>
      </c>
    </row>
    <row r="13" spans="2:25" s="162" customFormat="1" ht="18" customHeight="1" x14ac:dyDescent="0.2">
      <c r="B13" s="146" t="s">
        <v>38</v>
      </c>
      <c r="C13" s="159"/>
      <c r="D13" s="163">
        <f>'41abenpreGIII'!D13</f>
        <v>8139</v>
      </c>
      <c r="F13" s="164">
        <f>'41abenpreGIII'!F13+'41abenpreGIII'!H13+'41abenpreGIII'!J13+'41abenpreGIII'!L13+'41abenpreGIII'!N13</f>
        <v>6660</v>
      </c>
      <c r="G13" s="165">
        <f t="shared" si="0"/>
        <v>56.245249556625282</v>
      </c>
      <c r="H13" s="164">
        <f>'41abenpreGIII'!P13</f>
        <v>408</v>
      </c>
      <c r="I13" s="165">
        <f t="shared" si="1"/>
        <v>3.4456549277932607</v>
      </c>
      <c r="J13" s="164">
        <f>'41abenpreGIII'!R13</f>
        <v>4773</v>
      </c>
      <c r="K13" s="165">
        <f t="shared" si="2"/>
        <v>40.309095515581454</v>
      </c>
      <c r="L13" s="164">
        <f>'41abenpreGIII'!T13</f>
        <v>0</v>
      </c>
      <c r="M13" s="165">
        <f t="shared" si="3"/>
        <v>0</v>
      </c>
      <c r="N13" s="164">
        <f t="shared" si="5"/>
        <v>11841</v>
      </c>
      <c r="O13" s="165">
        <f t="shared" si="5"/>
        <v>100</v>
      </c>
      <c r="P13" s="166"/>
      <c r="Q13" s="166">
        <f t="shared" si="4"/>
        <v>1.4548470328050129</v>
      </c>
    </row>
    <row r="14" spans="2:25" s="162" customFormat="1" ht="18" customHeight="1" x14ac:dyDescent="0.2">
      <c r="B14" s="146" t="s">
        <v>6</v>
      </c>
      <c r="C14" s="159"/>
      <c r="D14" s="163">
        <f>'41abenpreGIII'!D14</f>
        <v>17998</v>
      </c>
      <c r="F14" s="164">
        <f>'41abenpreGIII'!F14+'41abenpreGIII'!H14+'41abenpreGIII'!J14+'41abenpreGIII'!L14+'41abenpreGIII'!N14</f>
        <v>6555</v>
      </c>
      <c r="G14" s="165">
        <f t="shared" si="0"/>
        <v>31.604069234848851</v>
      </c>
      <c r="H14" s="164">
        <f>'41abenpreGIII'!P14</f>
        <v>5838</v>
      </c>
      <c r="I14" s="165">
        <f t="shared" si="1"/>
        <v>28.147148160647991</v>
      </c>
      <c r="J14" s="164">
        <f>'41abenpreGIII'!R14</f>
        <v>8348</v>
      </c>
      <c r="K14" s="165">
        <f t="shared" si="2"/>
        <v>40.248782604503155</v>
      </c>
      <c r="L14" s="164">
        <f>'41abenpreGIII'!T14</f>
        <v>0</v>
      </c>
      <c r="M14" s="165">
        <f t="shared" si="3"/>
        <v>0</v>
      </c>
      <c r="N14" s="164">
        <f t="shared" si="5"/>
        <v>20741</v>
      </c>
      <c r="O14" s="165">
        <f t="shared" si="5"/>
        <v>100</v>
      </c>
      <c r="P14" s="166"/>
      <c r="Q14" s="166">
        <f t="shared" si="4"/>
        <v>1.1524058228692078</v>
      </c>
    </row>
    <row r="15" spans="2:25" s="162" customFormat="1" ht="18" customHeight="1" x14ac:dyDescent="0.2">
      <c r="B15" s="146" t="s">
        <v>5</v>
      </c>
      <c r="C15" s="159"/>
      <c r="D15" s="163">
        <f>'41abenpreGIII'!D15</f>
        <v>5149</v>
      </c>
      <c r="F15" s="164">
        <f>'41abenpreGIII'!F15+'41abenpreGIII'!H15+'41abenpreGIII'!J15+'41abenpreGIII'!L15+'41abenpreGIII'!N15</f>
        <v>6040</v>
      </c>
      <c r="G15" s="165">
        <f t="shared" si="0"/>
        <v>71.067184374632305</v>
      </c>
      <c r="H15" s="163">
        <f>'41abenpreGIII'!P15</f>
        <v>180</v>
      </c>
      <c r="I15" s="165">
        <f t="shared" si="1"/>
        <v>2.1178962230850686</v>
      </c>
      <c r="J15" s="164">
        <f>'41abenpreGIII'!R15</f>
        <v>2279</v>
      </c>
      <c r="K15" s="165">
        <f t="shared" si="2"/>
        <v>26.814919402282623</v>
      </c>
      <c r="L15" s="164">
        <f>'41abenpreGIII'!T15</f>
        <v>0</v>
      </c>
      <c r="M15" s="165">
        <f t="shared" si="3"/>
        <v>0</v>
      </c>
      <c r="N15" s="164">
        <f t="shared" si="5"/>
        <v>8499</v>
      </c>
      <c r="O15" s="165">
        <f t="shared" si="5"/>
        <v>100</v>
      </c>
      <c r="P15" s="166"/>
      <c r="Q15" s="166">
        <f t="shared" si="4"/>
        <v>1.6506117692755875</v>
      </c>
    </row>
    <row r="16" spans="2:25" s="162" customFormat="1" ht="18" customHeight="1" x14ac:dyDescent="0.2">
      <c r="B16" s="146" t="s">
        <v>4</v>
      </c>
      <c r="C16" s="159"/>
      <c r="D16" s="163">
        <f>'41abenpreGIII'!D16</f>
        <v>34817</v>
      </c>
      <c r="F16" s="164">
        <f>'41abenpreGIII'!F16+'41abenpreGIII'!H16+'41abenpreGIII'!J16+'41abenpreGIII'!L16+'41abenpreGIII'!N16</f>
        <v>21529</v>
      </c>
      <c r="G16" s="165">
        <f t="shared" si="0"/>
        <v>44.920399774657291</v>
      </c>
      <c r="H16" s="164">
        <f>'41abenpreGIII'!P16</f>
        <v>16176</v>
      </c>
      <c r="I16" s="165">
        <f t="shared" si="1"/>
        <v>33.751330147933317</v>
      </c>
      <c r="J16" s="164">
        <f>'41abenpreGIII'!R16</f>
        <v>9583</v>
      </c>
      <c r="K16" s="165">
        <f t="shared" si="2"/>
        <v>19.994992384251049</v>
      </c>
      <c r="L16" s="164">
        <f>'41abenpreGIII'!T16</f>
        <v>639</v>
      </c>
      <c r="M16" s="165">
        <f t="shared" si="3"/>
        <v>1.333277693158345</v>
      </c>
      <c r="N16" s="164">
        <f t="shared" si="5"/>
        <v>47927</v>
      </c>
      <c r="O16" s="165">
        <f t="shared" si="5"/>
        <v>100</v>
      </c>
      <c r="P16" s="166"/>
      <c r="Q16" s="166">
        <f t="shared" si="4"/>
        <v>1.3765401958813224</v>
      </c>
    </row>
    <row r="17" spans="2:25" s="162" customFormat="1" ht="18" customHeight="1" x14ac:dyDescent="0.2">
      <c r="B17" s="146" t="s">
        <v>40</v>
      </c>
      <c r="C17" s="159"/>
      <c r="D17" s="163">
        <f>'41abenpreGIII'!D17</f>
        <v>23719</v>
      </c>
      <c r="F17" s="164">
        <f>'41abenpreGIII'!F17+'41abenpreGIII'!H17+'41abenpreGIII'!J17+'41abenpreGIII'!L17+'41abenpreGIII'!N17</f>
        <v>21214</v>
      </c>
      <c r="G17" s="165">
        <f t="shared" si="0"/>
        <v>62.929014268339714</v>
      </c>
      <c r="H17" s="164">
        <f>'41abenpreGIII'!P17</f>
        <v>4189</v>
      </c>
      <c r="I17" s="165">
        <f t="shared" si="1"/>
        <v>12.426211029040966</v>
      </c>
      <c r="J17" s="164">
        <f>'41abenpreGIII'!R17</f>
        <v>8295</v>
      </c>
      <c r="K17" s="165">
        <f t="shared" si="2"/>
        <v>24.606211622319126</v>
      </c>
      <c r="L17" s="164">
        <f>'41abenpreGIII'!T17</f>
        <v>13</v>
      </c>
      <c r="M17" s="165">
        <f t="shared" si="3"/>
        <v>3.8563080300198747E-2</v>
      </c>
      <c r="N17" s="164">
        <f t="shared" si="5"/>
        <v>33711</v>
      </c>
      <c r="O17" s="165">
        <f t="shared" si="5"/>
        <v>100</v>
      </c>
      <c r="P17" s="166"/>
      <c r="Q17" s="166">
        <f t="shared" si="4"/>
        <v>1.421265652008938</v>
      </c>
    </row>
    <row r="18" spans="2:25" s="162" customFormat="1" ht="18" customHeight="1" x14ac:dyDescent="0.2">
      <c r="B18" s="146" t="s">
        <v>41</v>
      </c>
      <c r="C18" s="159"/>
      <c r="D18" s="163">
        <f>'41abenpreGIII'!D18</f>
        <v>46281</v>
      </c>
      <c r="F18" s="164">
        <f>'41abenpreGIII'!F18+'41abenpreGIII'!H18+'41abenpreGIII'!J18+'41abenpreGIII'!L18+'41abenpreGIII'!N18</f>
        <v>28745</v>
      </c>
      <c r="G18" s="165">
        <f t="shared" si="0"/>
        <v>50.053109056400075</v>
      </c>
      <c r="H18" s="164">
        <f>'41abenpreGIII'!P18</f>
        <v>6573</v>
      </c>
      <c r="I18" s="165">
        <f t="shared" si="1"/>
        <v>11.445436974350939</v>
      </c>
      <c r="J18" s="164">
        <f>'41abenpreGIII'!R18</f>
        <v>22045</v>
      </c>
      <c r="K18" s="165">
        <f t="shared" si="2"/>
        <v>38.386529453760296</v>
      </c>
      <c r="L18" s="164">
        <f>'41abenpreGIII'!T18</f>
        <v>66</v>
      </c>
      <c r="M18" s="165">
        <f t="shared" si="3"/>
        <v>0.11492451548869038</v>
      </c>
      <c r="N18" s="164">
        <f t="shared" si="5"/>
        <v>57429</v>
      </c>
      <c r="O18" s="165">
        <f t="shared" si="5"/>
        <v>100</v>
      </c>
      <c r="P18" s="166"/>
      <c r="Q18" s="166">
        <f t="shared" si="4"/>
        <v>1.2408763855577882</v>
      </c>
    </row>
    <row r="19" spans="2:25" s="162" customFormat="1" ht="18" customHeight="1" x14ac:dyDescent="0.2">
      <c r="B19" s="146" t="s">
        <v>3</v>
      </c>
      <c r="C19" s="159"/>
      <c r="D19" s="163">
        <f>'41abenpreGIII'!D19</f>
        <v>47753</v>
      </c>
      <c r="F19" s="164">
        <f>'41abenpreGIII'!F19+'41abenpreGIII'!H19+'41abenpreGIII'!J19+'41abenpreGIII'!L19+'41abenpreGIII'!N19</f>
        <v>30635</v>
      </c>
      <c r="G19" s="165">
        <f t="shared" si="0"/>
        <v>42.835969070290979</v>
      </c>
      <c r="H19" s="164">
        <f>'41abenpreGIII'!P19</f>
        <v>8059</v>
      </c>
      <c r="I19" s="165">
        <f>H19*100/$N19</f>
        <v>11.268649412027909</v>
      </c>
      <c r="J19" s="164">
        <f>'41abenpreGIII'!R19</f>
        <v>32482</v>
      </c>
      <c r="K19" s="165">
        <f>J19*100/$N19</f>
        <v>45.418571808101568</v>
      </c>
      <c r="L19" s="164">
        <f>'41abenpreGIII'!T19</f>
        <v>341</v>
      </c>
      <c r="M19" s="165">
        <f t="shared" si="3"/>
        <v>0.47680970957954055</v>
      </c>
      <c r="N19" s="164">
        <f t="shared" si="5"/>
        <v>71517</v>
      </c>
      <c r="O19" s="165">
        <f t="shared" si="5"/>
        <v>99.999999999999986</v>
      </c>
      <c r="P19" s="166"/>
      <c r="Q19" s="166">
        <f t="shared" si="4"/>
        <v>1.4976441270705505</v>
      </c>
    </row>
    <row r="20" spans="2:25" s="162" customFormat="1" ht="18" customHeight="1" x14ac:dyDescent="0.2">
      <c r="B20" s="146" t="s">
        <v>2</v>
      </c>
      <c r="C20" s="159"/>
      <c r="D20" s="163">
        <f>'41abenpreGIII'!D20</f>
        <v>12254</v>
      </c>
      <c r="F20" s="164">
        <f>'41abenpreGIII'!F20+'41abenpreGIII'!H20+'41abenpreGIII'!J20+'41abenpreGIII'!L20+'41abenpreGIII'!N20</f>
        <v>5646</v>
      </c>
      <c r="G20" s="165">
        <f t="shared" si="0"/>
        <v>40.718303764604066</v>
      </c>
      <c r="H20" s="164">
        <f>'41abenpreGIII'!P20</f>
        <v>6187</v>
      </c>
      <c r="I20" s="165">
        <f>H20*100/$N20</f>
        <v>44.619933650656279</v>
      </c>
      <c r="J20" s="164">
        <f>'41abenpreGIII'!R20</f>
        <v>2033</v>
      </c>
      <c r="K20" s="165">
        <f>J20*100/$N20</f>
        <v>14.661762584739652</v>
      </c>
      <c r="L20" s="164">
        <f>'41abenpreGIII'!T20</f>
        <v>0</v>
      </c>
      <c r="M20" s="165">
        <f t="shared" si="3"/>
        <v>0</v>
      </c>
      <c r="N20" s="164">
        <f t="shared" si="5"/>
        <v>13866</v>
      </c>
      <c r="O20" s="165">
        <f t="shared" si="5"/>
        <v>100</v>
      </c>
      <c r="P20" s="166"/>
      <c r="Q20" s="166">
        <f t="shared" si="4"/>
        <v>1.1315488819977151</v>
      </c>
    </row>
    <row r="21" spans="2:25" s="162" customFormat="1" ht="18" customHeight="1" x14ac:dyDescent="0.2">
      <c r="B21" s="146" t="s">
        <v>35</v>
      </c>
      <c r="C21" s="159"/>
      <c r="D21" s="163">
        <f>'41abenpreGIII'!D21</f>
        <v>27206</v>
      </c>
      <c r="F21" s="164">
        <f>'41abenpreGIII'!F21+'41abenpreGIII'!H21+'41abenpreGIII'!J21+'41abenpreGIII'!L21+'41abenpreGIII'!N21</f>
        <v>25356</v>
      </c>
      <c r="G21" s="165">
        <f t="shared" si="0"/>
        <v>64.647391769925036</v>
      </c>
      <c r="H21" s="164">
        <f>'41abenpreGIII'!P21</f>
        <v>6482</v>
      </c>
      <c r="I21" s="165">
        <f>H21*100/$N21</f>
        <v>16.526439243281832</v>
      </c>
      <c r="J21" s="164">
        <f>'41abenpreGIII'!R21</f>
        <v>7295</v>
      </c>
      <c r="K21" s="165">
        <f>J21*100/$N21</f>
        <v>18.599255519861302</v>
      </c>
      <c r="L21" s="164">
        <f>'41abenpreGIII'!T21</f>
        <v>89</v>
      </c>
      <c r="M21" s="165">
        <f t="shared" si="3"/>
        <v>0.22691346693182399</v>
      </c>
      <c r="N21" s="164">
        <f t="shared" si="5"/>
        <v>39222</v>
      </c>
      <c r="O21" s="165">
        <f t="shared" si="5"/>
        <v>99.999999999999986</v>
      </c>
      <c r="P21" s="166"/>
      <c r="Q21" s="166">
        <f t="shared" si="4"/>
        <v>1.4416672792766301</v>
      </c>
    </row>
    <row r="22" spans="2:25" s="162" customFormat="1" ht="21" customHeight="1" x14ac:dyDescent="0.2">
      <c r="B22" s="146" t="s">
        <v>42</v>
      </c>
      <c r="C22" s="159"/>
      <c r="D22" s="163">
        <f>'41abenpreGIII'!D22</f>
        <v>65236</v>
      </c>
      <c r="F22" s="164">
        <f>'41abenpreGIII'!F22+'41abenpreGIII'!H22+'41abenpreGIII'!J22+'41abenpreGIII'!L22+'41abenpreGIII'!N22</f>
        <v>59806</v>
      </c>
      <c r="G22" s="165">
        <f t="shared" si="0"/>
        <v>65.796798503768088</v>
      </c>
      <c r="H22" s="164">
        <f>'41abenpreGIII'!P22</f>
        <v>13847</v>
      </c>
      <c r="I22" s="165">
        <f>H22*100/$N22</f>
        <v>15.234061279498322</v>
      </c>
      <c r="J22" s="164">
        <f>'41abenpreGIII'!R22</f>
        <v>17177</v>
      </c>
      <c r="K22" s="165">
        <f>J22*100/$N22</f>
        <v>18.89762913251554</v>
      </c>
      <c r="L22" s="164">
        <f>'41abenpreGIII'!T22</f>
        <v>65</v>
      </c>
      <c r="M22" s="165">
        <f t="shared" si="3"/>
        <v>7.15110842180538E-2</v>
      </c>
      <c r="N22" s="164">
        <f t="shared" si="5"/>
        <v>90895</v>
      </c>
      <c r="O22" s="165">
        <f t="shared" si="5"/>
        <v>100</v>
      </c>
      <c r="P22" s="166"/>
      <c r="Q22" s="166">
        <f t="shared" si="4"/>
        <v>1.3933257710466613</v>
      </c>
    </row>
    <row r="23" spans="2:25" s="162" customFormat="1" ht="18" customHeight="1" x14ac:dyDescent="0.2">
      <c r="B23" s="146" t="s">
        <v>43</v>
      </c>
      <c r="C23" s="159"/>
      <c r="D23" s="163">
        <f>'41abenpreGIII'!D23</f>
        <v>14124</v>
      </c>
      <c r="F23" s="164">
        <f>'41abenpreGIII'!F23+'41abenpreGIII'!H23+'41abenpreGIII'!J23+'41abenpreGIII'!L23+'41abenpreGIII'!N23</f>
        <v>8817</v>
      </c>
      <c r="G23" s="165">
        <f t="shared" si="0"/>
        <v>49.898132427843805</v>
      </c>
      <c r="H23" s="164">
        <f>'41abenpreGIII'!P23</f>
        <v>895</v>
      </c>
      <c r="I23" s="165">
        <f>H23*100/$N23</f>
        <v>5.065082059988681</v>
      </c>
      <c r="J23" s="164">
        <f>'41abenpreGIII'!R23</f>
        <v>7956</v>
      </c>
      <c r="K23" s="165">
        <f>J23*100/$N23</f>
        <v>45.025466893039052</v>
      </c>
      <c r="L23" s="164">
        <f>'41abenpreGIII'!T23</f>
        <v>2</v>
      </c>
      <c r="M23" s="165">
        <f t="shared" si="3"/>
        <v>1.1318619128466326E-2</v>
      </c>
      <c r="N23" s="164">
        <f t="shared" si="5"/>
        <v>17670</v>
      </c>
      <c r="O23" s="165">
        <f t="shared" si="5"/>
        <v>100</v>
      </c>
      <c r="P23" s="166"/>
      <c r="Q23" s="166">
        <f t="shared" si="4"/>
        <v>1.2510620220900595</v>
      </c>
    </row>
    <row r="24" spans="2:25" s="162" customFormat="1" ht="22.5" customHeight="1" x14ac:dyDescent="0.2">
      <c r="B24" s="146" t="s">
        <v>44</v>
      </c>
      <c r="C24" s="159"/>
      <c r="D24" s="163">
        <f>'41abenpreGIII'!D24</f>
        <v>3286</v>
      </c>
      <c r="F24" s="164">
        <f>'41abenpreGIII'!F24+'41abenpreGIII'!H24+'41abenpreGIII'!J24+'41abenpreGIII'!L24+'41abenpreGIII'!N24</f>
        <v>2117</v>
      </c>
      <c r="G24" s="167">
        <f t="shared" si="0"/>
        <v>50.296982656212876</v>
      </c>
      <c r="H24" s="163">
        <f>'41abenpreGIII'!P24</f>
        <v>766</v>
      </c>
      <c r="I24" s="165">
        <f t="shared" si="1"/>
        <v>18.199097172725114</v>
      </c>
      <c r="J24" s="164">
        <f>'41abenpreGIII'!R24</f>
        <v>1315</v>
      </c>
      <c r="K24" s="165">
        <f t="shared" si="2"/>
        <v>31.242575433594677</v>
      </c>
      <c r="L24" s="164">
        <f>'41abenpreGIII'!T24</f>
        <v>11</v>
      </c>
      <c r="M24" s="165">
        <f t="shared" si="3"/>
        <v>0.26134473746733189</v>
      </c>
      <c r="N24" s="163">
        <f t="shared" si="5"/>
        <v>4209</v>
      </c>
      <c r="O24" s="165">
        <f t="shared" si="5"/>
        <v>100</v>
      </c>
      <c r="P24" s="166"/>
      <c r="Q24" s="166">
        <f t="shared" si="4"/>
        <v>1.2808886183810104</v>
      </c>
    </row>
    <row r="25" spans="2:25" s="162" customFormat="1" ht="18" customHeight="1" x14ac:dyDescent="0.2">
      <c r="B25" s="146" t="s">
        <v>45</v>
      </c>
      <c r="C25" s="159"/>
      <c r="D25" s="163">
        <f>'41abenpreGIII'!D25</f>
        <v>17271</v>
      </c>
      <c r="F25" s="164">
        <f>'41abenpreGIII'!F25+'41abenpreGIII'!H25+'41abenpreGIII'!J25+'41abenpreGIII'!L25+'41abenpreGIII'!N25</f>
        <v>14613</v>
      </c>
      <c r="G25" s="167">
        <f t="shared" si="0"/>
        <v>59.260310637089908</v>
      </c>
      <c r="H25" s="163">
        <f>'41abenpreGIII'!P25</f>
        <v>683</v>
      </c>
      <c r="I25" s="165">
        <f t="shared" si="1"/>
        <v>2.7697797964232125</v>
      </c>
      <c r="J25" s="164">
        <f>'41abenpreGIII'!R25</f>
        <v>7272</v>
      </c>
      <c r="K25" s="165">
        <f t="shared" si="2"/>
        <v>29.490246968652418</v>
      </c>
      <c r="L25" s="164">
        <f>'41abenpreGIII'!T25</f>
        <v>2091</v>
      </c>
      <c r="M25" s="165">
        <f t="shared" si="3"/>
        <v>8.4796625978344622</v>
      </c>
      <c r="N25" s="163">
        <f t="shared" si="5"/>
        <v>24659</v>
      </c>
      <c r="O25" s="165">
        <f t="shared" si="5"/>
        <v>100</v>
      </c>
      <c r="P25" s="166"/>
      <c r="Q25" s="166">
        <f t="shared" si="4"/>
        <v>1.4277690926987436</v>
      </c>
    </row>
    <row r="26" spans="2:25" s="162" customFormat="1" ht="18" customHeight="1" x14ac:dyDescent="0.2">
      <c r="B26" s="146" t="s">
        <v>46</v>
      </c>
      <c r="C26" s="159"/>
      <c r="D26" s="163">
        <f>'41abenpreGIII'!D26</f>
        <v>2207</v>
      </c>
      <c r="F26" s="164">
        <f>'41abenpreGIII'!F26+'41abenpreGIII'!H26+'41abenpreGIII'!J26+'41abenpreGIII'!L26+'41abenpreGIII'!N26</f>
        <v>2534</v>
      </c>
      <c r="G26" s="167">
        <f t="shared" si="0"/>
        <v>73.02593659942363</v>
      </c>
      <c r="H26" s="163">
        <f>'41abenpreGIII'!P26</f>
        <v>465</v>
      </c>
      <c r="I26" s="165">
        <f t="shared" si="1"/>
        <v>13.400576368876081</v>
      </c>
      <c r="J26" s="164">
        <f>'41abenpreGIII'!R26</f>
        <v>471</v>
      </c>
      <c r="K26" s="165">
        <f t="shared" si="2"/>
        <v>13.573487031700289</v>
      </c>
      <c r="L26" s="164">
        <f>'41abenpreGIII'!T26</f>
        <v>0</v>
      </c>
      <c r="M26" s="165">
        <f t="shared" si="3"/>
        <v>0</v>
      </c>
      <c r="N26" s="163">
        <f t="shared" si="5"/>
        <v>3470</v>
      </c>
      <c r="O26" s="165">
        <f t="shared" si="5"/>
        <v>100</v>
      </c>
      <c r="P26" s="166"/>
      <c r="Q26" s="166">
        <f t="shared" si="4"/>
        <v>1.5722700498414137</v>
      </c>
    </row>
    <row r="27" spans="2:25" s="162" customFormat="1" ht="18" customHeight="1" x14ac:dyDescent="0.2">
      <c r="B27" s="146" t="s">
        <v>1</v>
      </c>
      <c r="C27" s="159"/>
      <c r="D27" s="163">
        <f>'41abenpreGIII'!D27</f>
        <v>1181</v>
      </c>
      <c r="F27" s="164">
        <f>'41abenpreGIII'!F27+'41abenpreGIII'!H27+'41abenpreGIII'!J27+'41abenpreGIII'!L27+'41abenpreGIII'!N27</f>
        <v>856</v>
      </c>
      <c r="G27" s="167">
        <f t="shared" si="0"/>
        <v>56.02094240837696</v>
      </c>
      <c r="H27" s="163">
        <f>'41abenpreGIII'!P27</f>
        <v>0</v>
      </c>
      <c r="I27" s="165">
        <f t="shared" si="1"/>
        <v>0</v>
      </c>
      <c r="J27" s="164">
        <f>'41abenpreGIII'!R27</f>
        <v>672</v>
      </c>
      <c r="K27" s="165">
        <f t="shared" si="2"/>
        <v>43.97905759162304</v>
      </c>
      <c r="L27" s="164">
        <f>'41abenpreGIII'!T27</f>
        <v>0</v>
      </c>
      <c r="M27" s="165">
        <f t="shared" si="3"/>
        <v>0</v>
      </c>
      <c r="N27" s="164">
        <f t="shared" si="5"/>
        <v>1528</v>
      </c>
      <c r="O27" s="165">
        <f t="shared" si="5"/>
        <v>100</v>
      </c>
      <c r="P27" s="166"/>
      <c r="Q27" s="166">
        <f t="shared" si="4"/>
        <v>1.2938187976291278</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421439</v>
      </c>
      <c r="E30" s="174"/>
      <c r="F30" s="147">
        <f>SUM(F10:F27)</f>
        <v>328621</v>
      </c>
      <c r="G30" s="175">
        <f>F30*100/$N30</f>
        <v>56.836456025472728</v>
      </c>
      <c r="H30" s="147">
        <f>SUM(H10:H27)</f>
        <v>78960</v>
      </c>
      <c r="I30" s="175">
        <f>H30*100/$N30</f>
        <v>13.6564813805914</v>
      </c>
      <c r="J30" s="147">
        <f>SUM(J10:J27)</f>
        <v>167268</v>
      </c>
      <c r="K30" s="175">
        <f>J30*100/$N30</f>
        <v>28.929740724021812</v>
      </c>
      <c r="L30" s="147">
        <f>SUM(L10:L28)</f>
        <v>3338</v>
      </c>
      <c r="M30" s="175">
        <f>L30*100/$N30</f>
        <v>0.57732186991405898</v>
      </c>
      <c r="N30" s="147">
        <f>F30+H30+J30+L30</f>
        <v>578187</v>
      </c>
      <c r="O30" s="175">
        <f>G30+I30+K30+M30</f>
        <v>100</v>
      </c>
      <c r="P30" s="176"/>
      <c r="Q30" s="176">
        <f>(N30/D30)</f>
        <v>1.3719352029593843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2578125" defaultRowHeight="15" x14ac:dyDescent="0.25"/>
  <cols>
    <col min="1" max="1" width="1.85546875" style="220" customWidth="1"/>
    <col min="2" max="2" width="44.140625" style="220" customWidth="1"/>
    <col min="3" max="3" width="1.140625"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6" width="7.7109375" style="220" customWidth="1"/>
    <col min="27" max="27" width="10.28515625" style="220" customWidth="1"/>
    <col min="28" max="28" width="11.42578125" style="220" customWidth="1"/>
    <col min="29" max="29" width="11.42578125" style="220"/>
    <col min="30" max="30" width="11.85546875" style="220" bestFit="1" customWidth="1"/>
    <col min="31" max="16384" width="11.42578125" style="220"/>
  </cols>
  <sheetData>
    <row r="1" spans="1:27" x14ac:dyDescent="0.25">
      <c r="A1" s="219"/>
      <c r="B1" s="219"/>
      <c r="C1" s="219"/>
      <c r="J1" s="221"/>
      <c r="K1" s="221"/>
      <c r="L1" s="221"/>
    </row>
    <row r="2" spans="1:27" ht="48.75" customHeight="1" x14ac:dyDescent="0.25">
      <c r="A2" s="219"/>
      <c r="B2" s="219"/>
      <c r="C2" s="219"/>
      <c r="J2" s="221"/>
      <c r="K2" s="221"/>
      <c r="L2" s="221"/>
    </row>
    <row r="3" spans="1:27" ht="24" customHeight="1" x14ac:dyDescent="0.25">
      <c r="A3" s="219"/>
      <c r="B3" s="1419" t="s">
        <v>337</v>
      </c>
      <c r="C3" s="1419"/>
      <c r="D3" s="1419"/>
      <c r="E3" s="1419"/>
      <c r="F3" s="1419"/>
      <c r="G3" s="1419"/>
      <c r="H3" s="1419"/>
      <c r="I3" s="1419"/>
      <c r="J3" s="1419"/>
      <c r="K3" s="1419"/>
      <c r="L3" s="1419"/>
      <c r="M3" s="1419"/>
      <c r="N3" s="1419"/>
      <c r="O3" s="1419"/>
      <c r="P3" s="1419"/>
      <c r="Q3" s="1419"/>
      <c r="R3" s="1419"/>
      <c r="S3" s="1419"/>
      <c r="T3" s="1419"/>
      <c r="U3" s="1419"/>
      <c r="V3" s="1419"/>
      <c r="W3" s="1419"/>
      <c r="X3" s="1419"/>
    </row>
    <row r="4" spans="1:27" ht="13.5" customHeight="1" x14ac:dyDescent="0.25">
      <c r="A4" s="219"/>
      <c r="B4" s="219"/>
      <c r="C4" s="219"/>
      <c r="J4" s="221"/>
      <c r="K4" s="221"/>
      <c r="L4" s="221"/>
    </row>
    <row r="5" spans="1:27" x14ac:dyDescent="0.25">
      <c r="A5" s="219"/>
      <c r="B5" s="219"/>
      <c r="C5" s="219"/>
      <c r="D5" s="1420" t="s">
        <v>338</v>
      </c>
      <c r="E5" s="1420"/>
      <c r="F5" s="1420"/>
      <c r="G5" s="1420"/>
      <c r="H5" s="1420"/>
      <c r="I5" s="1420"/>
      <c r="J5" s="1420"/>
      <c r="K5" s="1420"/>
      <c r="L5" s="1420"/>
      <c r="M5" s="219"/>
      <c r="N5" s="1417" t="s">
        <v>339</v>
      </c>
      <c r="O5" s="1418"/>
      <c r="P5" s="1418"/>
      <c r="Q5" s="1418"/>
      <c r="R5" s="1418"/>
      <c r="S5" s="1418"/>
      <c r="T5" s="1418"/>
      <c r="U5" s="1418"/>
      <c r="V5" s="1418"/>
      <c r="W5" s="1418"/>
      <c r="X5" s="1418"/>
      <c r="Y5" s="1418"/>
      <c r="Z5" s="1418"/>
      <c r="AA5" s="1418"/>
    </row>
    <row r="6" spans="1:27" ht="25.5" customHeight="1" x14ac:dyDescent="0.25">
      <c r="A6" s="219"/>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26">
        <v>45657</v>
      </c>
      <c r="Y6" s="1427"/>
      <c r="Z6" s="1426">
        <v>45869</v>
      </c>
      <c r="AA6" s="1430"/>
    </row>
    <row r="7" spans="1:27"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2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25">
      <c r="B9" s="235" t="s">
        <v>29</v>
      </c>
      <c r="C9" s="219"/>
      <c r="D9" s="236">
        <v>1767186</v>
      </c>
      <c r="E9" s="237">
        <v>1894744</v>
      </c>
      <c r="F9" s="237">
        <v>1850950</v>
      </c>
      <c r="G9" s="237">
        <v>1892604</v>
      </c>
      <c r="H9" s="237">
        <v>1982018</v>
      </c>
      <c r="I9" s="237">
        <v>2061372</v>
      </c>
      <c r="J9" s="238">
        <v>2165648</v>
      </c>
      <c r="K9" s="237">
        <v>2251973</v>
      </c>
      <c r="L9" s="1346"/>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6.132475843025742E-2</v>
      </c>
      <c r="AA9" s="243">
        <v>130122</v>
      </c>
    </row>
    <row r="10" spans="1:27" x14ac:dyDescent="0.25">
      <c r="B10" s="244" t="s">
        <v>243</v>
      </c>
      <c r="C10" s="219"/>
      <c r="D10" s="245">
        <v>1638618</v>
      </c>
      <c r="E10" s="246">
        <v>1735551</v>
      </c>
      <c r="F10" s="246">
        <v>1709394</v>
      </c>
      <c r="G10" s="246">
        <v>1768008</v>
      </c>
      <c r="H10" s="246">
        <v>1850208</v>
      </c>
      <c r="I10" s="246">
        <v>1944185</v>
      </c>
      <c r="J10" s="247">
        <v>2037769</v>
      </c>
      <c r="K10" s="247">
        <v>2120932</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6.9967849487372558E-2</v>
      </c>
      <c r="AA10" s="250">
        <v>138693</v>
      </c>
    </row>
    <row r="11" spans="1:27" x14ac:dyDescent="0.25">
      <c r="B11" s="252" t="s">
        <v>341</v>
      </c>
      <c r="C11" s="219"/>
      <c r="D11" s="253">
        <v>334306</v>
      </c>
      <c r="E11" s="254">
        <v>350514</v>
      </c>
      <c r="F11" s="254">
        <v>352921</v>
      </c>
      <c r="G11" s="254">
        <v>352430</v>
      </c>
      <c r="H11" s="254">
        <v>359348</v>
      </c>
      <c r="I11" s="254">
        <v>377078</v>
      </c>
      <c r="J11" s="255">
        <v>401012</v>
      </c>
      <c r="K11" s="254">
        <v>415022</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7.6536382406955816E-2</v>
      </c>
      <c r="AA11" s="257">
        <v>29506</v>
      </c>
    </row>
    <row r="12" spans="1:27" x14ac:dyDescent="0.25">
      <c r="B12" s="303" t="s">
        <v>342</v>
      </c>
      <c r="C12" s="219"/>
      <c r="D12" s="1200">
        <v>1304312</v>
      </c>
      <c r="E12" s="1201">
        <v>1385037</v>
      </c>
      <c r="F12" s="1203">
        <v>1356473</v>
      </c>
      <c r="G12" s="1203">
        <v>1415578</v>
      </c>
      <c r="H12" s="1201">
        <v>1490860</v>
      </c>
      <c r="I12" s="1201">
        <v>1567107</v>
      </c>
      <c r="J12" s="1204">
        <v>1636757</v>
      </c>
      <c r="K12" s="1204">
        <v>1705910</v>
      </c>
      <c r="L12" s="1205"/>
      <c r="M12" s="219"/>
      <c r="N12" s="1207">
        <v>6.1890866602469341E-2</v>
      </c>
      <c r="O12" s="1206">
        <v>80725</v>
      </c>
      <c r="P12" s="1209">
        <v>-2.0623275768084204E-2</v>
      </c>
      <c r="Q12" s="1211">
        <v>-28564</v>
      </c>
      <c r="R12" s="1213">
        <v>4.3572559129448241E-2</v>
      </c>
      <c r="S12" s="1211">
        <v>59105</v>
      </c>
      <c r="T12" s="1209">
        <v>5.3181103407936581E-2</v>
      </c>
      <c r="U12" s="1211">
        <v>75282</v>
      </c>
      <c r="V12" s="1209">
        <v>5.1142964463464002E-2</v>
      </c>
      <c r="W12" s="1211">
        <v>76247</v>
      </c>
      <c r="X12" s="1213">
        <v>4.4444954939260706E-2</v>
      </c>
      <c r="Y12" s="1211">
        <v>69650</v>
      </c>
      <c r="Z12" s="1213">
        <v>6.8381929739848468E-2</v>
      </c>
      <c r="AA12" s="1211">
        <v>109187</v>
      </c>
    </row>
    <row r="13" spans="1:27" x14ac:dyDescent="0.25">
      <c r="B13" s="1199" t="s">
        <v>343</v>
      </c>
      <c r="C13" s="219"/>
      <c r="D13" s="253">
        <v>429437</v>
      </c>
      <c r="E13" s="1202">
        <v>467298</v>
      </c>
      <c r="F13" s="254">
        <v>473559</v>
      </c>
      <c r="G13" s="254">
        <v>487549</v>
      </c>
      <c r="H13" s="1202">
        <v>515590</v>
      </c>
      <c r="I13" s="1202">
        <v>543298</v>
      </c>
      <c r="J13" s="255">
        <v>591643</v>
      </c>
      <c r="K13" s="255">
        <v>632848</v>
      </c>
      <c r="L13" s="269"/>
      <c r="M13" s="219"/>
      <c r="N13" s="1208">
        <v>8.8164270894217411E-2</v>
      </c>
      <c r="O13" s="257">
        <v>37861</v>
      </c>
      <c r="P13" s="1210">
        <v>1.3398302582078303E-2</v>
      </c>
      <c r="Q13" s="1212">
        <v>6261</v>
      </c>
      <c r="R13" s="258">
        <v>2.9542253446772193E-2</v>
      </c>
      <c r="S13" s="1212">
        <v>13990</v>
      </c>
      <c r="T13" s="1210">
        <v>5.7514219083620421E-2</v>
      </c>
      <c r="U13" s="1212">
        <v>28041</v>
      </c>
      <c r="V13" s="1210">
        <v>5.374037510424956E-2</v>
      </c>
      <c r="W13" s="1212">
        <v>27708</v>
      </c>
      <c r="X13" s="258">
        <v>8.8984314317372748E-2</v>
      </c>
      <c r="Y13" s="1212">
        <v>48345</v>
      </c>
      <c r="Z13" s="258">
        <v>0.11641954291661882</v>
      </c>
      <c r="AA13" s="1212">
        <v>65993</v>
      </c>
    </row>
    <row r="14" spans="1:27" x14ac:dyDescent="0.25">
      <c r="B14" s="252" t="s">
        <v>344</v>
      </c>
      <c r="C14" s="219"/>
      <c r="D14" s="253">
        <v>490680</v>
      </c>
      <c r="E14" s="254">
        <v>515590</v>
      </c>
      <c r="F14" s="254">
        <v>506355</v>
      </c>
      <c r="G14" s="254">
        <v>529632</v>
      </c>
      <c r="H14" s="254">
        <v>560619</v>
      </c>
      <c r="I14" s="254">
        <v>592130</v>
      </c>
      <c r="J14" s="255">
        <v>612870</v>
      </c>
      <c r="K14" s="1347">
        <v>633520</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5.4450188580007497E-2</v>
      </c>
      <c r="AA14" s="257">
        <v>32714</v>
      </c>
    </row>
    <row r="15" spans="1:27" x14ac:dyDescent="0.25">
      <c r="B15" s="259" t="s">
        <v>345</v>
      </c>
      <c r="C15" s="219"/>
      <c r="D15" s="260">
        <v>384195</v>
      </c>
      <c r="E15" s="261">
        <v>402149</v>
      </c>
      <c r="F15" s="261">
        <v>376559</v>
      </c>
      <c r="G15" s="261">
        <v>398397</v>
      </c>
      <c r="H15" s="261">
        <v>414651</v>
      </c>
      <c r="I15" s="261">
        <v>431679</v>
      </c>
      <c r="J15" s="262">
        <v>432244</v>
      </c>
      <c r="K15" s="1348">
        <v>439542</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2.4425374421412238E-2</v>
      </c>
      <c r="AA15" s="265">
        <v>10480</v>
      </c>
    </row>
    <row r="16" spans="1:27" x14ac:dyDescent="0.25">
      <c r="B16" s="244" t="s">
        <v>346</v>
      </c>
      <c r="C16" s="219"/>
      <c r="D16" s="245">
        <v>1054275</v>
      </c>
      <c r="E16" s="246">
        <v>1115183</v>
      </c>
      <c r="F16" s="246">
        <v>1124230</v>
      </c>
      <c r="G16" s="246">
        <v>1222142</v>
      </c>
      <c r="H16" s="246">
        <v>1313437</v>
      </c>
      <c r="I16" s="246">
        <v>1411866</v>
      </c>
      <c r="J16" s="247">
        <v>1518424</v>
      </c>
      <c r="K16" s="1349">
        <v>1584011</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8.043967587034806E-2</v>
      </c>
      <c r="AA16" s="250">
        <v>117931</v>
      </c>
    </row>
    <row r="17" spans="2:27" x14ac:dyDescent="0.25">
      <c r="B17" s="252" t="s">
        <v>343</v>
      </c>
      <c r="C17" s="219"/>
      <c r="D17" s="253">
        <v>277636</v>
      </c>
      <c r="E17" s="254">
        <v>310719</v>
      </c>
      <c r="F17" s="254">
        <v>337667</v>
      </c>
      <c r="G17" s="254">
        <v>378893</v>
      </c>
      <c r="H17" s="254">
        <v>419029</v>
      </c>
      <c r="I17" s="254">
        <v>459833</v>
      </c>
      <c r="J17" s="255">
        <v>525352</v>
      </c>
      <c r="K17" s="1347">
        <v>565018</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0.14178035270795397</v>
      </c>
      <c r="AA17" s="257">
        <v>70161</v>
      </c>
    </row>
    <row r="18" spans="2:27" x14ac:dyDescent="0.25">
      <c r="B18" s="252" t="s">
        <v>344</v>
      </c>
      <c r="C18" s="219"/>
      <c r="D18" s="253">
        <v>427294</v>
      </c>
      <c r="E18" s="254">
        <v>442658</v>
      </c>
      <c r="F18" s="254">
        <v>443395</v>
      </c>
      <c r="G18" s="254">
        <v>474372</v>
      </c>
      <c r="H18" s="254">
        <v>508082</v>
      </c>
      <c r="I18" s="254">
        <v>544804</v>
      </c>
      <c r="J18" s="255">
        <v>578248</v>
      </c>
      <c r="K18" s="1347">
        <v>597554</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6.3282264808982358E-2</v>
      </c>
      <c r="AA18" s="257">
        <v>35564</v>
      </c>
    </row>
    <row r="19" spans="2:27" x14ac:dyDescent="0.25">
      <c r="B19" s="259" t="s">
        <v>345</v>
      </c>
      <c r="C19" s="219"/>
      <c r="D19" s="260">
        <v>349345</v>
      </c>
      <c r="E19" s="261">
        <v>361806</v>
      </c>
      <c r="F19" s="261">
        <v>343168</v>
      </c>
      <c r="G19" s="261">
        <v>368877</v>
      </c>
      <c r="H19" s="261">
        <v>386326</v>
      </c>
      <c r="I19" s="261">
        <v>407229</v>
      </c>
      <c r="J19" s="262">
        <v>414824</v>
      </c>
      <c r="K19" s="1347">
        <v>421439</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2.9826529141100622E-2</v>
      </c>
      <c r="AA19" s="265">
        <v>12206</v>
      </c>
    </row>
    <row r="20" spans="2:27" ht="15" customHeight="1" x14ac:dyDescent="0.25">
      <c r="B20" s="244" t="s">
        <v>347</v>
      </c>
      <c r="C20" s="219"/>
      <c r="D20" s="245">
        <v>250037</v>
      </c>
      <c r="E20" s="246">
        <v>269854</v>
      </c>
      <c r="F20" s="246">
        <v>232243</v>
      </c>
      <c r="G20" s="246">
        <v>193436</v>
      </c>
      <c r="H20" s="246">
        <v>177423</v>
      </c>
      <c r="I20" s="246">
        <v>155241</v>
      </c>
      <c r="J20" s="247">
        <v>118333</v>
      </c>
      <c r="K20" s="1349">
        <v>121899</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-6.6930489961191997E-2</v>
      </c>
      <c r="AA20" s="250">
        <v>-8744</v>
      </c>
    </row>
    <row r="21" spans="2:27" x14ac:dyDescent="0.25">
      <c r="B21" s="252" t="s">
        <v>343</v>
      </c>
      <c r="C21" s="219"/>
      <c r="D21" s="253">
        <v>151801</v>
      </c>
      <c r="E21" s="254">
        <v>156579</v>
      </c>
      <c r="F21" s="254">
        <v>135892</v>
      </c>
      <c r="G21" s="254">
        <v>108656</v>
      </c>
      <c r="H21" s="254">
        <v>96561</v>
      </c>
      <c r="I21" s="254">
        <v>83465</v>
      </c>
      <c r="J21" s="255">
        <v>66291</v>
      </c>
      <c r="K21" s="1347">
        <v>67830</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-5.7890496958248883E-2</v>
      </c>
      <c r="AA21" s="257">
        <v>-4168</v>
      </c>
    </row>
    <row r="22" spans="2:27" x14ac:dyDescent="0.25">
      <c r="B22" s="252" t="s">
        <v>344</v>
      </c>
      <c r="C22" s="219"/>
      <c r="D22" s="253">
        <v>63386</v>
      </c>
      <c r="E22" s="254">
        <v>72932</v>
      </c>
      <c r="F22" s="254">
        <v>62960</v>
      </c>
      <c r="G22" s="254">
        <v>55260</v>
      </c>
      <c r="H22" s="254">
        <v>52537</v>
      </c>
      <c r="I22" s="254">
        <v>47326</v>
      </c>
      <c r="J22" s="255">
        <v>34622</v>
      </c>
      <c r="K22" s="1347">
        <v>35966</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-7.3423330585325686E-2</v>
      </c>
      <c r="AA22" s="257">
        <v>-2850</v>
      </c>
    </row>
    <row r="23" spans="2:27" x14ac:dyDescent="0.25">
      <c r="B23" s="259" t="s">
        <v>345</v>
      </c>
      <c r="C23" s="219"/>
      <c r="D23" s="260">
        <v>34850</v>
      </c>
      <c r="E23" s="261">
        <v>40343</v>
      </c>
      <c r="F23" s="261">
        <v>33391</v>
      </c>
      <c r="G23" s="261">
        <v>29520</v>
      </c>
      <c r="H23" s="261">
        <v>28325</v>
      </c>
      <c r="I23" s="261">
        <v>24450</v>
      </c>
      <c r="J23" s="262">
        <v>17420</v>
      </c>
      <c r="K23" s="1348">
        <v>18103</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-8.7044228150688352E-2</v>
      </c>
      <c r="AA23" s="265">
        <v>-1726</v>
      </c>
    </row>
    <row r="24" spans="2:27" x14ac:dyDescent="0.25">
      <c r="M24" s="219"/>
    </row>
    <row r="25" spans="2:27" x14ac:dyDescent="0.25">
      <c r="B25" s="219"/>
      <c r="C25" s="219"/>
      <c r="D25" s="1420" t="s">
        <v>338</v>
      </c>
      <c r="E25" s="1420"/>
      <c r="F25" s="1420"/>
      <c r="G25" s="1420"/>
      <c r="H25" s="1420"/>
      <c r="I25" s="1420"/>
      <c r="J25" s="1420"/>
      <c r="K25" s="1420"/>
      <c r="L25" s="1420"/>
      <c r="M25" s="219"/>
      <c r="N25" s="1417" t="s">
        <v>339</v>
      </c>
      <c r="O25" s="1418"/>
      <c r="P25" s="1418"/>
      <c r="Q25" s="1418"/>
      <c r="R25" s="1418"/>
      <c r="S25" s="1418"/>
      <c r="T25" s="1418"/>
      <c r="U25" s="1418"/>
      <c r="V25" s="1418"/>
      <c r="W25" s="1418"/>
      <c r="X25" s="1418"/>
      <c r="Y25" s="1418"/>
      <c r="Z25" s="1418"/>
      <c r="AA25" s="1418"/>
    </row>
    <row r="26" spans="2:27" ht="24" customHeight="1" x14ac:dyDescent="0.25">
      <c r="B26" s="219"/>
      <c r="C26" s="219"/>
      <c r="D26" s="1421"/>
      <c r="E26" s="1421"/>
      <c r="F26" s="1421"/>
      <c r="G26" s="1421"/>
      <c r="H26" s="1421"/>
      <c r="I26" s="1421"/>
      <c r="J26" s="1421"/>
      <c r="K26" s="1421"/>
      <c r="L26" s="1421"/>
      <c r="M26" s="219"/>
      <c r="N26" s="1422">
        <v>43830</v>
      </c>
      <c r="O26" s="1423"/>
      <c r="P26" s="1424">
        <v>44196</v>
      </c>
      <c r="Q26" s="1425"/>
      <c r="R26" s="1424">
        <v>44561</v>
      </c>
      <c r="S26" s="1425"/>
      <c r="T26" s="1428">
        <v>44926</v>
      </c>
      <c r="U26" s="1429"/>
      <c r="V26" s="1426">
        <v>44926</v>
      </c>
      <c r="W26" s="1427"/>
      <c r="X26" s="1426">
        <f>X6</f>
        <v>45657</v>
      </c>
      <c r="Y26" s="1427"/>
      <c r="Z26" s="1426">
        <f>Z6</f>
        <v>45869</v>
      </c>
      <c r="AA26" s="1430"/>
    </row>
    <row r="27" spans="2:27" x14ac:dyDescent="0.25">
      <c r="B27" s="225"/>
      <c r="C27" s="225"/>
      <c r="D27" s="226">
        <v>43465</v>
      </c>
      <c r="E27" s="227">
        <v>43830</v>
      </c>
      <c r="F27" s="228">
        <v>44196</v>
      </c>
      <c r="G27" s="228">
        <v>44561</v>
      </c>
      <c r="H27" s="228">
        <v>44926</v>
      </c>
      <c r="I27" s="228">
        <v>45291</v>
      </c>
      <c r="J27" s="228">
        <v>45657</v>
      </c>
      <c r="K27" s="228">
        <v>45869</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25">
      <c r="B28" s="235" t="s">
        <v>69</v>
      </c>
      <c r="C28" s="219"/>
      <c r="D28" s="236">
        <v>1320659</v>
      </c>
      <c r="E28" s="237">
        <v>1411021</v>
      </c>
      <c r="F28" s="237">
        <v>1427207</v>
      </c>
      <c r="G28" s="237">
        <v>1569205</v>
      </c>
      <c r="H28" s="237">
        <v>1727429</v>
      </c>
      <c r="I28" s="237">
        <v>1906051</v>
      </c>
      <c r="J28" s="238">
        <v>2125145</v>
      </c>
      <c r="K28" s="1350">
        <v>2230902</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0.10009965930423892</v>
      </c>
      <c r="AA28" s="243">
        <v>202993</v>
      </c>
    </row>
    <row r="29" spans="2:27" ht="15" customHeight="1" x14ac:dyDescent="0.25">
      <c r="B29" s="274" t="s">
        <v>348</v>
      </c>
      <c r="C29" s="219"/>
      <c r="D29" s="275">
        <v>52274</v>
      </c>
      <c r="E29" s="276">
        <v>60438</v>
      </c>
      <c r="F29" s="276">
        <v>61411</v>
      </c>
      <c r="G29" s="276">
        <v>62214</v>
      </c>
      <c r="H29" s="276">
        <v>65642</v>
      </c>
      <c r="I29" s="276">
        <v>69697</v>
      </c>
      <c r="J29" s="277">
        <v>78342</v>
      </c>
      <c r="K29" s="1351">
        <v>77148</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5.9230579125133964E-2</v>
      </c>
      <c r="AA29" s="279">
        <v>4314</v>
      </c>
    </row>
    <row r="30" spans="2:27" x14ac:dyDescent="0.25">
      <c r="B30" s="252" t="s">
        <v>349</v>
      </c>
      <c r="C30" s="219"/>
      <c r="D30" s="253">
        <v>224714</v>
      </c>
      <c r="E30" s="254">
        <v>246617</v>
      </c>
      <c r="F30" s="254">
        <v>254644</v>
      </c>
      <c r="G30" s="254">
        <v>292469</v>
      </c>
      <c r="H30" s="254">
        <v>351993</v>
      </c>
      <c r="I30" s="254">
        <v>427677</v>
      </c>
      <c r="J30" s="255">
        <v>524561</v>
      </c>
      <c r="K30" s="255">
        <v>564981</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0.14345245202903856</v>
      </c>
      <c r="AA30" s="257">
        <v>70880</v>
      </c>
    </row>
    <row r="31" spans="2:27" x14ac:dyDescent="0.25">
      <c r="B31" s="252" t="s">
        <v>350</v>
      </c>
      <c r="C31" s="219"/>
      <c r="D31" s="253">
        <v>235924</v>
      </c>
      <c r="E31" s="254">
        <v>250318</v>
      </c>
      <c r="F31" s="254">
        <v>253202</v>
      </c>
      <c r="G31" s="254">
        <v>291129</v>
      </c>
      <c r="H31" s="254">
        <v>322595</v>
      </c>
      <c r="I31" s="254">
        <v>343152</v>
      </c>
      <c r="J31" s="255">
        <v>357497</v>
      </c>
      <c r="K31" s="255">
        <v>362150</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5.2581098009353067E-2</v>
      </c>
      <c r="AA31" s="257">
        <v>18091</v>
      </c>
    </row>
    <row r="32" spans="2:27" x14ac:dyDescent="0.25">
      <c r="B32" s="252" t="s">
        <v>351</v>
      </c>
      <c r="C32" s="219"/>
      <c r="D32" s="253">
        <v>94802</v>
      </c>
      <c r="E32" s="254">
        <v>96748</v>
      </c>
      <c r="F32" s="254">
        <v>88465</v>
      </c>
      <c r="G32" s="254">
        <v>91795</v>
      </c>
      <c r="H32" s="254">
        <v>97929</v>
      </c>
      <c r="I32" s="254">
        <v>104917</v>
      </c>
      <c r="J32" s="255">
        <v>110349</v>
      </c>
      <c r="K32" s="255">
        <v>108944</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1.9941206208923923E-2</v>
      </c>
      <c r="AA32" s="257">
        <v>2130</v>
      </c>
    </row>
    <row r="33" spans="2:31" x14ac:dyDescent="0.25">
      <c r="B33" s="252" t="s">
        <v>352</v>
      </c>
      <c r="C33" s="219"/>
      <c r="D33" s="253">
        <v>166579</v>
      </c>
      <c r="E33" s="254">
        <v>170785</v>
      </c>
      <c r="F33" s="254">
        <v>156437</v>
      </c>
      <c r="G33" s="254">
        <v>169990</v>
      </c>
      <c r="H33" s="254">
        <v>175956</v>
      </c>
      <c r="I33" s="254">
        <v>181817</v>
      </c>
      <c r="J33" s="255">
        <v>184545</v>
      </c>
      <c r="K33" s="255">
        <v>184001</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8.1252260051063452E-3</v>
      </c>
      <c r="AA33" s="257">
        <v>1483</v>
      </c>
      <c r="AC33" s="224"/>
    </row>
    <row r="34" spans="2:31" x14ac:dyDescent="0.25">
      <c r="B34" s="252" t="s">
        <v>353</v>
      </c>
      <c r="C34" s="219"/>
      <c r="D34" s="253">
        <v>132491</v>
      </c>
      <c r="E34" s="254">
        <v>151340</v>
      </c>
      <c r="F34" s="254">
        <v>154547</v>
      </c>
      <c r="G34" s="254">
        <v>170517</v>
      </c>
      <c r="H34" s="254">
        <v>187214</v>
      </c>
      <c r="I34" s="254">
        <v>210403</v>
      </c>
      <c r="J34" s="255">
        <v>222787</v>
      </c>
      <c r="K34" s="255">
        <v>227978</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4.3759728962549316E-2</v>
      </c>
      <c r="AA34" s="257">
        <v>9558</v>
      </c>
    </row>
    <row r="35" spans="2:31" x14ac:dyDescent="0.25">
      <c r="B35" s="252" t="s">
        <v>354</v>
      </c>
      <c r="C35" s="219"/>
      <c r="D35" s="253">
        <v>7022</v>
      </c>
      <c r="E35" s="254">
        <v>9202</v>
      </c>
      <c r="F35" s="254">
        <v>11820</v>
      </c>
      <c r="G35" s="254">
        <v>15678</v>
      </c>
      <c r="H35" s="254">
        <v>19892</v>
      </c>
      <c r="I35" s="254">
        <v>22322</v>
      </c>
      <c r="J35" s="255">
        <v>24661</v>
      </c>
      <c r="K35" s="255">
        <v>26965</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0.15244892725874015</v>
      </c>
      <c r="AA35" s="257">
        <v>3567</v>
      </c>
    </row>
    <row r="36" spans="2:31" x14ac:dyDescent="0.25">
      <c r="B36" s="252" t="s">
        <v>355</v>
      </c>
      <c r="C36" s="219"/>
      <c r="D36" s="253">
        <v>171</v>
      </c>
      <c r="E36" s="254">
        <v>236</v>
      </c>
      <c r="F36" s="254">
        <v>293</v>
      </c>
      <c r="G36" s="254">
        <v>388</v>
      </c>
      <c r="H36" s="254">
        <v>233</v>
      </c>
      <c r="I36" s="254">
        <v>197</v>
      </c>
      <c r="J36" s="255">
        <v>255</v>
      </c>
      <c r="K36" s="255">
        <v>321</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0.44594594594594605</v>
      </c>
      <c r="AA36" s="257">
        <v>99</v>
      </c>
    </row>
    <row r="37" spans="2:31" x14ac:dyDescent="0.25">
      <c r="B37" s="252" t="s">
        <v>356</v>
      </c>
      <c r="C37" s="219"/>
      <c r="D37" s="253">
        <v>29845</v>
      </c>
      <c r="E37" s="254">
        <v>37073</v>
      </c>
      <c r="F37" s="254">
        <v>46805</v>
      </c>
      <c r="G37" s="254">
        <v>56289</v>
      </c>
      <c r="H37" s="254">
        <v>61732</v>
      </c>
      <c r="I37" s="254">
        <v>67194</v>
      </c>
      <c r="J37" s="255">
        <v>67576</v>
      </c>
      <c r="K37" s="255">
        <v>66326</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-4.6396273345506334E-2</v>
      </c>
      <c r="AA37" s="257">
        <v>-3227</v>
      </c>
    </row>
    <row r="38" spans="2:31" x14ac:dyDescent="0.25">
      <c r="B38" s="252" t="s">
        <v>357</v>
      </c>
      <c r="C38" s="219"/>
      <c r="D38" s="253">
        <v>21423</v>
      </c>
      <c r="E38" s="254">
        <v>24365</v>
      </c>
      <c r="F38" s="254">
        <v>24374</v>
      </c>
      <c r="G38" s="254">
        <v>23330</v>
      </c>
      <c r="H38" s="254">
        <v>22270</v>
      </c>
      <c r="I38" s="254">
        <v>27295</v>
      </c>
      <c r="J38" s="255">
        <v>30196</v>
      </c>
      <c r="K38" s="255">
        <v>31593</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7.1384970157352123E-2</v>
      </c>
      <c r="AA38" s="257">
        <v>2105</v>
      </c>
    </row>
    <row r="39" spans="2:31" x14ac:dyDescent="0.25">
      <c r="B39" s="252" t="s">
        <v>358</v>
      </c>
      <c r="C39" s="219"/>
      <c r="D39" s="253">
        <v>73552</v>
      </c>
      <c r="E39" s="254">
        <v>80417</v>
      </c>
      <c r="F39" s="254">
        <v>71239</v>
      </c>
      <c r="G39" s="254">
        <v>74832</v>
      </c>
      <c r="H39" s="254">
        <v>83087</v>
      </c>
      <c r="I39" s="254">
        <v>93395</v>
      </c>
      <c r="J39" s="255">
        <v>100099</v>
      </c>
      <c r="K39" s="255">
        <v>102773</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7.3246378930440059E-2</v>
      </c>
      <c r="AA39" s="257">
        <v>7014</v>
      </c>
    </row>
    <row r="40" spans="2:31" x14ac:dyDescent="0.25">
      <c r="B40" s="252" t="s">
        <v>359</v>
      </c>
      <c r="C40" s="219"/>
      <c r="D40" s="253">
        <v>478</v>
      </c>
      <c r="E40" s="254">
        <v>47</v>
      </c>
      <c r="F40" s="254">
        <v>16</v>
      </c>
      <c r="G40" s="254">
        <v>0</v>
      </c>
      <c r="H40" s="254">
        <v>0</v>
      </c>
      <c r="I40" s="254">
        <v>0</v>
      </c>
      <c r="J40" s="255">
        <v>0</v>
      </c>
      <c r="K40" s="255">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25">
      <c r="B41" s="252" t="s">
        <v>360</v>
      </c>
      <c r="C41" s="219"/>
      <c r="D41" s="253">
        <v>406849</v>
      </c>
      <c r="E41" s="254">
        <v>426938</v>
      </c>
      <c r="F41" s="254">
        <v>450517</v>
      </c>
      <c r="G41" s="254">
        <v>482545</v>
      </c>
      <c r="H41" s="254">
        <v>517053</v>
      </c>
      <c r="I41" s="254">
        <v>558234</v>
      </c>
      <c r="J41" s="255">
        <v>636030</v>
      </c>
      <c r="K41" s="255">
        <v>693843</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0.15933618832949303</v>
      </c>
      <c r="AA41" s="257">
        <v>95360</v>
      </c>
    </row>
    <row r="42" spans="2:31" x14ac:dyDescent="0.25">
      <c r="B42" s="259" t="s">
        <v>361</v>
      </c>
      <c r="C42" s="219"/>
      <c r="D42" s="260">
        <v>7026</v>
      </c>
      <c r="E42" s="261">
        <v>7837</v>
      </c>
      <c r="F42" s="254">
        <v>7984</v>
      </c>
      <c r="G42" s="261">
        <v>8546</v>
      </c>
      <c r="H42" s="261">
        <v>9047</v>
      </c>
      <c r="I42" s="261">
        <v>10154</v>
      </c>
      <c r="J42" s="262">
        <v>11034</v>
      </c>
      <c r="K42" s="255">
        <v>11857</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2">
        <v>0.11020599250936325</v>
      </c>
      <c r="AA42" s="257">
        <v>1177</v>
      </c>
      <c r="AC42" s="224"/>
      <c r="AD42" s="224"/>
      <c r="AE42" s="286"/>
    </row>
    <row r="43" spans="2:31" x14ac:dyDescent="0.2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52">
        <v>1.4083879468008744</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1.8196280526308728E-2</v>
      </c>
      <c r="AA43" s="295">
        <v>2.5169432122275737E-2</v>
      </c>
    </row>
  </sheetData>
  <mergeCells count="19">
    <mergeCell ref="V26:W26"/>
    <mergeCell ref="Z6:AA6"/>
    <mergeCell ref="Z26:AA26"/>
    <mergeCell ref="N5:AA5"/>
    <mergeCell ref="N25:AA25"/>
    <mergeCell ref="B3:X3"/>
    <mergeCell ref="D5:L6"/>
    <mergeCell ref="N6:O6"/>
    <mergeCell ref="P6:Q6"/>
    <mergeCell ref="X6:Y6"/>
    <mergeCell ref="R6:S6"/>
    <mergeCell ref="T6:U6"/>
    <mergeCell ref="V6:W6"/>
    <mergeCell ref="D25:L26"/>
    <mergeCell ref="N26:O26"/>
    <mergeCell ref="P26:Q26"/>
    <mergeCell ref="X26:Y26"/>
    <mergeCell ref="R26:S26"/>
    <mergeCell ref="T26:U26"/>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418</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247</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248</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133256</v>
      </c>
      <c r="E10" s="633"/>
      <c r="F10" s="675">
        <v>19</v>
      </c>
      <c r="G10" s="676">
        <v>0.10980645769756742</v>
      </c>
      <c r="H10" s="675">
        <v>61045</v>
      </c>
      <c r="I10" s="676">
        <v>28.272131390500057</v>
      </c>
      <c r="J10" s="675">
        <v>70371</v>
      </c>
      <c r="K10" s="676">
        <v>32.258846830096402</v>
      </c>
      <c r="L10" s="675">
        <v>8300</v>
      </c>
      <c r="M10" s="676">
        <v>4.8732510121730224</v>
      </c>
      <c r="N10" s="675">
        <v>15733</v>
      </c>
      <c r="O10" s="676">
        <v>8.4901275236959641</v>
      </c>
      <c r="P10" s="675">
        <v>1974</v>
      </c>
      <c r="Q10" s="676">
        <v>1.0178991262639532</v>
      </c>
      <c r="R10" s="675">
        <v>40889</v>
      </c>
      <c r="S10" s="676">
        <v>24.976590341073678</v>
      </c>
      <c r="T10" s="675">
        <v>4</v>
      </c>
      <c r="U10" s="676">
        <v>1.3473184993566553E-3</v>
      </c>
      <c r="V10" s="831">
        <f>F10+H10+J10+L10+N10+P10+R10+T10</f>
        <v>198335</v>
      </c>
      <c r="W10" s="676">
        <f t="shared" ref="V10:W27" si="0">G10+I10+K10+M10+O10+Q10+S10+U10</f>
        <v>100</v>
      </c>
      <c r="X10" s="678"/>
      <c r="Y10" s="832">
        <f t="shared" ref="Y10:Y27" si="1">V10/D10</f>
        <v>1.4883757579396049</v>
      </c>
    </row>
    <row r="11" spans="2:30" s="633" customFormat="1" ht="18" customHeight="1" x14ac:dyDescent="0.2">
      <c r="B11" s="682" t="s">
        <v>7</v>
      </c>
      <c r="D11" s="833">
        <v>16978</v>
      </c>
      <c r="F11" s="683">
        <v>1434</v>
      </c>
      <c r="G11" s="684">
        <v>6.7192847663616684</v>
      </c>
      <c r="H11" s="683">
        <v>3693</v>
      </c>
      <c r="I11" s="684">
        <v>7.4806174477893412</v>
      </c>
      <c r="J11" s="683">
        <v>1806</v>
      </c>
      <c r="K11" s="684">
        <v>9.4083956136062028</v>
      </c>
      <c r="L11" s="683">
        <v>659</v>
      </c>
      <c r="M11" s="684">
        <v>4.4632255360759938</v>
      </c>
      <c r="N11" s="683">
        <v>1185</v>
      </c>
      <c r="O11" s="684">
        <v>7.9346231752462106</v>
      </c>
      <c r="P11" s="683">
        <v>4150</v>
      </c>
      <c r="Q11" s="684">
        <v>21.121743381993433</v>
      </c>
      <c r="R11" s="683">
        <v>9176</v>
      </c>
      <c r="S11" s="684">
        <v>42.87211007892715</v>
      </c>
      <c r="T11" s="683">
        <v>0</v>
      </c>
      <c r="U11" s="684">
        <v>0</v>
      </c>
      <c r="V11" s="834">
        <f t="shared" si="0"/>
        <v>22103</v>
      </c>
      <c r="W11" s="684">
        <f t="shared" si="0"/>
        <v>100</v>
      </c>
      <c r="X11" s="678"/>
      <c r="Y11" s="835">
        <f t="shared" si="1"/>
        <v>1.3018612321828249</v>
      </c>
    </row>
    <row r="12" spans="2:30" s="633" customFormat="1" ht="22.5" customHeight="1" x14ac:dyDescent="0.2">
      <c r="B12" s="682" t="s">
        <v>37</v>
      </c>
      <c r="D12" s="833">
        <v>11476</v>
      </c>
      <c r="F12" s="685">
        <v>2704</v>
      </c>
      <c r="G12" s="684">
        <v>23.348325837081461</v>
      </c>
      <c r="H12" s="685">
        <v>2482</v>
      </c>
      <c r="I12" s="684">
        <v>3.2783608195902048</v>
      </c>
      <c r="J12" s="685">
        <v>2067</v>
      </c>
      <c r="K12" s="684">
        <v>9.9050474762618688</v>
      </c>
      <c r="L12" s="685">
        <v>850</v>
      </c>
      <c r="M12" s="684">
        <v>9.3253373313343335</v>
      </c>
      <c r="N12" s="685">
        <v>1893</v>
      </c>
      <c r="O12" s="684">
        <v>15.282358820589705</v>
      </c>
      <c r="P12" s="685">
        <v>2014</v>
      </c>
      <c r="Q12" s="684">
        <v>7.6761619190404797</v>
      </c>
      <c r="R12" s="685">
        <v>4589</v>
      </c>
      <c r="S12" s="684">
        <v>31.174412793603199</v>
      </c>
      <c r="T12" s="685">
        <v>6</v>
      </c>
      <c r="U12" s="684">
        <v>9.9950024987506252E-3</v>
      </c>
      <c r="V12" s="834">
        <f t="shared" si="0"/>
        <v>16605</v>
      </c>
      <c r="W12" s="684">
        <f t="shared" si="0"/>
        <v>100</v>
      </c>
      <c r="X12" s="678"/>
      <c r="Y12" s="835">
        <f t="shared" si="1"/>
        <v>1.4469327291739282</v>
      </c>
    </row>
    <row r="13" spans="2:30" s="633" customFormat="1" ht="18" customHeight="1" x14ac:dyDescent="0.2">
      <c r="B13" s="682" t="s">
        <v>38</v>
      </c>
      <c r="D13" s="833">
        <v>10859</v>
      </c>
      <c r="F13" s="683">
        <v>910</v>
      </c>
      <c r="G13" s="684">
        <v>4.3208578637510513</v>
      </c>
      <c r="H13" s="683">
        <v>5674</v>
      </c>
      <c r="I13" s="684">
        <v>17.29394449116905</v>
      </c>
      <c r="J13" s="683">
        <v>948</v>
      </c>
      <c r="K13" s="684">
        <v>2.6913372582001682</v>
      </c>
      <c r="L13" s="683">
        <v>963</v>
      </c>
      <c r="M13" s="684">
        <v>5.1198486122792266</v>
      </c>
      <c r="N13" s="683">
        <v>866</v>
      </c>
      <c r="O13" s="684">
        <v>9.8927670311185878</v>
      </c>
      <c r="P13" s="683">
        <v>392</v>
      </c>
      <c r="Q13" s="684">
        <v>3.4798149705634986</v>
      </c>
      <c r="R13" s="683">
        <v>8415</v>
      </c>
      <c r="S13" s="684">
        <v>57.201429772918416</v>
      </c>
      <c r="T13" s="683">
        <v>0</v>
      </c>
      <c r="U13" s="684">
        <v>0</v>
      </c>
      <c r="V13" s="834">
        <f t="shared" si="0"/>
        <v>18168</v>
      </c>
      <c r="W13" s="684">
        <f t="shared" si="0"/>
        <v>100</v>
      </c>
      <c r="X13" s="678"/>
      <c r="Y13" s="835">
        <f t="shared" si="1"/>
        <v>1.6730822359333273</v>
      </c>
    </row>
    <row r="14" spans="2:30" s="633" customFormat="1" ht="18" customHeight="1" x14ac:dyDescent="0.2">
      <c r="B14" s="682" t="s">
        <v>6</v>
      </c>
      <c r="D14" s="833">
        <v>18144</v>
      </c>
      <c r="F14" s="683">
        <v>551</v>
      </c>
      <c r="G14" s="684">
        <v>0.42908762420957541</v>
      </c>
      <c r="H14" s="683">
        <v>887</v>
      </c>
      <c r="I14" s="684">
        <v>4.9683830171635046</v>
      </c>
      <c r="J14" s="683">
        <v>497</v>
      </c>
      <c r="K14" s="684">
        <v>4.5167118337850046E-2</v>
      </c>
      <c r="L14" s="683">
        <v>1902</v>
      </c>
      <c r="M14" s="684">
        <v>21.081752484191508</v>
      </c>
      <c r="N14" s="683">
        <v>1792</v>
      </c>
      <c r="O14" s="684">
        <v>16.700542005420054</v>
      </c>
      <c r="P14" s="683">
        <v>6405</v>
      </c>
      <c r="Q14" s="684">
        <v>17.626467931345982</v>
      </c>
      <c r="R14" s="683">
        <v>8741</v>
      </c>
      <c r="S14" s="684">
        <v>39.14859981933153</v>
      </c>
      <c r="T14" s="683">
        <v>0</v>
      </c>
      <c r="U14" s="684">
        <v>0</v>
      </c>
      <c r="V14" s="834">
        <f t="shared" si="0"/>
        <v>20775</v>
      </c>
      <c r="W14" s="684">
        <f t="shared" si="0"/>
        <v>100</v>
      </c>
      <c r="X14" s="678"/>
      <c r="Y14" s="835">
        <f t="shared" si="1"/>
        <v>1.1450066137566137</v>
      </c>
    </row>
    <row r="15" spans="2:30" s="633" customFormat="1" ht="18" customHeight="1" x14ac:dyDescent="0.2">
      <c r="B15" s="682" t="s">
        <v>5</v>
      </c>
      <c r="D15" s="833">
        <v>7864</v>
      </c>
      <c r="F15" s="685">
        <v>3409</v>
      </c>
      <c r="G15" s="684">
        <v>0</v>
      </c>
      <c r="H15" s="685">
        <v>1652</v>
      </c>
      <c r="I15" s="684">
        <v>11.413246850442809</v>
      </c>
      <c r="J15" s="685">
        <v>571</v>
      </c>
      <c r="K15" s="684">
        <v>6.1619059498565552</v>
      </c>
      <c r="L15" s="685">
        <v>869</v>
      </c>
      <c r="M15" s="684">
        <v>9.0931769988773858</v>
      </c>
      <c r="N15" s="685">
        <v>2712</v>
      </c>
      <c r="O15" s="684">
        <v>28.888611700137208</v>
      </c>
      <c r="P15" s="685">
        <v>225</v>
      </c>
      <c r="Q15" s="684">
        <v>0</v>
      </c>
      <c r="R15" s="685">
        <v>3589</v>
      </c>
      <c r="S15" s="684">
        <v>44.443058500686043</v>
      </c>
      <c r="T15" s="685">
        <v>0</v>
      </c>
      <c r="U15" s="684">
        <v>0</v>
      </c>
      <c r="V15" s="834">
        <f t="shared" si="0"/>
        <v>13027</v>
      </c>
      <c r="W15" s="684">
        <f t="shared" si="0"/>
        <v>100</v>
      </c>
      <c r="X15" s="678"/>
      <c r="Y15" s="835">
        <f t="shared" si="1"/>
        <v>1.6565361139369277</v>
      </c>
    </row>
    <row r="16" spans="2:30" s="742" customFormat="1" ht="18" customHeight="1" x14ac:dyDescent="0.2">
      <c r="B16" s="836" t="s">
        <v>4</v>
      </c>
      <c r="D16" s="837">
        <v>41857</v>
      </c>
      <c r="E16" s="820"/>
      <c r="F16" s="838">
        <v>4748</v>
      </c>
      <c r="G16" s="839">
        <v>10.020679338261175</v>
      </c>
      <c r="H16" s="838">
        <v>9997</v>
      </c>
      <c r="I16" s="839">
        <v>9.329901443153819</v>
      </c>
      <c r="J16" s="838">
        <v>7415</v>
      </c>
      <c r="K16" s="839">
        <v>17.52243928194298</v>
      </c>
      <c r="L16" s="838">
        <v>2485</v>
      </c>
      <c r="M16" s="839">
        <v>6.0366068285814851</v>
      </c>
      <c r="N16" s="838">
        <v>3528</v>
      </c>
      <c r="O16" s="839">
        <v>6.7053854276663145</v>
      </c>
      <c r="P16" s="838">
        <v>15906</v>
      </c>
      <c r="Q16" s="839">
        <v>27.28132699753608</v>
      </c>
      <c r="R16" s="838">
        <v>14069</v>
      </c>
      <c r="S16" s="839">
        <v>22.32268567405843</v>
      </c>
      <c r="T16" s="838">
        <v>928</v>
      </c>
      <c r="U16" s="839">
        <v>0.78097500879971837</v>
      </c>
      <c r="V16" s="840">
        <f t="shared" si="0"/>
        <v>59076</v>
      </c>
      <c r="W16" s="839">
        <f t="shared" si="0"/>
        <v>100</v>
      </c>
      <c r="X16" s="841"/>
      <c r="Y16" s="835">
        <f t="shared" si="1"/>
        <v>1.4113768306376473</v>
      </c>
    </row>
    <row r="17" spans="2:25" s="742" customFormat="1" ht="18" customHeight="1" x14ac:dyDescent="0.2">
      <c r="B17" s="836" t="s">
        <v>40</v>
      </c>
      <c r="D17" s="837">
        <v>25915</v>
      </c>
      <c r="E17" s="820"/>
      <c r="F17" s="838">
        <v>3627</v>
      </c>
      <c r="G17" s="839">
        <v>6.2973598149477548</v>
      </c>
      <c r="H17" s="838">
        <v>9984</v>
      </c>
      <c r="I17" s="839">
        <v>14.552923346893197</v>
      </c>
      <c r="J17" s="838">
        <v>4559</v>
      </c>
      <c r="K17" s="839">
        <v>18.975831538645608</v>
      </c>
      <c r="L17" s="838">
        <v>1719</v>
      </c>
      <c r="M17" s="839">
        <v>5.4997208263539923</v>
      </c>
      <c r="N17" s="838">
        <v>3754</v>
      </c>
      <c r="O17" s="839">
        <v>17.08542713567839</v>
      </c>
      <c r="P17" s="838">
        <v>4575</v>
      </c>
      <c r="Q17" s="839">
        <v>12.363404323203318</v>
      </c>
      <c r="R17" s="838">
        <v>8427</v>
      </c>
      <c r="S17" s="839">
        <v>25.201403844619925</v>
      </c>
      <c r="T17" s="838">
        <v>3</v>
      </c>
      <c r="U17" s="839">
        <v>2.3929169657812874E-2</v>
      </c>
      <c r="V17" s="840">
        <f t="shared" si="0"/>
        <v>36648</v>
      </c>
      <c r="W17" s="839">
        <f t="shared" si="0"/>
        <v>99.999999999999986</v>
      </c>
      <c r="X17" s="841"/>
      <c r="Y17" s="835">
        <f t="shared" si="1"/>
        <v>1.414161682423307</v>
      </c>
    </row>
    <row r="18" spans="2:25" s="742" customFormat="1" ht="18" customHeight="1" x14ac:dyDescent="0.2">
      <c r="B18" s="836" t="s">
        <v>41</v>
      </c>
      <c r="D18" s="837">
        <v>94243</v>
      </c>
      <c r="E18" s="820"/>
      <c r="F18" s="838">
        <v>5</v>
      </c>
      <c r="G18" s="839">
        <v>0.42117310443490702</v>
      </c>
      <c r="H18" s="838">
        <v>13564</v>
      </c>
      <c r="I18" s="839">
        <v>9.6183118741058653</v>
      </c>
      <c r="J18" s="838">
        <v>13505</v>
      </c>
      <c r="K18" s="839">
        <v>13.866666666666667</v>
      </c>
      <c r="L18" s="838">
        <v>7415</v>
      </c>
      <c r="M18" s="839">
        <v>8.0606580829756798</v>
      </c>
      <c r="N18" s="838">
        <v>21146</v>
      </c>
      <c r="O18" s="839">
        <v>18.894420600858368</v>
      </c>
      <c r="P18" s="838">
        <v>11710</v>
      </c>
      <c r="Q18" s="839">
        <v>7.6623748211731044</v>
      </c>
      <c r="R18" s="838">
        <v>51456</v>
      </c>
      <c r="S18" s="839">
        <v>41.460371959942776</v>
      </c>
      <c r="T18" s="838">
        <v>16</v>
      </c>
      <c r="U18" s="839">
        <v>1.602288984263233E-2</v>
      </c>
      <c r="V18" s="840">
        <f t="shared" si="0"/>
        <v>118817</v>
      </c>
      <c r="W18" s="839">
        <f t="shared" si="0"/>
        <v>99.999999999999986</v>
      </c>
      <c r="X18" s="841"/>
      <c r="Y18" s="835">
        <f t="shared" si="1"/>
        <v>1.2607514616470188</v>
      </c>
    </row>
    <row r="19" spans="2:25" s="742" customFormat="1" ht="18" customHeight="1" x14ac:dyDescent="0.2">
      <c r="B19" s="836" t="s">
        <v>3</v>
      </c>
      <c r="D19" s="837">
        <v>65322</v>
      </c>
      <c r="E19" s="820"/>
      <c r="F19" s="838">
        <v>339</v>
      </c>
      <c r="G19" s="839">
        <v>0.3575259206292456</v>
      </c>
      <c r="H19" s="838">
        <v>30318</v>
      </c>
      <c r="I19" s="839">
        <v>6.0600643546657134</v>
      </c>
      <c r="J19" s="838">
        <v>2263</v>
      </c>
      <c r="K19" s="839">
        <v>9.8319628173042545E-2</v>
      </c>
      <c r="L19" s="838">
        <v>4344</v>
      </c>
      <c r="M19" s="839">
        <v>10.001787629603147</v>
      </c>
      <c r="N19" s="838">
        <v>6418</v>
      </c>
      <c r="O19" s="839">
        <v>14.864140150160887</v>
      </c>
      <c r="P19" s="838">
        <v>10253</v>
      </c>
      <c r="Q19" s="839">
        <v>14.593016327017041</v>
      </c>
      <c r="R19" s="838">
        <v>45088</v>
      </c>
      <c r="S19" s="839">
        <v>54.019187224407105</v>
      </c>
      <c r="T19" s="838">
        <v>432</v>
      </c>
      <c r="U19" s="839">
        <v>5.9587653438207605E-3</v>
      </c>
      <c r="V19" s="840">
        <f t="shared" si="0"/>
        <v>99455</v>
      </c>
      <c r="W19" s="839">
        <f t="shared" si="0"/>
        <v>100</v>
      </c>
      <c r="X19" s="841"/>
      <c r="Y19" s="835">
        <f t="shared" si="1"/>
        <v>1.5225345212945103</v>
      </c>
    </row>
    <row r="20" spans="2:25" s="633" customFormat="1" ht="18" customHeight="1" x14ac:dyDescent="0.2">
      <c r="B20" s="836" t="s">
        <v>2</v>
      </c>
      <c r="D20" s="833">
        <v>12603</v>
      </c>
      <c r="F20" s="683">
        <v>424</v>
      </c>
      <c r="G20" s="684">
        <v>1.8696778970751573</v>
      </c>
      <c r="H20" s="683">
        <v>2141</v>
      </c>
      <c r="I20" s="684">
        <v>6.5808959644576079</v>
      </c>
      <c r="J20" s="683">
        <v>283</v>
      </c>
      <c r="K20" s="684">
        <v>2.4157719363198815</v>
      </c>
      <c r="L20" s="683">
        <v>945</v>
      </c>
      <c r="M20" s="684">
        <v>7.2102924842650866</v>
      </c>
      <c r="N20" s="683">
        <v>1780</v>
      </c>
      <c r="O20" s="684">
        <v>12.865605331358756</v>
      </c>
      <c r="P20" s="683">
        <v>6834</v>
      </c>
      <c r="Q20" s="684">
        <v>43.169196593854132</v>
      </c>
      <c r="R20" s="683">
        <v>2722</v>
      </c>
      <c r="S20" s="684">
        <v>25.888559792669383</v>
      </c>
      <c r="T20" s="683">
        <v>0</v>
      </c>
      <c r="U20" s="684">
        <v>0</v>
      </c>
      <c r="V20" s="834">
        <f t="shared" si="0"/>
        <v>15129</v>
      </c>
      <c r="W20" s="684">
        <f t="shared" si="0"/>
        <v>100</v>
      </c>
      <c r="X20" s="678"/>
      <c r="Y20" s="835">
        <f t="shared" si="1"/>
        <v>1.2004284694120448</v>
      </c>
    </row>
    <row r="21" spans="2:25" s="633" customFormat="1" ht="18" customHeight="1" x14ac:dyDescent="0.2">
      <c r="B21" s="682" t="s">
        <v>35</v>
      </c>
      <c r="D21" s="833">
        <v>29177</v>
      </c>
      <c r="F21" s="683">
        <v>2225</v>
      </c>
      <c r="G21" s="684">
        <v>6.8877841448142387</v>
      </c>
      <c r="H21" s="683">
        <v>11564</v>
      </c>
      <c r="I21" s="684">
        <v>7.9655421046639594</v>
      </c>
      <c r="J21" s="683">
        <v>8058</v>
      </c>
      <c r="K21" s="684">
        <v>32.791924405145913</v>
      </c>
      <c r="L21" s="683">
        <v>3044</v>
      </c>
      <c r="M21" s="684">
        <v>12.428370839816326</v>
      </c>
      <c r="N21" s="683">
        <v>2618</v>
      </c>
      <c r="O21" s="684">
        <v>10.219726006603166</v>
      </c>
      <c r="P21" s="683">
        <v>6042</v>
      </c>
      <c r="Q21" s="684">
        <v>11.248149975333005</v>
      </c>
      <c r="R21" s="683">
        <v>9898</v>
      </c>
      <c r="S21" s="684">
        <v>18.30670562786991</v>
      </c>
      <c r="T21" s="683">
        <v>55</v>
      </c>
      <c r="U21" s="684">
        <v>0.15179689575348185</v>
      </c>
      <c r="V21" s="834">
        <f t="shared" si="0"/>
        <v>43504</v>
      </c>
      <c r="W21" s="684">
        <f t="shared" si="0"/>
        <v>100</v>
      </c>
      <c r="X21" s="678"/>
      <c r="Y21" s="835">
        <f t="shared" si="1"/>
        <v>1.4910374610138122</v>
      </c>
    </row>
    <row r="22" spans="2:25" s="633" customFormat="1" ht="21" customHeight="1" x14ac:dyDescent="0.2">
      <c r="B22" s="682" t="s">
        <v>42</v>
      </c>
      <c r="D22" s="833">
        <v>75629</v>
      </c>
      <c r="F22" s="683">
        <v>2739</v>
      </c>
      <c r="G22" s="684">
        <v>2.5204128338771832</v>
      </c>
      <c r="H22" s="683">
        <v>33667</v>
      </c>
      <c r="I22" s="684">
        <v>25.114060861990048</v>
      </c>
      <c r="J22" s="683">
        <v>22240</v>
      </c>
      <c r="K22" s="684">
        <v>22.629084412420454</v>
      </c>
      <c r="L22" s="683">
        <v>8076</v>
      </c>
      <c r="M22" s="684">
        <v>9.9753421825859707</v>
      </c>
      <c r="N22" s="683">
        <v>8110</v>
      </c>
      <c r="O22" s="684">
        <v>9.2193659840240976</v>
      </c>
      <c r="P22" s="683">
        <v>11026</v>
      </c>
      <c r="Q22" s="684">
        <v>9.4349373218952568</v>
      </c>
      <c r="R22" s="683">
        <v>22435</v>
      </c>
      <c r="S22" s="684">
        <v>21.083172147001935</v>
      </c>
      <c r="T22" s="683">
        <v>18</v>
      </c>
      <c r="U22" s="684">
        <v>2.3624256205058543E-2</v>
      </c>
      <c r="V22" s="834">
        <f t="shared" si="0"/>
        <v>108311</v>
      </c>
      <c r="W22" s="684">
        <f t="shared" si="0"/>
        <v>100</v>
      </c>
      <c r="X22" s="678"/>
      <c r="Y22" s="835">
        <f t="shared" si="1"/>
        <v>1.4321358209152575</v>
      </c>
    </row>
    <row r="23" spans="2:25" s="633" customFormat="1" ht="18" customHeight="1" x14ac:dyDescent="0.2">
      <c r="B23" s="682" t="s">
        <v>43</v>
      </c>
      <c r="D23" s="833">
        <v>17903</v>
      </c>
      <c r="F23" s="683">
        <v>1703</v>
      </c>
      <c r="G23" s="684">
        <v>10.863942058975686</v>
      </c>
      <c r="H23" s="683">
        <v>5084</v>
      </c>
      <c r="I23" s="684">
        <v>12.81945162959131</v>
      </c>
      <c r="J23" s="683">
        <v>1182</v>
      </c>
      <c r="K23" s="684">
        <v>1.5468184169684429</v>
      </c>
      <c r="L23" s="683">
        <v>2006</v>
      </c>
      <c r="M23" s="684">
        <v>10.57941024314537</v>
      </c>
      <c r="N23" s="683">
        <v>2486</v>
      </c>
      <c r="O23" s="684">
        <v>11.810657009829281</v>
      </c>
      <c r="P23" s="683">
        <v>483</v>
      </c>
      <c r="Q23" s="684">
        <v>2.7728918779099843</v>
      </c>
      <c r="R23" s="683">
        <v>10515</v>
      </c>
      <c r="S23" s="684">
        <v>49.606828763579927</v>
      </c>
      <c r="T23" s="683">
        <v>1</v>
      </c>
      <c r="U23" s="684">
        <v>0</v>
      </c>
      <c r="V23" s="834">
        <f>F23+H23+J23+L23+N23+P23+R23+T23</f>
        <v>23460</v>
      </c>
      <c r="W23" s="684">
        <f t="shared" si="0"/>
        <v>100</v>
      </c>
      <c r="X23" s="678"/>
      <c r="Y23" s="835">
        <f t="shared" si="1"/>
        <v>1.3103949058816957</v>
      </c>
    </row>
    <row r="24" spans="2:25" s="633" customFormat="1" ht="22.5" customHeight="1" x14ac:dyDescent="0.2">
      <c r="B24" s="682" t="s">
        <v>44</v>
      </c>
      <c r="D24" s="833">
        <v>6595</v>
      </c>
      <c r="F24" s="685">
        <v>698</v>
      </c>
      <c r="G24" s="686">
        <v>3.1306171360095867</v>
      </c>
      <c r="H24" s="685">
        <v>1274</v>
      </c>
      <c r="I24" s="684">
        <v>11.593768723786699</v>
      </c>
      <c r="J24" s="685">
        <v>362</v>
      </c>
      <c r="K24" s="684">
        <v>5.0179748352306772</v>
      </c>
      <c r="L24" s="685">
        <v>361</v>
      </c>
      <c r="M24" s="684">
        <v>1.6776512881965249</v>
      </c>
      <c r="N24" s="685">
        <v>1569</v>
      </c>
      <c r="O24" s="684">
        <v>14.679448771719592</v>
      </c>
      <c r="P24" s="685">
        <v>1487</v>
      </c>
      <c r="Q24" s="684">
        <v>12.732174955062911</v>
      </c>
      <c r="R24" s="685">
        <v>3199</v>
      </c>
      <c r="S24" s="684">
        <v>51.078490113840623</v>
      </c>
      <c r="T24" s="685">
        <v>15</v>
      </c>
      <c r="U24" s="684">
        <v>8.9874176153385263E-2</v>
      </c>
      <c r="V24" s="842">
        <f t="shared" si="0"/>
        <v>8965</v>
      </c>
      <c r="W24" s="684">
        <f t="shared" si="0"/>
        <v>100</v>
      </c>
      <c r="X24" s="678"/>
      <c r="Y24" s="835">
        <f t="shared" si="1"/>
        <v>1.359363153904473</v>
      </c>
    </row>
    <row r="25" spans="2:25" s="633" customFormat="1" ht="18" customHeight="1" x14ac:dyDescent="0.2">
      <c r="B25" s="682" t="s">
        <v>45</v>
      </c>
      <c r="D25" s="833">
        <v>24157</v>
      </c>
      <c r="F25" s="685">
        <v>486</v>
      </c>
      <c r="G25" s="686">
        <v>0.32482446354747685</v>
      </c>
      <c r="H25" s="685">
        <v>8883</v>
      </c>
      <c r="I25" s="684">
        <v>17.120545967583176</v>
      </c>
      <c r="J25" s="685">
        <v>1962</v>
      </c>
      <c r="K25" s="684">
        <v>6.9394317212415517</v>
      </c>
      <c r="L25" s="685">
        <v>3246</v>
      </c>
      <c r="M25" s="684">
        <v>10.256578515650633</v>
      </c>
      <c r="N25" s="685">
        <v>5049</v>
      </c>
      <c r="O25" s="684">
        <v>14.54163659032745</v>
      </c>
      <c r="P25" s="685">
        <v>708</v>
      </c>
      <c r="Q25" s="684">
        <v>1.9030120086619857</v>
      </c>
      <c r="R25" s="685">
        <v>12570</v>
      </c>
      <c r="S25" s="684">
        <v>42.788240698208547</v>
      </c>
      <c r="T25" s="685">
        <v>2699</v>
      </c>
      <c r="U25" s="684">
        <v>6.1257300347791848</v>
      </c>
      <c r="V25" s="842">
        <f t="shared" si="0"/>
        <v>35603</v>
      </c>
      <c r="W25" s="684">
        <f t="shared" si="0"/>
        <v>100</v>
      </c>
      <c r="X25" s="678"/>
      <c r="Y25" s="835">
        <f t="shared" si="1"/>
        <v>1.4738171130521174</v>
      </c>
    </row>
    <row r="26" spans="2:25" s="633" customFormat="1" ht="18" customHeight="1" x14ac:dyDescent="0.2">
      <c r="B26" s="682" t="s">
        <v>46</v>
      </c>
      <c r="D26" s="833">
        <v>4142</v>
      </c>
      <c r="F26" s="685">
        <v>572</v>
      </c>
      <c r="G26" s="686">
        <v>7.345642247369466</v>
      </c>
      <c r="H26" s="685">
        <v>1273</v>
      </c>
      <c r="I26" s="684">
        <v>16.100853682747669</v>
      </c>
      <c r="J26" s="685">
        <v>1400</v>
      </c>
      <c r="K26" s="684">
        <v>24.200913242009133</v>
      </c>
      <c r="L26" s="685">
        <v>736</v>
      </c>
      <c r="M26" s="684">
        <v>8.9537423069287279</v>
      </c>
      <c r="N26" s="685">
        <v>1229</v>
      </c>
      <c r="O26" s="684">
        <v>17.272185824895772</v>
      </c>
      <c r="P26" s="685">
        <v>562</v>
      </c>
      <c r="Q26" s="684">
        <v>6.9088743299583086</v>
      </c>
      <c r="R26" s="685">
        <v>746</v>
      </c>
      <c r="S26" s="684">
        <v>19.217788366090929</v>
      </c>
      <c r="T26" s="685">
        <v>0</v>
      </c>
      <c r="U26" s="684">
        <v>0</v>
      </c>
      <c r="V26" s="842">
        <f t="shared" si="0"/>
        <v>6518</v>
      </c>
      <c r="W26" s="684">
        <f t="shared" si="0"/>
        <v>100</v>
      </c>
      <c r="X26" s="678"/>
      <c r="Y26" s="835">
        <f t="shared" si="1"/>
        <v>1.5736359246740705</v>
      </c>
    </row>
    <row r="27" spans="2:25" s="633" customFormat="1" ht="18" customHeight="1" x14ac:dyDescent="0.2">
      <c r="B27" s="682" t="s">
        <v>1</v>
      </c>
      <c r="D27" s="833">
        <v>1434</v>
      </c>
      <c r="F27" s="685">
        <v>260</v>
      </c>
      <c r="G27" s="686">
        <v>8.9026915113871627</v>
      </c>
      <c r="H27" s="685">
        <v>293</v>
      </c>
      <c r="I27" s="684">
        <v>14.699792960662526</v>
      </c>
      <c r="J27" s="685">
        <v>462</v>
      </c>
      <c r="K27" s="684">
        <v>20.496894409937887</v>
      </c>
      <c r="L27" s="685">
        <v>27</v>
      </c>
      <c r="M27" s="684">
        <v>2.8985507246376812</v>
      </c>
      <c r="N27" s="685">
        <v>112</v>
      </c>
      <c r="O27" s="684">
        <v>10.420979986197377</v>
      </c>
      <c r="P27" s="685">
        <v>4</v>
      </c>
      <c r="Q27" s="684">
        <v>0.34506556245686681</v>
      </c>
      <c r="R27" s="685">
        <v>747</v>
      </c>
      <c r="S27" s="684">
        <v>42.236024844720497</v>
      </c>
      <c r="T27" s="685">
        <v>0</v>
      </c>
      <c r="U27" s="684">
        <v>0</v>
      </c>
      <c r="V27" s="834">
        <f t="shared" si="0"/>
        <v>1905</v>
      </c>
      <c r="W27" s="684">
        <f t="shared" si="0"/>
        <v>100</v>
      </c>
      <c r="X27" s="678"/>
      <c r="Y27" s="835">
        <f t="shared" si="1"/>
        <v>1.3284518828451883</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69"/>
      <c r="D30" s="1270">
        <f>SUM(D10:D29)</f>
        <v>597554</v>
      </c>
      <c r="E30" s="1271"/>
      <c r="F30" s="1250">
        <f>SUM(F10:F27)</f>
        <v>26853</v>
      </c>
      <c r="G30" s="1251">
        <f>F30*100/$V30</f>
        <v>3.1725984281737798</v>
      </c>
      <c r="H30" s="1250">
        <f>SUM(H10:H27)</f>
        <v>203475</v>
      </c>
      <c r="I30" s="1251">
        <f>H30*100/$V30</f>
        <v>24.039938374582352</v>
      </c>
      <c r="J30" s="1250">
        <f>SUM(J10:J27)</f>
        <v>139951</v>
      </c>
      <c r="K30" s="1251">
        <f>J30*100/$V30</f>
        <v>16.534775355503992</v>
      </c>
      <c r="L30" s="1250">
        <f>SUM(L10:L27)</f>
        <v>47947</v>
      </c>
      <c r="M30" s="1251">
        <f>L30*100/$V30</f>
        <v>5.6647889187669245</v>
      </c>
      <c r="N30" s="1250">
        <f>SUM(N10:N27)</f>
        <v>81980</v>
      </c>
      <c r="O30" s="1251">
        <f>N30*100/$V30</f>
        <v>9.6856820147352796</v>
      </c>
      <c r="P30" s="1250">
        <f>SUM(P10:P27)</f>
        <v>84750</v>
      </c>
      <c r="Q30" s="1251">
        <f>P30*100/$V30</f>
        <v>10.012948899107283</v>
      </c>
      <c r="R30" s="1250">
        <f>SUM(R10:R27)</f>
        <v>257271</v>
      </c>
      <c r="S30" s="1251">
        <f>R30*100/$V30</f>
        <v>30.395768450999761</v>
      </c>
      <c r="T30" s="1250">
        <f>SUM(T10:T28)</f>
        <v>4177</v>
      </c>
      <c r="U30" s="1251">
        <f>T30*100/$V30</f>
        <v>0.49349955813063268</v>
      </c>
      <c r="V30" s="1250">
        <f>SUM(V10:V27)</f>
        <v>846404</v>
      </c>
      <c r="W30" s="1251">
        <f>G30+I30+K30+M30+O30+Q30+S30+U30</f>
        <v>100.00000000000001</v>
      </c>
      <c r="X30" s="1267"/>
      <c r="Y30" s="1268">
        <f>(V30/D30)</f>
        <v>1.416447718532551</v>
      </c>
    </row>
    <row r="31" spans="2:25" s="631" customFormat="1" ht="5.25" customHeight="1" x14ac:dyDescent="0.2">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P33" s="1337"/>
      <c r="Q33" s="1337"/>
      <c r="R33" s="1337"/>
      <c r="S33" s="1337"/>
      <c r="T33" s="1337"/>
      <c r="U33" s="1337"/>
      <c r="V33" s="1337"/>
      <c r="W33" s="1337"/>
      <c r="X33" s="1338"/>
      <c r="Y33" s="1338"/>
    </row>
    <row r="34" spans="2:25" s="852" customFormat="1" x14ac:dyDescent="0.2">
      <c r="X34" s="697"/>
      <c r="Y34" s="697"/>
    </row>
    <row r="35" spans="2:25" s="852" customFormat="1" x14ac:dyDescent="0.2">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
      <c r="B36" s="852" t="s">
        <v>47</v>
      </c>
      <c r="D36" s="853" t="e">
        <f>GETPIVOTDATA("Cuenta número de expedientes",#REF!,"CCAA",$B36,"Grado Resuelto",$B$1)</f>
        <v>#REF!</v>
      </c>
      <c r="N36" s="852" t="e">
        <f>GETPIVOTDATA("ID PRESTACION
COUNT",#REF!,"
CCAA",$B36,"
Tipo Prestación",N$1,"Grado Resuelto",$B$1)</f>
        <v>#REF!</v>
      </c>
      <c r="T36" s="697"/>
      <c r="U36" s="697"/>
    </row>
    <row r="37" spans="2:25" s="820" customFormat="1" x14ac:dyDescent="0.2">
      <c r="T37" s="918"/>
      <c r="U37" s="918"/>
    </row>
    <row r="38" spans="2:25" s="820" customFormat="1" x14ac:dyDescent="0.2">
      <c r="T38" s="918"/>
      <c r="U38" s="918"/>
    </row>
    <row r="39" spans="2:25" s="820" customFormat="1" x14ac:dyDescent="0.2">
      <c r="T39" s="918"/>
      <c r="U39" s="918"/>
    </row>
    <row r="40" spans="2:25" s="820" customFormat="1" x14ac:dyDescent="0.2">
      <c r="T40" s="918"/>
      <c r="U40" s="918"/>
    </row>
    <row r="41" spans="2:25" s="820" customFormat="1" x14ac:dyDescent="0.2">
      <c r="B41" s="1337"/>
      <c r="C41" s="1337"/>
      <c r="D41" s="1337"/>
      <c r="E41" s="1337"/>
      <c r="F41" s="1337"/>
      <c r="G41" s="1337"/>
      <c r="H41" s="1337"/>
      <c r="I41" s="1337"/>
      <c r="J41" s="1337"/>
      <c r="K41" s="1337"/>
      <c r="L41" s="1337"/>
      <c r="M41" s="1337"/>
      <c r="N41" s="1337"/>
      <c r="O41" s="1337"/>
      <c r="P41" s="1337"/>
      <c r="Q41" s="1337"/>
      <c r="R41" s="1337"/>
      <c r="S41" s="1337"/>
      <c r="T41" s="1338"/>
      <c r="U41" s="1338"/>
      <c r="V41" s="1337"/>
      <c r="W41" s="1337"/>
      <c r="X41" s="1337"/>
      <c r="Y41" s="1337"/>
    </row>
    <row r="42" spans="2:25" s="820" customFormat="1" x14ac:dyDescent="0.2">
      <c r="B42" s="1337"/>
      <c r="C42" s="1337"/>
      <c r="D42" s="1337"/>
      <c r="E42" s="1337"/>
      <c r="F42" s="1337"/>
      <c r="G42" s="1337"/>
      <c r="H42" s="1337"/>
      <c r="I42" s="1337"/>
      <c r="J42" s="1337"/>
      <c r="K42" s="1337"/>
      <c r="L42" s="1337"/>
      <c r="M42" s="1337"/>
      <c r="N42" s="1337"/>
      <c r="O42" s="1337"/>
      <c r="P42" s="1337"/>
      <c r="Q42" s="1337"/>
      <c r="R42" s="1337"/>
      <c r="S42" s="1337"/>
      <c r="T42" s="1338"/>
      <c r="U42" s="1338"/>
      <c r="V42" s="1337"/>
      <c r="W42" s="1337"/>
      <c r="X42" s="1337"/>
      <c r="Y42" s="1337"/>
    </row>
    <row r="43" spans="2:25" s="820" customFormat="1" x14ac:dyDescent="0.2">
      <c r="B43" s="1337"/>
      <c r="C43" s="1337"/>
      <c r="D43" s="1337"/>
      <c r="E43" s="1337"/>
      <c r="F43" s="1337"/>
      <c r="G43" s="1337"/>
      <c r="H43" s="1337"/>
      <c r="I43" s="1337"/>
      <c r="J43" s="1337"/>
      <c r="K43" s="1337"/>
      <c r="L43" s="1337"/>
      <c r="M43" s="1337"/>
      <c r="N43" s="1337"/>
      <c r="O43" s="1337"/>
      <c r="P43" s="1337"/>
      <c r="Q43" s="1337"/>
      <c r="R43" s="1337"/>
      <c r="S43" s="1337"/>
      <c r="T43" s="1338"/>
      <c r="U43" s="1338"/>
      <c r="V43" s="1337"/>
      <c r="W43" s="1337"/>
      <c r="X43" s="1337"/>
      <c r="Y43" s="1337"/>
    </row>
    <row r="44" spans="2:25" s="820" customFormat="1" x14ac:dyDescent="0.2">
      <c r="B44" s="1337"/>
      <c r="C44" s="1337"/>
      <c r="D44" s="1337"/>
      <c r="E44" s="1337"/>
      <c r="F44" s="1337"/>
      <c r="G44" s="1337"/>
      <c r="H44" s="1337"/>
      <c r="I44" s="1337"/>
      <c r="J44" s="1337"/>
      <c r="K44" s="1337"/>
      <c r="L44" s="1337"/>
      <c r="M44" s="1337"/>
      <c r="N44" s="1337"/>
      <c r="O44" s="1337"/>
      <c r="P44" s="1337"/>
      <c r="Q44" s="1337"/>
      <c r="R44" s="1337"/>
      <c r="S44" s="1337"/>
      <c r="T44" s="1338"/>
      <c r="U44" s="1338"/>
      <c r="V44" s="1337"/>
      <c r="W44" s="1337"/>
      <c r="X44" s="1337"/>
      <c r="Y44" s="1337"/>
    </row>
    <row r="45" spans="2:25" s="820" customFormat="1" x14ac:dyDescent="0.2">
      <c r="B45" s="1337"/>
      <c r="C45" s="1337"/>
      <c r="D45" s="1337"/>
      <c r="E45" s="1337"/>
      <c r="F45" s="1337"/>
      <c r="G45" s="1337"/>
      <c r="H45" s="1337"/>
      <c r="I45" s="1337"/>
      <c r="J45" s="1337"/>
      <c r="K45" s="1337"/>
      <c r="L45" s="1337"/>
      <c r="M45" s="1337"/>
      <c r="N45" s="1337"/>
      <c r="O45" s="1337"/>
      <c r="P45" s="1337"/>
      <c r="Q45" s="1337"/>
      <c r="R45" s="1337"/>
      <c r="S45" s="1337"/>
      <c r="T45" s="1338"/>
      <c r="U45" s="1338"/>
      <c r="V45" s="1337"/>
      <c r="W45" s="1337"/>
      <c r="X45" s="1337"/>
      <c r="Y45" s="1337"/>
    </row>
    <row r="46" spans="2:25" s="820" customFormat="1" x14ac:dyDescent="0.2">
      <c r="B46" s="1337"/>
      <c r="C46" s="1337"/>
      <c r="D46" s="1337"/>
      <c r="E46" s="1337"/>
      <c r="F46" s="1337"/>
      <c r="G46" s="1337"/>
      <c r="H46" s="1337"/>
      <c r="I46" s="1337"/>
      <c r="J46" s="1337"/>
      <c r="K46" s="1337"/>
      <c r="L46" s="1337"/>
      <c r="M46" s="1337"/>
      <c r="N46" s="1337"/>
      <c r="O46" s="1337"/>
      <c r="P46" s="1337"/>
      <c r="Q46" s="1337"/>
      <c r="R46" s="1337"/>
      <c r="S46" s="1337"/>
      <c r="T46" s="1338"/>
      <c r="U46" s="918"/>
    </row>
    <row r="47" spans="2:25" s="820" customFormat="1" x14ac:dyDescent="0.2">
      <c r="B47" s="1337"/>
      <c r="C47" s="1337"/>
      <c r="D47" s="1337"/>
      <c r="E47" s="1337"/>
      <c r="F47" s="1337"/>
      <c r="G47" s="1337"/>
      <c r="H47" s="1337"/>
      <c r="I47" s="1337"/>
      <c r="J47" s="1337"/>
      <c r="K47" s="1337"/>
      <c r="L47" s="1337"/>
      <c r="M47" s="1337"/>
      <c r="N47" s="1337"/>
      <c r="O47" s="1337"/>
      <c r="P47" s="1337"/>
      <c r="Q47" s="1337"/>
      <c r="R47" s="1337"/>
      <c r="S47" s="1337"/>
      <c r="T47" s="1338"/>
      <c r="U47" s="918"/>
    </row>
    <row r="48" spans="2:25" s="820" customFormat="1" x14ac:dyDescent="0.2">
      <c r="B48" s="1337"/>
      <c r="C48" s="1337"/>
      <c r="D48" s="1337"/>
      <c r="E48" s="1337"/>
      <c r="F48" s="1337"/>
      <c r="G48" s="1337"/>
      <c r="H48" s="1337"/>
      <c r="I48" s="1337"/>
      <c r="J48" s="1337"/>
      <c r="K48" s="1337"/>
      <c r="L48" s="1337"/>
      <c r="M48" s="1337"/>
      <c r="N48" s="1337"/>
      <c r="O48" s="1337"/>
      <c r="P48" s="1337"/>
      <c r="Q48" s="1337"/>
      <c r="R48" s="1337"/>
      <c r="T48" s="918"/>
      <c r="U48" s="918"/>
    </row>
    <row r="49" spans="2:25" x14ac:dyDescent="0.2">
      <c r="B49" s="1337"/>
      <c r="C49" s="1337"/>
      <c r="D49" s="1337"/>
      <c r="E49" s="1337"/>
      <c r="F49" s="1337"/>
      <c r="G49" s="1337"/>
      <c r="H49" s="1337"/>
      <c r="I49" s="1337"/>
      <c r="J49" s="1337"/>
      <c r="K49" s="1337"/>
      <c r="L49" s="1337"/>
      <c r="M49" s="1337"/>
      <c r="N49" s="1337"/>
      <c r="O49" s="1337"/>
      <c r="P49" s="1337"/>
      <c r="Q49" s="1337"/>
      <c r="R49" s="1337"/>
      <c r="T49" s="732"/>
      <c r="U49" s="732"/>
      <c r="X49" s="615"/>
      <c r="Y49" s="615"/>
    </row>
    <row r="50" spans="2:25" x14ac:dyDescent="0.2">
      <c r="B50" s="1337"/>
      <c r="C50" s="1337"/>
      <c r="D50" s="1337"/>
      <c r="E50" s="1337"/>
      <c r="F50" s="1337"/>
      <c r="G50" s="1337"/>
      <c r="H50" s="1337"/>
      <c r="I50" s="1337"/>
      <c r="J50" s="1337"/>
      <c r="K50" s="1337"/>
      <c r="L50" s="1337"/>
      <c r="M50" s="1337"/>
      <c r="N50" s="1337"/>
      <c r="O50" s="1337"/>
      <c r="P50" s="1337"/>
      <c r="Q50" s="1337"/>
      <c r="R50" s="1337"/>
      <c r="T50" s="732"/>
      <c r="U50" s="732"/>
      <c r="X50" s="615"/>
      <c r="Y50" s="615"/>
    </row>
    <row r="51" spans="2:25" x14ac:dyDescent="0.2">
      <c r="B51" s="1337"/>
      <c r="C51" s="1337"/>
      <c r="D51" s="1337"/>
      <c r="E51" s="1337"/>
      <c r="F51" s="1337"/>
      <c r="G51" s="1337"/>
      <c r="H51" s="1337"/>
      <c r="I51" s="1337"/>
      <c r="J51" s="1337"/>
      <c r="K51" s="1337"/>
      <c r="L51" s="1337"/>
      <c r="M51" s="1337"/>
      <c r="N51" s="1337"/>
      <c r="O51" s="1337"/>
      <c r="P51" s="1337"/>
      <c r="Q51" s="1337"/>
      <c r="R51" s="1337"/>
      <c r="T51" s="732"/>
      <c r="U51" s="732"/>
      <c r="X51" s="615"/>
      <c r="Y51" s="615"/>
    </row>
    <row r="52" spans="2:25" x14ac:dyDescent="0.2">
      <c r="B52" s="1337"/>
      <c r="C52" s="1337"/>
      <c r="D52" s="1337"/>
      <c r="E52" s="1337"/>
      <c r="F52" s="1337"/>
      <c r="G52" s="1337"/>
      <c r="H52" s="1337"/>
      <c r="I52" s="1337"/>
      <c r="J52" s="1337"/>
      <c r="K52" s="1337"/>
      <c r="L52" s="1337"/>
      <c r="M52" s="1337"/>
      <c r="N52" s="1337"/>
      <c r="O52" s="1337"/>
      <c r="P52" s="1337"/>
      <c r="Q52" s="1337"/>
      <c r="R52" s="1337"/>
      <c r="T52" s="732"/>
      <c r="U52" s="732"/>
      <c r="X52" s="615"/>
      <c r="Y52" s="615"/>
    </row>
    <row r="53" spans="2:25" x14ac:dyDescent="0.2">
      <c r="B53" s="1337"/>
      <c r="C53" s="1337"/>
      <c r="D53" s="1337"/>
      <c r="E53" s="1337"/>
      <c r="F53" s="1337"/>
      <c r="G53" s="1337"/>
      <c r="H53" s="1337"/>
      <c r="I53" s="1337"/>
      <c r="J53" s="1337"/>
      <c r="K53" s="1337"/>
      <c r="L53" s="1337"/>
      <c r="M53" s="1337"/>
      <c r="N53" s="1337"/>
      <c r="O53" s="1337"/>
      <c r="P53" s="1337"/>
      <c r="Q53" s="1337"/>
      <c r="R53" s="1337"/>
      <c r="T53" s="732"/>
      <c r="U53" s="732"/>
      <c r="X53" s="615"/>
      <c r="Y53" s="615"/>
    </row>
    <row r="54" spans="2:25" x14ac:dyDescent="0.2">
      <c r="B54" s="1337"/>
      <c r="C54" s="1337"/>
      <c r="D54" s="1337"/>
      <c r="E54" s="1337"/>
      <c r="F54" s="1337"/>
      <c r="G54" s="1337"/>
      <c r="H54" s="1337"/>
      <c r="I54" s="1337"/>
      <c r="J54" s="1337"/>
      <c r="K54" s="1337"/>
      <c r="L54" s="1337"/>
      <c r="M54" s="1337"/>
      <c r="N54" s="1337"/>
      <c r="O54" s="1337"/>
      <c r="P54" s="1337"/>
      <c r="Q54" s="1337"/>
      <c r="R54" s="1337"/>
      <c r="T54" s="732"/>
      <c r="U54" s="732"/>
      <c r="X54" s="615"/>
      <c r="Y54" s="615"/>
    </row>
    <row r="55" spans="2:25" x14ac:dyDescent="0.2">
      <c r="B55" s="1337"/>
      <c r="C55" s="1337"/>
      <c r="D55" s="1337"/>
      <c r="E55" s="1337"/>
      <c r="F55" s="1337"/>
      <c r="G55" s="1337"/>
      <c r="H55" s="1337"/>
      <c r="I55" s="1337"/>
      <c r="J55" s="1337"/>
      <c r="K55" s="1337"/>
      <c r="L55" s="1337"/>
      <c r="M55" s="1337"/>
      <c r="N55" s="1337"/>
      <c r="O55" s="1337"/>
      <c r="P55" s="1337"/>
      <c r="Q55" s="1337"/>
      <c r="R55" s="1337"/>
      <c r="T55" s="732"/>
      <c r="U55" s="732"/>
      <c r="X55" s="615"/>
      <c r="Y55" s="615"/>
    </row>
    <row r="56" spans="2:25" x14ac:dyDescent="0.2">
      <c r="B56" s="1337"/>
      <c r="C56" s="1337"/>
      <c r="D56" s="1337"/>
      <c r="E56" s="1337"/>
      <c r="F56" s="1337"/>
      <c r="G56" s="1337"/>
      <c r="H56" s="1337"/>
      <c r="I56" s="1337"/>
      <c r="J56" s="1337"/>
      <c r="K56" s="1337"/>
      <c r="L56" s="1337"/>
      <c r="M56" s="1337"/>
      <c r="N56" s="1337"/>
      <c r="O56" s="1337"/>
      <c r="P56" s="1337"/>
      <c r="Q56" s="1337"/>
      <c r="R56" s="1337"/>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4" t="s">
        <v>417</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133256</v>
      </c>
      <c r="F10" s="164">
        <f>'41bbenpreGII'!F10+'41bbenpreGII'!H10+'41bbenpreGII'!J10+'41bbenpreGII'!L10+'41bbenpreGII'!N10</f>
        <v>155468</v>
      </c>
      <c r="G10" s="165">
        <f t="shared" ref="G10:G27" si="0">F10*100/$N10</f>
        <v>78.386568180099331</v>
      </c>
      <c r="H10" s="164">
        <f>'41bbenpreGII'!P10</f>
        <v>1974</v>
      </c>
      <c r="I10" s="165">
        <f t="shared" ref="I10:I27" si="1">H10*100/$N10</f>
        <v>0.99528575390122775</v>
      </c>
      <c r="J10" s="164">
        <f>'41bbenpreGII'!R10</f>
        <v>40889</v>
      </c>
      <c r="K10" s="165">
        <f t="shared" ref="K10:K27" si="2">J10*100/$N10</f>
        <v>20.616129276224569</v>
      </c>
      <c r="L10" s="164">
        <f>'41bbenpreGII'!T10</f>
        <v>4</v>
      </c>
      <c r="M10" s="165">
        <f t="shared" ref="M10:M27" si="3">L10*100/$N10</f>
        <v>2.0167897748758412E-3</v>
      </c>
      <c r="N10" s="164">
        <f>F10+H10+J10+L10</f>
        <v>198335</v>
      </c>
      <c r="O10" s="165">
        <f>G10+I10+K10+M10</f>
        <v>100</v>
      </c>
      <c r="P10" s="166"/>
      <c r="Q10" s="166">
        <f t="shared" ref="Q10:Q27" si="4">N10/D10</f>
        <v>1.4883757579396049</v>
      </c>
    </row>
    <row r="11" spans="2:25" s="162" customFormat="1" ht="18" customHeight="1" x14ac:dyDescent="0.2">
      <c r="B11" s="146" t="s">
        <v>7</v>
      </c>
      <c r="C11" s="159"/>
      <c r="D11" s="163">
        <f>'41bbenpreGII'!D11</f>
        <v>16978</v>
      </c>
      <c r="F11" s="164">
        <f>'41bbenpreGII'!F11+'41bbenpreGII'!H11+'41bbenpreGII'!J11+'41bbenpreGII'!L11+'41bbenpreGII'!N11</f>
        <v>8777</v>
      </c>
      <c r="G11" s="165">
        <f t="shared" si="0"/>
        <v>39.709541691173143</v>
      </c>
      <c r="H11" s="164">
        <f>'41bbenpreGII'!P11</f>
        <v>4150</v>
      </c>
      <c r="I11" s="165">
        <f t="shared" si="1"/>
        <v>18.775731801112972</v>
      </c>
      <c r="J11" s="164">
        <f>'41bbenpreGII'!R11</f>
        <v>9176</v>
      </c>
      <c r="K11" s="165">
        <f t="shared" si="2"/>
        <v>41.514726507713888</v>
      </c>
      <c r="L11" s="164">
        <f>'41bbenpreGII'!T11</f>
        <v>0</v>
      </c>
      <c r="M11" s="165">
        <f t="shared" si="3"/>
        <v>0</v>
      </c>
      <c r="N11" s="164">
        <f t="shared" ref="N11:O27" si="5">F11+H11+J11+L11</f>
        <v>22103</v>
      </c>
      <c r="O11" s="165">
        <f t="shared" si="5"/>
        <v>100</v>
      </c>
      <c r="P11" s="166"/>
      <c r="Q11" s="166">
        <f t="shared" si="4"/>
        <v>1.3018612321828249</v>
      </c>
    </row>
    <row r="12" spans="2:25" s="162" customFormat="1" ht="22.5" customHeight="1" x14ac:dyDescent="0.2">
      <c r="B12" s="146" t="s">
        <v>37</v>
      </c>
      <c r="C12" s="159"/>
      <c r="D12" s="163">
        <f>'41bbenpreGII'!D12</f>
        <v>11476</v>
      </c>
      <c r="F12" s="164">
        <f>'41bbenpreGII'!F12+'41bbenpreGII'!H12+'41bbenpreGII'!J12+'41bbenpreGII'!L12+'41bbenpreGII'!N12</f>
        <v>9996</v>
      </c>
      <c r="G12" s="165">
        <f t="shared" si="0"/>
        <v>60.198735320686538</v>
      </c>
      <c r="H12" s="164">
        <f>'41bbenpreGII'!P12</f>
        <v>2014</v>
      </c>
      <c r="I12" s="165">
        <f t="shared" si="1"/>
        <v>12.128876844323999</v>
      </c>
      <c r="J12" s="164">
        <f>'41bbenpreGII'!R12</f>
        <v>4589</v>
      </c>
      <c r="K12" s="165">
        <f t="shared" si="2"/>
        <v>27.636254140319181</v>
      </c>
      <c r="L12" s="164">
        <f>'41bbenpreGII'!T12</f>
        <v>6</v>
      </c>
      <c r="M12" s="165">
        <f t="shared" si="3"/>
        <v>3.6133694670280034E-2</v>
      </c>
      <c r="N12" s="164">
        <f t="shared" si="5"/>
        <v>16605</v>
      </c>
      <c r="O12" s="165">
        <f t="shared" si="5"/>
        <v>100</v>
      </c>
      <c r="P12" s="166"/>
      <c r="Q12" s="166">
        <f t="shared" si="4"/>
        <v>1.4469327291739282</v>
      </c>
    </row>
    <row r="13" spans="2:25" s="162" customFormat="1" ht="18" customHeight="1" x14ac:dyDescent="0.2">
      <c r="B13" s="146" t="s">
        <v>38</v>
      </c>
      <c r="C13" s="159"/>
      <c r="D13" s="163">
        <f>'41bbenpreGII'!D13</f>
        <v>10859</v>
      </c>
      <c r="F13" s="164">
        <f>'41bbenpreGII'!F13+'41bbenpreGII'!H13+'41bbenpreGII'!J13+'41bbenpreGII'!L13+'41bbenpreGII'!N13</f>
        <v>9361</v>
      </c>
      <c r="G13" s="165">
        <f t="shared" si="0"/>
        <v>51.524658740642892</v>
      </c>
      <c r="H13" s="164">
        <f>'41bbenpreGII'!P13</f>
        <v>392</v>
      </c>
      <c r="I13" s="165">
        <f t="shared" si="1"/>
        <v>2.1576398062527522</v>
      </c>
      <c r="J13" s="164">
        <f>'41bbenpreGII'!R13</f>
        <v>8415</v>
      </c>
      <c r="K13" s="165">
        <f t="shared" si="2"/>
        <v>46.317701453104362</v>
      </c>
      <c r="L13" s="164">
        <f>'41bbenpreGII'!T13</f>
        <v>0</v>
      </c>
      <c r="M13" s="165">
        <f t="shared" si="3"/>
        <v>0</v>
      </c>
      <c r="N13" s="164">
        <f t="shared" si="5"/>
        <v>18168</v>
      </c>
      <c r="O13" s="165">
        <f t="shared" si="5"/>
        <v>100</v>
      </c>
      <c r="P13" s="166"/>
      <c r="Q13" s="166">
        <f t="shared" si="4"/>
        <v>1.6730822359333273</v>
      </c>
    </row>
    <row r="14" spans="2:25" s="162" customFormat="1" ht="18" customHeight="1" x14ac:dyDescent="0.2">
      <c r="B14" s="146" t="s">
        <v>6</v>
      </c>
      <c r="C14" s="159"/>
      <c r="D14" s="163">
        <f>'41bbenpreGII'!D14</f>
        <v>18144</v>
      </c>
      <c r="F14" s="164">
        <f>'41bbenpreGII'!F14+'41bbenpreGII'!H14+'41bbenpreGII'!J14+'41bbenpreGII'!L14+'41bbenpreGII'!N14</f>
        <v>5629</v>
      </c>
      <c r="G14" s="165">
        <f t="shared" si="0"/>
        <v>27.095066185318892</v>
      </c>
      <c r="H14" s="164">
        <f>'41bbenpreGII'!P14</f>
        <v>6405</v>
      </c>
      <c r="I14" s="165">
        <f t="shared" si="1"/>
        <v>30.830324909747294</v>
      </c>
      <c r="J14" s="164">
        <f>'41bbenpreGII'!R14</f>
        <v>8741</v>
      </c>
      <c r="K14" s="165">
        <f t="shared" si="2"/>
        <v>42.074608904933818</v>
      </c>
      <c r="L14" s="164">
        <f>'41bbenpreGII'!T14</f>
        <v>0</v>
      </c>
      <c r="M14" s="165">
        <f t="shared" si="3"/>
        <v>0</v>
      </c>
      <c r="N14" s="164">
        <f t="shared" si="5"/>
        <v>20775</v>
      </c>
      <c r="O14" s="165">
        <f t="shared" si="5"/>
        <v>100</v>
      </c>
      <c r="P14" s="166"/>
      <c r="Q14" s="166">
        <f t="shared" si="4"/>
        <v>1.1450066137566137</v>
      </c>
    </row>
    <row r="15" spans="2:25" s="162" customFormat="1" ht="18" customHeight="1" x14ac:dyDescent="0.2">
      <c r="B15" s="146" t="s">
        <v>5</v>
      </c>
      <c r="C15" s="159"/>
      <c r="D15" s="163">
        <f>'41bbenpreGII'!D15</f>
        <v>7864</v>
      </c>
      <c r="F15" s="164">
        <f>'41bbenpreGII'!F15+'41bbenpreGII'!H15+'41bbenpreGII'!J15+'41bbenpreGII'!L15+'41bbenpreGII'!N15</f>
        <v>9213</v>
      </c>
      <c r="G15" s="165">
        <f t="shared" si="0"/>
        <v>70.722345896983185</v>
      </c>
      <c r="H15" s="164">
        <f>'41bbenpreGII'!P15</f>
        <v>225</v>
      </c>
      <c r="I15" s="165">
        <f t="shared" si="1"/>
        <v>1.7271820066016734</v>
      </c>
      <c r="J15" s="164">
        <f>'41bbenpreGII'!R15</f>
        <v>3589</v>
      </c>
      <c r="K15" s="165">
        <f t="shared" si="2"/>
        <v>27.550472096415138</v>
      </c>
      <c r="L15" s="164">
        <f>'41bbenpreGII'!T15</f>
        <v>0</v>
      </c>
      <c r="M15" s="165">
        <f t="shared" si="3"/>
        <v>0</v>
      </c>
      <c r="N15" s="164">
        <f t="shared" si="5"/>
        <v>13027</v>
      </c>
      <c r="O15" s="165">
        <f t="shared" si="5"/>
        <v>100</v>
      </c>
      <c r="P15" s="166"/>
      <c r="Q15" s="166">
        <f t="shared" si="4"/>
        <v>1.6565361139369277</v>
      </c>
    </row>
    <row r="16" spans="2:25" s="162" customFormat="1" ht="18" customHeight="1" x14ac:dyDescent="0.2">
      <c r="B16" s="146" t="s">
        <v>4</v>
      </c>
      <c r="C16" s="159"/>
      <c r="D16" s="163">
        <f>'41bbenpreGII'!D16</f>
        <v>41857</v>
      </c>
      <c r="F16" s="164">
        <f>'41bbenpreGII'!F16+'41bbenpreGII'!H16+'41bbenpreGII'!J16+'41bbenpreGII'!L16+'41bbenpreGII'!N16</f>
        <v>28173</v>
      </c>
      <c r="G16" s="165">
        <f t="shared" si="0"/>
        <v>47.689417022140972</v>
      </c>
      <c r="H16" s="164">
        <f>'41bbenpreGII'!P16</f>
        <v>15906</v>
      </c>
      <c r="I16" s="165">
        <f t="shared" si="1"/>
        <v>26.924639447491366</v>
      </c>
      <c r="J16" s="164">
        <f>'41bbenpreGII'!R16</f>
        <v>14069</v>
      </c>
      <c r="K16" s="165">
        <f t="shared" si="2"/>
        <v>23.815085652379985</v>
      </c>
      <c r="L16" s="164">
        <f>'41bbenpreGII'!T16</f>
        <v>928</v>
      </c>
      <c r="M16" s="165">
        <f t="shared" si="3"/>
        <v>1.570857877987677</v>
      </c>
      <c r="N16" s="164">
        <f t="shared" si="5"/>
        <v>59076</v>
      </c>
      <c r="O16" s="165">
        <f t="shared" si="5"/>
        <v>100.00000000000001</v>
      </c>
      <c r="P16" s="166"/>
      <c r="Q16" s="166">
        <f t="shared" si="4"/>
        <v>1.4113768306376473</v>
      </c>
    </row>
    <row r="17" spans="2:25" s="162" customFormat="1" ht="18" customHeight="1" x14ac:dyDescent="0.2">
      <c r="B17" s="146" t="s">
        <v>40</v>
      </c>
      <c r="C17" s="159"/>
      <c r="D17" s="163">
        <f>'41bbenpreGII'!D17</f>
        <v>25915</v>
      </c>
      <c r="F17" s="164">
        <f>'41bbenpreGII'!F17+'41bbenpreGII'!H17+'41bbenpreGII'!J17+'41bbenpreGII'!L17+'41bbenpreGII'!N17</f>
        <v>23643</v>
      </c>
      <c r="G17" s="165">
        <f t="shared" si="0"/>
        <v>64.513752455795682</v>
      </c>
      <c r="H17" s="164">
        <f>'41bbenpreGII'!P17</f>
        <v>4575</v>
      </c>
      <c r="I17" s="165">
        <f t="shared" si="1"/>
        <v>12.483628028814669</v>
      </c>
      <c r="J17" s="164">
        <f>'41bbenpreGII'!R17</f>
        <v>8427</v>
      </c>
      <c r="K17" s="165">
        <f t="shared" si="2"/>
        <v>22.994433529796989</v>
      </c>
      <c r="L17" s="164">
        <f>'41bbenpreGII'!T17</f>
        <v>3</v>
      </c>
      <c r="M17" s="165">
        <f t="shared" si="3"/>
        <v>8.1859855926653576E-3</v>
      </c>
      <c r="N17" s="164">
        <f t="shared" si="5"/>
        <v>36648</v>
      </c>
      <c r="O17" s="165">
        <f t="shared" si="5"/>
        <v>100</v>
      </c>
      <c r="P17" s="166"/>
      <c r="Q17" s="166">
        <f t="shared" si="4"/>
        <v>1.414161682423307</v>
      </c>
    </row>
    <row r="18" spans="2:25" s="162" customFormat="1" ht="18" customHeight="1" x14ac:dyDescent="0.2">
      <c r="B18" s="146" t="s">
        <v>41</v>
      </c>
      <c r="C18" s="159"/>
      <c r="D18" s="163">
        <f>'41bbenpreGII'!D18</f>
        <v>94243</v>
      </c>
      <c r="F18" s="164">
        <f>'41bbenpreGII'!F18+'41bbenpreGII'!H18+'41bbenpreGII'!J18+'41bbenpreGII'!L18+'41bbenpreGII'!N18</f>
        <v>55635</v>
      </c>
      <c r="G18" s="165">
        <f t="shared" si="0"/>
        <v>46.824107661361587</v>
      </c>
      <c r="H18" s="164">
        <f>'41bbenpreGII'!P18</f>
        <v>11710</v>
      </c>
      <c r="I18" s="165">
        <f t="shared" si="1"/>
        <v>9.8554920592171147</v>
      </c>
      <c r="J18" s="164">
        <f>'41bbenpreGII'!R18</f>
        <v>51456</v>
      </c>
      <c r="K18" s="165">
        <f t="shared" si="2"/>
        <v>43.306934192918519</v>
      </c>
      <c r="L18" s="164">
        <f>'41bbenpreGII'!T18</f>
        <v>16</v>
      </c>
      <c r="M18" s="165">
        <f t="shared" si="3"/>
        <v>1.3466086502773172E-2</v>
      </c>
      <c r="N18" s="164">
        <f t="shared" si="5"/>
        <v>118817</v>
      </c>
      <c r="O18" s="165">
        <f t="shared" si="5"/>
        <v>100</v>
      </c>
      <c r="P18" s="166"/>
      <c r="Q18" s="166">
        <f t="shared" si="4"/>
        <v>1.2607514616470188</v>
      </c>
    </row>
    <row r="19" spans="2:25" s="162" customFormat="1" ht="18" customHeight="1" x14ac:dyDescent="0.2">
      <c r="B19" s="146" t="s">
        <v>3</v>
      </c>
      <c r="C19" s="159"/>
      <c r="D19" s="163">
        <f>'41bbenpreGII'!D19</f>
        <v>65322</v>
      </c>
      <c r="F19" s="164">
        <f>'41bbenpreGII'!F19+'41bbenpreGII'!H19+'41bbenpreGII'!J19+'41bbenpreGII'!L19+'41bbenpreGII'!N19</f>
        <v>43682</v>
      </c>
      <c r="G19" s="165">
        <f t="shared" si="0"/>
        <v>43.921371474536222</v>
      </c>
      <c r="H19" s="164">
        <f>'41bbenpreGII'!P19</f>
        <v>10253</v>
      </c>
      <c r="I19" s="165">
        <f>H19*100/$N19</f>
        <v>10.309185058569202</v>
      </c>
      <c r="J19" s="164">
        <f>'41bbenpreGII'!R19</f>
        <v>45088</v>
      </c>
      <c r="K19" s="165">
        <f>J19*100/$N19</f>
        <v>45.335076165099792</v>
      </c>
      <c r="L19" s="164">
        <f>'41bbenpreGII'!T19</f>
        <v>432</v>
      </c>
      <c r="M19" s="165">
        <f t="shared" si="3"/>
        <v>0.43436730179478156</v>
      </c>
      <c r="N19" s="164">
        <f t="shared" si="5"/>
        <v>99455</v>
      </c>
      <c r="O19" s="165">
        <f t="shared" si="5"/>
        <v>100</v>
      </c>
      <c r="P19" s="166"/>
      <c r="Q19" s="166">
        <f t="shared" si="4"/>
        <v>1.5225345212945103</v>
      </c>
    </row>
    <row r="20" spans="2:25" s="162" customFormat="1" ht="18" customHeight="1" x14ac:dyDescent="0.2">
      <c r="B20" s="146" t="s">
        <v>2</v>
      </c>
      <c r="C20" s="159"/>
      <c r="D20" s="163">
        <f>'41bbenpreGII'!D20</f>
        <v>12603</v>
      </c>
      <c r="F20" s="164">
        <f>'41bbenpreGII'!F20+'41bbenpreGII'!H20+'41bbenpreGII'!J20+'41bbenpreGII'!L20+'41bbenpreGII'!N20</f>
        <v>5573</v>
      </c>
      <c r="G20" s="165">
        <f t="shared" si="0"/>
        <v>36.836539097098289</v>
      </c>
      <c r="H20" s="164">
        <f>'41bbenpreGII'!P20</f>
        <v>6834</v>
      </c>
      <c r="I20" s="165">
        <f>H20*100/$N20</f>
        <v>45.171524885980567</v>
      </c>
      <c r="J20" s="164">
        <f>'41bbenpreGII'!R20</f>
        <v>2722</v>
      </c>
      <c r="K20" s="165">
        <f>J20*100/$N20</f>
        <v>17.991936016921144</v>
      </c>
      <c r="L20" s="164">
        <f>'41bbenpreGII'!T20</f>
        <v>0</v>
      </c>
      <c r="M20" s="165">
        <f t="shared" si="3"/>
        <v>0</v>
      </c>
      <c r="N20" s="164">
        <f t="shared" si="5"/>
        <v>15129</v>
      </c>
      <c r="O20" s="165">
        <f t="shared" si="5"/>
        <v>100</v>
      </c>
      <c r="P20" s="166"/>
      <c r="Q20" s="166">
        <f t="shared" si="4"/>
        <v>1.2004284694120448</v>
      </c>
    </row>
    <row r="21" spans="2:25" s="162" customFormat="1" ht="18" customHeight="1" x14ac:dyDescent="0.2">
      <c r="B21" s="146" t="s">
        <v>35</v>
      </c>
      <c r="C21" s="159"/>
      <c r="D21" s="163">
        <f>'41bbenpreGII'!D21</f>
        <v>29177</v>
      </c>
      <c r="F21" s="164">
        <f>'41bbenpreGII'!F21+'41bbenpreGII'!H21+'41bbenpreGII'!J21+'41bbenpreGII'!L21+'41bbenpreGII'!N21</f>
        <v>27509</v>
      </c>
      <c r="G21" s="165">
        <f t="shared" si="0"/>
        <v>63.233265906583306</v>
      </c>
      <c r="H21" s="164">
        <f>'41bbenpreGII'!P21</f>
        <v>6042</v>
      </c>
      <c r="I21" s="165">
        <f>H21*100/$N21</f>
        <v>13.888378080176535</v>
      </c>
      <c r="J21" s="164">
        <f>'41bbenpreGII'!R21</f>
        <v>9898</v>
      </c>
      <c r="K21" s="165">
        <f>J21*100/$N21</f>
        <v>22.751930856932695</v>
      </c>
      <c r="L21" s="164">
        <f>'41bbenpreGII'!T21</f>
        <v>55</v>
      </c>
      <c r="M21" s="165">
        <f t="shared" si="3"/>
        <v>0.12642515630746598</v>
      </c>
      <c r="N21" s="164">
        <f t="shared" si="5"/>
        <v>43504</v>
      </c>
      <c r="O21" s="165">
        <f t="shared" si="5"/>
        <v>99.999999999999986</v>
      </c>
      <c r="P21" s="166"/>
      <c r="Q21" s="166">
        <f t="shared" si="4"/>
        <v>1.4910374610138122</v>
      </c>
    </row>
    <row r="22" spans="2:25" s="162" customFormat="1" ht="21" customHeight="1" x14ac:dyDescent="0.2">
      <c r="B22" s="146" t="s">
        <v>42</v>
      </c>
      <c r="C22" s="159"/>
      <c r="D22" s="163">
        <f>'41bbenpreGII'!D22</f>
        <v>75629</v>
      </c>
      <c r="F22" s="164">
        <f>'41bbenpreGII'!F22+'41bbenpreGII'!H22+'41bbenpreGII'!J22+'41bbenpreGII'!L22+'41bbenpreGII'!N22</f>
        <v>74832</v>
      </c>
      <c r="G22" s="165">
        <f t="shared" si="0"/>
        <v>69.089935463618659</v>
      </c>
      <c r="H22" s="164">
        <f>'41bbenpreGII'!P22</f>
        <v>11026</v>
      </c>
      <c r="I22" s="165">
        <f>H22*100/$N22</f>
        <v>10.179944788617961</v>
      </c>
      <c r="J22" s="164">
        <f>'41bbenpreGII'!R22</f>
        <v>22435</v>
      </c>
      <c r="K22" s="165">
        <f>J22*100/$N22</f>
        <v>20.713500937116265</v>
      </c>
      <c r="L22" s="164">
        <f>'41bbenpreGII'!T22</f>
        <v>18</v>
      </c>
      <c r="M22" s="165">
        <f t="shared" si="3"/>
        <v>1.661881064711802E-2</v>
      </c>
      <c r="N22" s="164">
        <f t="shared" si="5"/>
        <v>108311</v>
      </c>
      <c r="O22" s="165">
        <f t="shared" si="5"/>
        <v>100</v>
      </c>
      <c r="P22" s="166"/>
      <c r="Q22" s="166">
        <f t="shared" si="4"/>
        <v>1.4321358209152575</v>
      </c>
    </row>
    <row r="23" spans="2:25" s="162" customFormat="1" ht="18" customHeight="1" x14ac:dyDescent="0.2">
      <c r="B23" s="146" t="s">
        <v>43</v>
      </c>
      <c r="C23" s="159"/>
      <c r="D23" s="163">
        <f>'41bbenpreGII'!D23</f>
        <v>17903</v>
      </c>
      <c r="F23" s="164">
        <f>'41bbenpreGII'!F23+'41bbenpreGII'!H23+'41bbenpreGII'!J23+'41bbenpreGII'!L23+'41bbenpreGII'!N23</f>
        <v>12461</v>
      </c>
      <c r="G23" s="165">
        <f t="shared" si="0"/>
        <v>53.115942028985508</v>
      </c>
      <c r="H23" s="164">
        <f>'41bbenpreGII'!P23</f>
        <v>483</v>
      </c>
      <c r="I23" s="165">
        <f>H23*100/$N23</f>
        <v>2.0588235294117645</v>
      </c>
      <c r="J23" s="164">
        <f>'41bbenpreGII'!R23</f>
        <v>10515</v>
      </c>
      <c r="K23" s="165">
        <f>J23*100/$N23</f>
        <v>44.820971867007671</v>
      </c>
      <c r="L23" s="164">
        <f>'41bbenpreGII'!T23</f>
        <v>1</v>
      </c>
      <c r="M23" s="165">
        <f t="shared" si="3"/>
        <v>4.2625745950554137E-3</v>
      </c>
      <c r="N23" s="164">
        <f t="shared" si="5"/>
        <v>23460</v>
      </c>
      <c r="O23" s="165">
        <f t="shared" si="5"/>
        <v>100</v>
      </c>
      <c r="P23" s="166"/>
      <c r="Q23" s="166">
        <f t="shared" si="4"/>
        <v>1.3103949058816957</v>
      </c>
    </row>
    <row r="24" spans="2:25" s="162" customFormat="1" ht="22.5" customHeight="1" x14ac:dyDescent="0.2">
      <c r="B24" s="146" t="s">
        <v>44</v>
      </c>
      <c r="C24" s="159"/>
      <c r="D24" s="163">
        <f>'41bbenpreGII'!D24</f>
        <v>6595</v>
      </c>
      <c r="F24" s="164">
        <f>'41bbenpreGII'!F24+'41bbenpreGII'!H24+'41bbenpreGII'!J24+'41bbenpreGII'!L24+'41bbenpreGII'!N24</f>
        <v>4264</v>
      </c>
      <c r="G24" s="167">
        <f t="shared" si="0"/>
        <v>47.562744004461798</v>
      </c>
      <c r="H24" s="164">
        <f>'41bbenpreGII'!P24</f>
        <v>1487</v>
      </c>
      <c r="I24" s="165">
        <f t="shared" si="1"/>
        <v>16.586726157278303</v>
      </c>
      <c r="J24" s="164">
        <f>'41bbenpreGII'!R24</f>
        <v>3199</v>
      </c>
      <c r="K24" s="165">
        <f t="shared" si="2"/>
        <v>35.683212493028442</v>
      </c>
      <c r="L24" s="164">
        <f>'41bbenpreGII'!T24</f>
        <v>15</v>
      </c>
      <c r="M24" s="165">
        <f t="shared" si="3"/>
        <v>0.16731734523145567</v>
      </c>
      <c r="N24" s="163">
        <f t="shared" si="5"/>
        <v>8965</v>
      </c>
      <c r="O24" s="165">
        <f t="shared" si="5"/>
        <v>100</v>
      </c>
      <c r="P24" s="166"/>
      <c r="Q24" s="166">
        <f t="shared" si="4"/>
        <v>1.359363153904473</v>
      </c>
    </row>
    <row r="25" spans="2:25" s="162" customFormat="1" ht="18" customHeight="1" x14ac:dyDescent="0.2">
      <c r="B25" s="146" t="s">
        <v>45</v>
      </c>
      <c r="C25" s="159"/>
      <c r="D25" s="163">
        <f>'41bbenpreGII'!D25</f>
        <v>24157</v>
      </c>
      <c r="F25" s="164">
        <f>'41bbenpreGII'!F25+'41bbenpreGII'!H25+'41bbenpreGII'!J25+'41bbenpreGII'!L25+'41bbenpreGII'!N25</f>
        <v>19626</v>
      </c>
      <c r="G25" s="167">
        <f t="shared" si="0"/>
        <v>55.124568154369015</v>
      </c>
      <c r="H25" s="164">
        <f>'41bbenpreGII'!P25</f>
        <v>708</v>
      </c>
      <c r="I25" s="165">
        <f t="shared" si="1"/>
        <v>1.9885964665898941</v>
      </c>
      <c r="J25" s="164">
        <f>'41bbenpreGII'!R25</f>
        <v>12570</v>
      </c>
      <c r="K25" s="165">
        <f t="shared" si="2"/>
        <v>35.306013538184985</v>
      </c>
      <c r="L25" s="164">
        <f>'41bbenpreGII'!T25</f>
        <v>2699</v>
      </c>
      <c r="M25" s="165">
        <f t="shared" si="3"/>
        <v>7.5808218408561077</v>
      </c>
      <c r="N25" s="163">
        <f t="shared" si="5"/>
        <v>35603</v>
      </c>
      <c r="O25" s="165">
        <f t="shared" si="5"/>
        <v>100</v>
      </c>
      <c r="P25" s="166"/>
      <c r="Q25" s="166">
        <f t="shared" si="4"/>
        <v>1.4738171130521174</v>
      </c>
    </row>
    <row r="26" spans="2:25" s="162" customFormat="1" ht="18" customHeight="1" x14ac:dyDescent="0.2">
      <c r="B26" s="146" t="s">
        <v>46</v>
      </c>
      <c r="C26" s="159"/>
      <c r="D26" s="163">
        <f>'41bbenpreGII'!D26</f>
        <v>4142</v>
      </c>
      <c r="F26" s="164">
        <f>'41bbenpreGII'!F26+'41bbenpreGII'!H26+'41bbenpreGII'!J26+'41bbenpreGII'!L26+'41bbenpreGII'!N26</f>
        <v>5210</v>
      </c>
      <c r="G26" s="167">
        <f t="shared" si="0"/>
        <v>79.932494630254681</v>
      </c>
      <c r="H26" s="164">
        <f>'41bbenpreGII'!P26</f>
        <v>562</v>
      </c>
      <c r="I26" s="165">
        <f t="shared" si="1"/>
        <v>8.6222767720159563</v>
      </c>
      <c r="J26" s="164">
        <f>'41bbenpreGII'!R26</f>
        <v>746</v>
      </c>
      <c r="K26" s="165">
        <f t="shared" si="2"/>
        <v>11.445228597729365</v>
      </c>
      <c r="L26" s="164">
        <f>'41bbenpreGII'!T26</f>
        <v>0</v>
      </c>
      <c r="M26" s="165">
        <f t="shared" si="3"/>
        <v>0</v>
      </c>
      <c r="N26" s="163">
        <f t="shared" si="5"/>
        <v>6518</v>
      </c>
      <c r="O26" s="165">
        <f t="shared" si="5"/>
        <v>100</v>
      </c>
      <c r="P26" s="166"/>
      <c r="Q26" s="166">
        <f t="shared" si="4"/>
        <v>1.5736359246740705</v>
      </c>
    </row>
    <row r="27" spans="2:25" s="162" customFormat="1" ht="18" customHeight="1" x14ac:dyDescent="0.2">
      <c r="B27" s="146" t="s">
        <v>1</v>
      </c>
      <c r="C27" s="159"/>
      <c r="D27" s="163">
        <f>'41bbenpreGII'!D27</f>
        <v>1434</v>
      </c>
      <c r="F27" s="164">
        <f>'41bbenpreGII'!F27+'41bbenpreGII'!H27+'41bbenpreGII'!J27+'41bbenpreGII'!L27+'41bbenpreGII'!N27</f>
        <v>1154</v>
      </c>
      <c r="G27" s="167">
        <f t="shared" si="0"/>
        <v>60.577427821522306</v>
      </c>
      <c r="H27" s="164">
        <f>'41bbenpreGII'!P27</f>
        <v>4</v>
      </c>
      <c r="I27" s="165">
        <f t="shared" si="1"/>
        <v>0.20997375328083989</v>
      </c>
      <c r="J27" s="164">
        <f>'41bbenpreGII'!R27</f>
        <v>747</v>
      </c>
      <c r="K27" s="165">
        <f t="shared" si="2"/>
        <v>39.212598425196852</v>
      </c>
      <c r="L27" s="164">
        <f>'41bbenpreGII'!T27</f>
        <v>0</v>
      </c>
      <c r="M27" s="165">
        <f t="shared" si="3"/>
        <v>0</v>
      </c>
      <c r="N27" s="164">
        <f t="shared" si="5"/>
        <v>1905</v>
      </c>
      <c r="O27" s="165">
        <f t="shared" si="5"/>
        <v>100</v>
      </c>
      <c r="P27" s="166"/>
      <c r="Q27" s="166">
        <f t="shared" si="4"/>
        <v>1.3284518828451883</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597554</v>
      </c>
      <c r="E30" s="174"/>
      <c r="F30" s="147">
        <f>SUM(F10:F27)</f>
        <v>500206</v>
      </c>
      <c r="G30" s="175">
        <f>F30*100/$N30</f>
        <v>59.097783091762324</v>
      </c>
      <c r="H30" s="147">
        <f>SUM(H10:H27)</f>
        <v>84750</v>
      </c>
      <c r="I30" s="175">
        <f>H30*100/$N30</f>
        <v>10.012948899107283</v>
      </c>
      <c r="J30" s="147">
        <f>SUM(J10:J27)</f>
        <v>257271</v>
      </c>
      <c r="K30" s="175">
        <f>J30*100/$N30</f>
        <v>30.395768450999761</v>
      </c>
      <c r="L30" s="147">
        <f>SUM(L10:L28)</f>
        <v>4177</v>
      </c>
      <c r="M30" s="175">
        <f>L30*100/$N30</f>
        <v>0.49349955813063268</v>
      </c>
      <c r="N30" s="147">
        <f>F30+H30+J30+L30</f>
        <v>846404</v>
      </c>
      <c r="O30" s="175">
        <f>G30+I30+K30+M30</f>
        <v>100.00000000000001</v>
      </c>
      <c r="P30" s="176"/>
      <c r="Q30" s="176">
        <f>(N30/D30)</f>
        <v>1.416447718532551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2" customWidth="1"/>
    <col min="25" max="25" width="10.42578125" style="732" customWidth="1"/>
    <col min="26" max="26" width="1.42578125" style="615" customWidth="1"/>
    <col min="27" max="16384" width="11.42578125" style="615"/>
  </cols>
  <sheetData>
    <row r="1" spans="2:30" s="613" customFormat="1" ht="9" customHeight="1" x14ac:dyDescent="0.2">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416</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249</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479</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830">
        <v>98312</v>
      </c>
      <c r="E10" s="633"/>
      <c r="F10" s="675">
        <v>557</v>
      </c>
      <c r="G10" s="676">
        <v>4.012173471975653</v>
      </c>
      <c r="H10" s="675">
        <v>63110</v>
      </c>
      <c r="I10" s="676">
        <v>61.699213796601569</v>
      </c>
      <c r="J10" s="675">
        <v>69792</v>
      </c>
      <c r="K10" s="676">
        <v>18.062389043875221</v>
      </c>
      <c r="L10" s="675">
        <v>837</v>
      </c>
      <c r="M10" s="676">
        <v>0.90540197818919599</v>
      </c>
      <c r="N10" s="675">
        <v>91</v>
      </c>
      <c r="O10" s="676">
        <v>0.39817397920365205</v>
      </c>
      <c r="P10" s="675">
        <v>116</v>
      </c>
      <c r="Q10" s="676">
        <v>2.5361399949277198E-3</v>
      </c>
      <c r="R10" s="675">
        <v>22298</v>
      </c>
      <c r="S10" s="676">
        <v>14.920111590159777</v>
      </c>
      <c r="T10" s="675">
        <v>0</v>
      </c>
      <c r="U10" s="676">
        <v>0</v>
      </c>
      <c r="V10" s="831">
        <f>F10+H10+J10+L10+N10+P10+R10+T10</f>
        <v>156801</v>
      </c>
      <c r="W10" s="676">
        <f t="shared" ref="V10:W27" si="0">G10+I10+K10+M10+O10+Q10+S10+U10</f>
        <v>99.999999999999986</v>
      </c>
      <c r="X10" s="678"/>
      <c r="Y10" s="832">
        <f t="shared" ref="Y10:Y27" si="1">V10/D10</f>
        <v>1.5949324599235088</v>
      </c>
    </row>
    <row r="11" spans="2:30" s="633" customFormat="1" ht="18" customHeight="1" x14ac:dyDescent="0.2">
      <c r="B11" s="682" t="s">
        <v>7</v>
      </c>
      <c r="D11" s="833">
        <v>16556</v>
      </c>
      <c r="F11" s="683">
        <v>1086</v>
      </c>
      <c r="G11" s="684">
        <v>9.5502617241747672</v>
      </c>
      <c r="H11" s="683">
        <v>5164</v>
      </c>
      <c r="I11" s="684">
        <v>13.652387565431043</v>
      </c>
      <c r="J11" s="683">
        <v>3432</v>
      </c>
      <c r="K11" s="684">
        <v>21.664352099134707</v>
      </c>
      <c r="L11" s="683">
        <v>613</v>
      </c>
      <c r="M11" s="684">
        <v>5.0849268240572592</v>
      </c>
      <c r="N11" s="683">
        <v>98</v>
      </c>
      <c r="O11" s="684">
        <v>1.6023929067407328</v>
      </c>
      <c r="P11" s="683">
        <v>1802</v>
      </c>
      <c r="Q11" s="684">
        <v>2.4676850763807288</v>
      </c>
      <c r="R11" s="683">
        <v>10282</v>
      </c>
      <c r="S11" s="684">
        <v>45.977993804080761</v>
      </c>
      <c r="T11" s="683">
        <v>0</v>
      </c>
      <c r="U11" s="684">
        <v>0</v>
      </c>
      <c r="V11" s="834">
        <f t="shared" si="0"/>
        <v>22477</v>
      </c>
      <c r="W11" s="684">
        <f t="shared" si="0"/>
        <v>100</v>
      </c>
      <c r="X11" s="678"/>
      <c r="Y11" s="835">
        <f t="shared" si="1"/>
        <v>1.357634694370621</v>
      </c>
    </row>
    <row r="12" spans="2:30" s="633" customFormat="1" ht="22.5" customHeight="1" x14ac:dyDescent="0.2">
      <c r="B12" s="682" t="s">
        <v>37</v>
      </c>
      <c r="D12" s="833">
        <v>15321</v>
      </c>
      <c r="F12" s="685">
        <v>2541</v>
      </c>
      <c r="G12" s="684">
        <v>22.562277580071175</v>
      </c>
      <c r="H12" s="685">
        <v>5405</v>
      </c>
      <c r="I12" s="684">
        <v>8.1748856126080334</v>
      </c>
      <c r="J12" s="685">
        <v>5054</v>
      </c>
      <c r="K12" s="684">
        <v>24.789018810371125</v>
      </c>
      <c r="L12" s="685">
        <v>775</v>
      </c>
      <c r="M12" s="684">
        <v>8.8764616166751402</v>
      </c>
      <c r="N12" s="685">
        <v>64</v>
      </c>
      <c r="O12" s="684">
        <v>1.4234875444839858</v>
      </c>
      <c r="P12" s="685">
        <v>1702</v>
      </c>
      <c r="Q12" s="684">
        <v>5.2567361464158617</v>
      </c>
      <c r="R12" s="685">
        <v>5997</v>
      </c>
      <c r="S12" s="684">
        <v>28.917132689374682</v>
      </c>
      <c r="T12" s="685">
        <v>12</v>
      </c>
      <c r="U12" s="684">
        <v>0</v>
      </c>
      <c r="V12" s="834">
        <f t="shared" si="0"/>
        <v>21550</v>
      </c>
      <c r="W12" s="684">
        <f t="shared" si="0"/>
        <v>100.00000000000001</v>
      </c>
      <c r="X12" s="678"/>
      <c r="Y12" s="835">
        <f t="shared" si="1"/>
        <v>1.4065661510345278</v>
      </c>
    </row>
    <row r="13" spans="2:30" s="633" customFormat="1" ht="18" customHeight="1" x14ac:dyDescent="0.2">
      <c r="B13" s="682" t="s">
        <v>38</v>
      </c>
      <c r="D13" s="833">
        <v>14223</v>
      </c>
      <c r="F13" s="683">
        <v>2250</v>
      </c>
      <c r="G13" s="684">
        <v>21.067835441777071</v>
      </c>
      <c r="H13" s="683">
        <v>9422</v>
      </c>
      <c r="I13" s="684">
        <v>23.637812531128599</v>
      </c>
      <c r="J13" s="683">
        <v>882</v>
      </c>
      <c r="K13" s="684">
        <v>3.117840422352824</v>
      </c>
      <c r="L13" s="683">
        <v>241</v>
      </c>
      <c r="M13" s="684">
        <v>1.8926187867317461</v>
      </c>
      <c r="N13" s="683">
        <v>4</v>
      </c>
      <c r="O13" s="684">
        <v>0.28887339376431914</v>
      </c>
      <c r="P13" s="683">
        <v>47</v>
      </c>
      <c r="Q13" s="684">
        <v>0.29883454527343362</v>
      </c>
      <c r="R13" s="683">
        <v>12322</v>
      </c>
      <c r="S13" s="684">
        <v>49.696184878972012</v>
      </c>
      <c r="T13" s="683">
        <v>0</v>
      </c>
      <c r="U13" s="684">
        <v>0</v>
      </c>
      <c r="V13" s="834">
        <f t="shared" si="0"/>
        <v>25168</v>
      </c>
      <c r="W13" s="684">
        <f t="shared" si="0"/>
        <v>100</v>
      </c>
      <c r="X13" s="678"/>
      <c r="Y13" s="835">
        <f t="shared" si="1"/>
        <v>1.7695282289249807</v>
      </c>
    </row>
    <row r="14" spans="2:30" s="633" customFormat="1" ht="18" customHeight="1" x14ac:dyDescent="0.2">
      <c r="B14" s="682" t="s">
        <v>6</v>
      </c>
      <c r="D14" s="833">
        <v>14759</v>
      </c>
      <c r="F14" s="683">
        <v>532</v>
      </c>
      <c r="G14" s="684">
        <v>1.1223131063344112</v>
      </c>
      <c r="H14" s="683">
        <v>774</v>
      </c>
      <c r="I14" s="684">
        <v>5.0218755944455014</v>
      </c>
      <c r="J14" s="683">
        <v>538</v>
      </c>
      <c r="K14" s="684">
        <v>0</v>
      </c>
      <c r="L14" s="683">
        <v>1963</v>
      </c>
      <c r="M14" s="684">
        <v>29.922008750237779</v>
      </c>
      <c r="N14" s="683">
        <v>74</v>
      </c>
      <c r="O14" s="684">
        <v>2.4538710291040515</v>
      </c>
      <c r="P14" s="683">
        <v>6454</v>
      </c>
      <c r="Q14" s="684">
        <v>21.742438653224273</v>
      </c>
      <c r="R14" s="683">
        <v>6481</v>
      </c>
      <c r="S14" s="684">
        <v>39.737492866653987</v>
      </c>
      <c r="T14" s="683">
        <v>0</v>
      </c>
      <c r="U14" s="684">
        <v>0</v>
      </c>
      <c r="V14" s="834">
        <f t="shared" si="0"/>
        <v>16816</v>
      </c>
      <c r="W14" s="684">
        <f t="shared" si="0"/>
        <v>100</v>
      </c>
      <c r="X14" s="678"/>
      <c r="Y14" s="835">
        <f t="shared" si="1"/>
        <v>1.1393725862185784</v>
      </c>
    </row>
    <row r="15" spans="2:30" s="633" customFormat="1" ht="18" customHeight="1" x14ac:dyDescent="0.2">
      <c r="B15" s="682" t="s">
        <v>5</v>
      </c>
      <c r="D15" s="833">
        <v>5111</v>
      </c>
      <c r="F15" s="685">
        <v>735</v>
      </c>
      <c r="G15" s="684">
        <v>0</v>
      </c>
      <c r="H15" s="685">
        <v>1875</v>
      </c>
      <c r="I15" s="684">
        <v>19.530493707647629</v>
      </c>
      <c r="J15" s="685">
        <v>426</v>
      </c>
      <c r="K15" s="684">
        <v>7.5750242013552755</v>
      </c>
      <c r="L15" s="685">
        <v>608</v>
      </c>
      <c r="M15" s="684">
        <v>11.302032913843176</v>
      </c>
      <c r="N15" s="685">
        <v>46</v>
      </c>
      <c r="O15" s="684">
        <v>2.1539206195546949</v>
      </c>
      <c r="P15" s="685">
        <v>2</v>
      </c>
      <c r="Q15" s="684">
        <v>0</v>
      </c>
      <c r="R15" s="685">
        <v>3677</v>
      </c>
      <c r="S15" s="684">
        <v>59.438528557599227</v>
      </c>
      <c r="T15" s="685">
        <v>0</v>
      </c>
      <c r="U15" s="684">
        <v>0</v>
      </c>
      <c r="V15" s="834">
        <f t="shared" si="0"/>
        <v>7369</v>
      </c>
      <c r="W15" s="684">
        <f t="shared" si="0"/>
        <v>100</v>
      </c>
      <c r="X15" s="678"/>
      <c r="Y15" s="835">
        <f t="shared" si="1"/>
        <v>1.4417922128741929</v>
      </c>
    </row>
    <row r="16" spans="2:30" s="742" customFormat="1" ht="18" customHeight="1" x14ac:dyDescent="0.2">
      <c r="B16" s="836" t="s">
        <v>4</v>
      </c>
      <c r="D16" s="837">
        <v>50378</v>
      </c>
      <c r="E16" s="820"/>
      <c r="F16" s="838">
        <v>3645</v>
      </c>
      <c r="G16" s="839">
        <v>7.7071171283070425</v>
      </c>
      <c r="H16" s="838">
        <v>18556</v>
      </c>
      <c r="I16" s="839">
        <v>15.824121227176748</v>
      </c>
      <c r="J16" s="838">
        <v>13108</v>
      </c>
      <c r="K16" s="839">
        <v>26.553637229329691</v>
      </c>
      <c r="L16" s="838">
        <v>3673</v>
      </c>
      <c r="M16" s="839">
        <v>6.8666418250320875</v>
      </c>
      <c r="N16" s="838">
        <v>3</v>
      </c>
      <c r="O16" s="839">
        <v>1.1427151906595454</v>
      </c>
      <c r="P16" s="838">
        <v>16959</v>
      </c>
      <c r="Q16" s="839">
        <v>25.539270483997846</v>
      </c>
      <c r="R16" s="838">
        <v>14955</v>
      </c>
      <c r="S16" s="839">
        <v>15.629528422970232</v>
      </c>
      <c r="T16" s="838">
        <v>1319</v>
      </c>
      <c r="U16" s="839">
        <v>0.73696849252680829</v>
      </c>
      <c r="V16" s="840">
        <f t="shared" si="0"/>
        <v>72218</v>
      </c>
      <c r="W16" s="839">
        <f t="shared" si="0"/>
        <v>100</v>
      </c>
      <c r="X16" s="841"/>
      <c r="Y16" s="835">
        <f t="shared" si="1"/>
        <v>1.4335225693755211</v>
      </c>
    </row>
    <row r="17" spans="2:25" s="742" customFormat="1" ht="18" customHeight="1" x14ac:dyDescent="0.2">
      <c r="B17" s="836" t="s">
        <v>40</v>
      </c>
      <c r="D17" s="837">
        <v>29431</v>
      </c>
      <c r="E17" s="820"/>
      <c r="F17" s="838">
        <v>5558</v>
      </c>
      <c r="G17" s="839">
        <v>13.305587605076644</v>
      </c>
      <c r="H17" s="838">
        <v>17441</v>
      </c>
      <c r="I17" s="839">
        <v>29.339047305093128</v>
      </c>
      <c r="J17" s="838">
        <v>7870</v>
      </c>
      <c r="K17" s="839">
        <v>36.084555793637712</v>
      </c>
      <c r="L17" s="838">
        <v>1116</v>
      </c>
      <c r="M17" s="839">
        <v>3.7127080929619254</v>
      </c>
      <c r="N17" s="838">
        <v>1605</v>
      </c>
      <c r="O17" s="839">
        <v>5.6576561727377612</v>
      </c>
      <c r="P17" s="838">
        <v>3449</v>
      </c>
      <c r="Q17" s="839">
        <v>8.2330641173561894</v>
      </c>
      <c r="R17" s="838">
        <v>4167</v>
      </c>
      <c r="S17" s="839">
        <v>3.6302950387341353</v>
      </c>
      <c r="T17" s="838">
        <v>1</v>
      </c>
      <c r="U17" s="839">
        <v>3.708587440250536E-2</v>
      </c>
      <c r="V17" s="840">
        <f t="shared" si="0"/>
        <v>41207</v>
      </c>
      <c r="W17" s="839">
        <f t="shared" si="0"/>
        <v>100</v>
      </c>
      <c r="X17" s="841"/>
      <c r="Y17" s="835">
        <f t="shared" si="1"/>
        <v>1.4001223200027182</v>
      </c>
    </row>
    <row r="18" spans="2:25" s="742" customFormat="1" ht="18" customHeight="1" x14ac:dyDescent="0.2">
      <c r="B18" s="836" t="s">
        <v>41</v>
      </c>
      <c r="D18" s="837">
        <v>100366</v>
      </c>
      <c r="E18" s="820"/>
      <c r="F18" s="838">
        <v>1</v>
      </c>
      <c r="G18" s="839">
        <v>0.11792867955081494</v>
      </c>
      <c r="H18" s="838">
        <v>21760</v>
      </c>
      <c r="I18" s="839">
        <v>17.203506178054706</v>
      </c>
      <c r="J18" s="838">
        <v>13713</v>
      </c>
      <c r="K18" s="839">
        <v>23.951842855634176</v>
      </c>
      <c r="L18" s="838">
        <v>3253</v>
      </c>
      <c r="M18" s="839">
        <v>4.6309008343014044</v>
      </c>
      <c r="N18" s="838">
        <v>3174</v>
      </c>
      <c r="O18" s="839">
        <v>4.7998732706727214</v>
      </c>
      <c r="P18" s="838">
        <v>4867</v>
      </c>
      <c r="Q18" s="839">
        <v>6.3575879184707995</v>
      </c>
      <c r="R18" s="838">
        <v>75429</v>
      </c>
      <c r="S18" s="839">
        <v>42.934840004224313</v>
      </c>
      <c r="T18" s="838">
        <v>8</v>
      </c>
      <c r="U18" s="839">
        <v>3.5202590910691028E-3</v>
      </c>
      <c r="V18" s="840">
        <f t="shared" si="0"/>
        <v>122205</v>
      </c>
      <c r="W18" s="839">
        <f t="shared" si="0"/>
        <v>100.00000000000001</v>
      </c>
      <c r="X18" s="841"/>
      <c r="Y18" s="835">
        <f t="shared" si="1"/>
        <v>1.2175936073969273</v>
      </c>
    </row>
    <row r="19" spans="2:25" s="742" customFormat="1" ht="18" customHeight="1" x14ac:dyDescent="0.2">
      <c r="B19" s="836" t="s">
        <v>3</v>
      </c>
      <c r="D19" s="837">
        <v>61161</v>
      </c>
      <c r="E19" s="820"/>
      <c r="F19" s="838">
        <v>1370</v>
      </c>
      <c r="G19" s="839">
        <v>2.6363906960921888</v>
      </c>
      <c r="H19" s="838">
        <v>31632</v>
      </c>
      <c r="I19" s="839">
        <v>2.1814006888633752</v>
      </c>
      <c r="J19" s="838">
        <v>3000</v>
      </c>
      <c r="K19" s="839">
        <v>0.29340477101671131</v>
      </c>
      <c r="L19" s="838">
        <v>2281</v>
      </c>
      <c r="M19" s="839">
        <v>6.7525619764425731</v>
      </c>
      <c r="N19" s="838">
        <v>909</v>
      </c>
      <c r="O19" s="839">
        <v>4.8262958710719905</v>
      </c>
      <c r="P19" s="838">
        <v>8580</v>
      </c>
      <c r="Q19" s="839">
        <v>19.628353956712164</v>
      </c>
      <c r="R19" s="838">
        <v>46156</v>
      </c>
      <c r="S19" s="839">
        <v>63.673087553684567</v>
      </c>
      <c r="T19" s="838">
        <v>180</v>
      </c>
      <c r="U19" s="839">
        <v>8.5044861164264157E-3</v>
      </c>
      <c r="V19" s="840">
        <f t="shared" si="0"/>
        <v>94108</v>
      </c>
      <c r="W19" s="839">
        <f t="shared" si="0"/>
        <v>99.999999999999986</v>
      </c>
      <c r="X19" s="841"/>
      <c r="Y19" s="835">
        <f t="shared" si="1"/>
        <v>1.5386929579307074</v>
      </c>
    </row>
    <row r="20" spans="2:25" s="633" customFormat="1" ht="18" customHeight="1" x14ac:dyDescent="0.2">
      <c r="B20" s="836" t="s">
        <v>2</v>
      </c>
      <c r="D20" s="833">
        <v>12441</v>
      </c>
      <c r="F20" s="683">
        <v>950</v>
      </c>
      <c r="G20" s="684">
        <v>8.8888888888888893</v>
      </c>
      <c r="H20" s="683">
        <v>3527</v>
      </c>
      <c r="I20" s="684">
        <v>7.0230607966457024</v>
      </c>
      <c r="J20" s="683">
        <v>438</v>
      </c>
      <c r="K20" s="684">
        <v>5.2725366876310273</v>
      </c>
      <c r="L20" s="683">
        <v>745</v>
      </c>
      <c r="M20" s="684">
        <v>6.6876310272536692</v>
      </c>
      <c r="N20" s="683">
        <v>39</v>
      </c>
      <c r="O20" s="684">
        <v>1.519916142557652</v>
      </c>
      <c r="P20" s="683">
        <v>7447</v>
      </c>
      <c r="Q20" s="684">
        <v>53.574423480083858</v>
      </c>
      <c r="R20" s="683">
        <v>2493</v>
      </c>
      <c r="S20" s="684">
        <v>17.033542976939202</v>
      </c>
      <c r="T20" s="683">
        <v>0</v>
      </c>
      <c r="U20" s="684">
        <v>0</v>
      </c>
      <c r="V20" s="834">
        <f t="shared" si="0"/>
        <v>15639</v>
      </c>
      <c r="W20" s="684">
        <f t="shared" si="0"/>
        <v>100</v>
      </c>
      <c r="X20" s="678"/>
      <c r="Y20" s="835">
        <f t="shared" si="1"/>
        <v>1.2570532915360502</v>
      </c>
    </row>
    <row r="21" spans="2:25" s="633" customFormat="1" ht="18" customHeight="1" x14ac:dyDescent="0.2">
      <c r="B21" s="682" t="s">
        <v>35</v>
      </c>
      <c r="D21" s="833">
        <v>28954</v>
      </c>
      <c r="F21" s="683">
        <v>2405</v>
      </c>
      <c r="G21" s="684">
        <v>9.48509485094851</v>
      </c>
      <c r="H21" s="683">
        <v>13780</v>
      </c>
      <c r="I21" s="684">
        <v>13.467175488081411</v>
      </c>
      <c r="J21" s="683">
        <v>6703</v>
      </c>
      <c r="K21" s="684">
        <v>37.735744704385816</v>
      </c>
      <c r="L21" s="683">
        <v>3749</v>
      </c>
      <c r="M21" s="684">
        <v>10.646535036778939</v>
      </c>
      <c r="N21" s="683">
        <v>274</v>
      </c>
      <c r="O21" s="684">
        <v>5.0992754825507438</v>
      </c>
      <c r="P21" s="683">
        <v>6254</v>
      </c>
      <c r="Q21" s="684">
        <v>7.2838891654222664</v>
      </c>
      <c r="R21" s="683">
        <v>12059</v>
      </c>
      <c r="S21" s="684">
        <v>16.276754604280736</v>
      </c>
      <c r="T21" s="683">
        <v>2</v>
      </c>
      <c r="U21" s="684">
        <v>5.5306675515734748E-3</v>
      </c>
      <c r="V21" s="834">
        <f t="shared" si="0"/>
        <v>45226</v>
      </c>
      <c r="W21" s="684">
        <f t="shared" si="0"/>
        <v>99.999999999999986</v>
      </c>
      <c r="X21" s="678"/>
      <c r="Y21" s="835">
        <f t="shared" si="1"/>
        <v>1.5619948884437382</v>
      </c>
    </row>
    <row r="22" spans="2:25" s="633" customFormat="1" ht="21" customHeight="1" x14ac:dyDescent="0.2">
      <c r="B22" s="682" t="s">
        <v>42</v>
      </c>
      <c r="D22" s="833">
        <v>59426</v>
      </c>
      <c r="F22" s="683">
        <v>1033</v>
      </c>
      <c r="G22" s="684">
        <v>0.68948988809615985</v>
      </c>
      <c r="H22" s="683">
        <v>36485</v>
      </c>
      <c r="I22" s="684">
        <v>38.969083568386701</v>
      </c>
      <c r="J22" s="683">
        <v>17020</v>
      </c>
      <c r="K22" s="684">
        <v>31.722065519974926</v>
      </c>
      <c r="L22" s="683">
        <v>3467</v>
      </c>
      <c r="M22" s="684">
        <v>6.2533414449790756</v>
      </c>
      <c r="N22" s="683">
        <v>1248</v>
      </c>
      <c r="O22" s="684">
        <v>2.9736555868960051</v>
      </c>
      <c r="P22" s="683">
        <v>5460</v>
      </c>
      <c r="Q22" s="684">
        <v>4.5664878417491659</v>
      </c>
      <c r="R22" s="683">
        <v>16741</v>
      </c>
      <c r="S22" s="684">
        <v>14.824032594067438</v>
      </c>
      <c r="T22" s="683">
        <v>1</v>
      </c>
      <c r="U22" s="684">
        <v>1.8435558505244917E-3</v>
      </c>
      <c r="V22" s="834">
        <f t="shared" si="0"/>
        <v>81455</v>
      </c>
      <c r="W22" s="684">
        <f t="shared" si="0"/>
        <v>99.999999999999986</v>
      </c>
      <c r="X22" s="678"/>
      <c r="Y22" s="835">
        <f t="shared" si="1"/>
        <v>1.370696328206509</v>
      </c>
    </row>
    <row r="23" spans="2:25" s="633" customFormat="1" ht="18" customHeight="1" x14ac:dyDescent="0.2">
      <c r="B23" s="682" t="s">
        <v>43</v>
      </c>
      <c r="D23" s="833">
        <v>15442</v>
      </c>
      <c r="F23" s="683">
        <v>442</v>
      </c>
      <c r="G23" s="684">
        <v>5.7716568544995797</v>
      </c>
      <c r="H23" s="683">
        <v>7859</v>
      </c>
      <c r="I23" s="684">
        <v>26.377207737594617</v>
      </c>
      <c r="J23" s="683">
        <v>2030</v>
      </c>
      <c r="K23" s="684">
        <v>6.8544995794785537</v>
      </c>
      <c r="L23" s="683">
        <v>678</v>
      </c>
      <c r="M23" s="684">
        <v>5.6244743481917574</v>
      </c>
      <c r="N23" s="683">
        <v>21</v>
      </c>
      <c r="O23" s="684">
        <v>0.48359966358284273</v>
      </c>
      <c r="P23" s="683">
        <v>195</v>
      </c>
      <c r="Q23" s="684">
        <v>7.0962994112699747</v>
      </c>
      <c r="R23" s="683">
        <v>10665</v>
      </c>
      <c r="S23" s="684">
        <v>47.792262405382672</v>
      </c>
      <c r="T23" s="683">
        <v>1</v>
      </c>
      <c r="U23" s="684">
        <v>0</v>
      </c>
      <c r="V23" s="834">
        <f>F23+H23+J23+L23+N23+P23+R23+T23</f>
        <v>21891</v>
      </c>
      <c r="W23" s="684">
        <f t="shared" si="0"/>
        <v>100</v>
      </c>
      <c r="X23" s="678"/>
      <c r="Y23" s="835">
        <f t="shared" si="1"/>
        <v>1.4176272503561715</v>
      </c>
    </row>
    <row r="24" spans="2:25" s="633" customFormat="1" ht="22.5" customHeight="1" x14ac:dyDescent="0.2">
      <c r="B24" s="682" t="s">
        <v>44</v>
      </c>
      <c r="D24" s="833">
        <v>7397</v>
      </c>
      <c r="F24" s="685">
        <v>1364</v>
      </c>
      <c r="G24" s="686">
        <v>7.9028995279838163</v>
      </c>
      <c r="H24" s="685">
        <v>2412</v>
      </c>
      <c r="I24" s="684">
        <v>17.80175320296696</v>
      </c>
      <c r="J24" s="685">
        <v>703</v>
      </c>
      <c r="K24" s="684">
        <v>7.026298044504383</v>
      </c>
      <c r="L24" s="685">
        <v>273</v>
      </c>
      <c r="M24" s="684">
        <v>1.2946729602157789</v>
      </c>
      <c r="N24" s="685">
        <v>77</v>
      </c>
      <c r="O24" s="684">
        <v>2.4679703304113283</v>
      </c>
      <c r="P24" s="685">
        <v>867</v>
      </c>
      <c r="Q24" s="684">
        <v>3.236682400539447</v>
      </c>
      <c r="R24" s="685">
        <v>5807</v>
      </c>
      <c r="S24" s="684">
        <v>60.229265003371545</v>
      </c>
      <c r="T24" s="685">
        <v>13</v>
      </c>
      <c r="U24" s="684">
        <v>4.0458530006743092E-2</v>
      </c>
      <c r="V24" s="842">
        <f t="shared" si="0"/>
        <v>11516</v>
      </c>
      <c r="W24" s="684">
        <f t="shared" si="0"/>
        <v>99.999999999999986</v>
      </c>
      <c r="X24" s="678"/>
      <c r="Y24" s="835">
        <f t="shared" si="1"/>
        <v>1.5568473705556307</v>
      </c>
    </row>
    <row r="25" spans="2:25" s="633" customFormat="1" ht="18" customHeight="1" x14ac:dyDescent="0.2">
      <c r="B25" s="682" t="s">
        <v>45</v>
      </c>
      <c r="D25" s="833">
        <v>31590</v>
      </c>
      <c r="F25" s="685">
        <v>390</v>
      </c>
      <c r="G25" s="686">
        <v>0.14814347853495555</v>
      </c>
      <c r="H25" s="685">
        <v>14402</v>
      </c>
      <c r="I25" s="684">
        <v>26.640610225052008</v>
      </c>
      <c r="J25" s="685">
        <v>2886</v>
      </c>
      <c r="K25" s="684">
        <v>10.29754775263191</v>
      </c>
      <c r="L25" s="685">
        <v>2573</v>
      </c>
      <c r="M25" s="684">
        <v>7.0888230473428733</v>
      </c>
      <c r="N25" s="685">
        <v>2390</v>
      </c>
      <c r="O25" s="684">
        <v>6.2819138876631158</v>
      </c>
      <c r="P25" s="685">
        <v>31</v>
      </c>
      <c r="Q25" s="684">
        <v>0.15444745634495366</v>
      </c>
      <c r="R25" s="685">
        <v>19251</v>
      </c>
      <c r="S25" s="684">
        <v>42.274475193847316</v>
      </c>
      <c r="T25" s="685">
        <v>2805</v>
      </c>
      <c r="U25" s="684">
        <v>7.1140389585828654</v>
      </c>
      <c r="V25" s="842">
        <f t="shared" si="0"/>
        <v>44728</v>
      </c>
      <c r="W25" s="684">
        <f t="shared" si="0"/>
        <v>100</v>
      </c>
      <c r="X25" s="678"/>
      <c r="Y25" s="835">
        <f t="shared" si="1"/>
        <v>1.4158911047799936</v>
      </c>
    </row>
    <row r="26" spans="2:25" s="633" customFormat="1" ht="18" customHeight="1" x14ac:dyDescent="0.2">
      <c r="B26" s="682" t="s">
        <v>46</v>
      </c>
      <c r="D26" s="833">
        <v>2950</v>
      </c>
      <c r="F26" s="685">
        <v>191</v>
      </c>
      <c r="G26" s="686">
        <v>4.0505508749189891</v>
      </c>
      <c r="H26" s="685">
        <v>1985</v>
      </c>
      <c r="I26" s="684">
        <v>34.348671419313028</v>
      </c>
      <c r="J26" s="685">
        <v>1642</v>
      </c>
      <c r="K26" s="684">
        <v>46.953985742060922</v>
      </c>
      <c r="L26" s="685">
        <v>274</v>
      </c>
      <c r="M26" s="684">
        <v>6.675307841866494</v>
      </c>
      <c r="N26" s="685">
        <v>115</v>
      </c>
      <c r="O26" s="684">
        <v>3.6292935839274141</v>
      </c>
      <c r="P26" s="685">
        <v>35</v>
      </c>
      <c r="Q26" s="684">
        <v>4.2125729099157487</v>
      </c>
      <c r="R26" s="685">
        <v>5</v>
      </c>
      <c r="S26" s="684">
        <v>0.12961762799740764</v>
      </c>
      <c r="T26" s="685">
        <v>0</v>
      </c>
      <c r="U26" s="684">
        <v>0</v>
      </c>
      <c r="V26" s="842">
        <f t="shared" si="0"/>
        <v>4247</v>
      </c>
      <c r="W26" s="684">
        <f t="shared" si="0"/>
        <v>100.00000000000001</v>
      </c>
      <c r="X26" s="678"/>
      <c r="Y26" s="835">
        <f t="shared" si="1"/>
        <v>1.4396610169491526</v>
      </c>
    </row>
    <row r="27" spans="2:25" s="633" customFormat="1" ht="18" customHeight="1" x14ac:dyDescent="0.2">
      <c r="B27" s="682" t="s">
        <v>1</v>
      </c>
      <c r="D27" s="833">
        <v>1200</v>
      </c>
      <c r="F27" s="685">
        <v>303</v>
      </c>
      <c r="G27" s="686">
        <v>16.482582837723026</v>
      </c>
      <c r="H27" s="685">
        <v>347</v>
      </c>
      <c r="I27" s="684">
        <v>25.06372132540357</v>
      </c>
      <c r="J27" s="685">
        <v>499</v>
      </c>
      <c r="K27" s="684">
        <v>33.389974511469838</v>
      </c>
      <c r="L27" s="685">
        <v>21</v>
      </c>
      <c r="M27" s="684">
        <v>2.2090059473237043</v>
      </c>
      <c r="N27" s="685">
        <v>0</v>
      </c>
      <c r="O27" s="684">
        <v>0.16992353440951571</v>
      </c>
      <c r="P27" s="685">
        <v>1</v>
      </c>
      <c r="Q27" s="684">
        <v>8.4961767204757857E-2</v>
      </c>
      <c r="R27" s="685">
        <v>519</v>
      </c>
      <c r="S27" s="684">
        <v>22.59983007646559</v>
      </c>
      <c r="T27" s="685">
        <v>0</v>
      </c>
      <c r="U27" s="684">
        <v>0</v>
      </c>
      <c r="V27" s="834">
        <f t="shared" si="0"/>
        <v>1690</v>
      </c>
      <c r="W27" s="684">
        <f t="shared" si="0"/>
        <v>100</v>
      </c>
      <c r="X27" s="678"/>
      <c r="Y27" s="835">
        <f t="shared" si="1"/>
        <v>1.4083333333333334</v>
      </c>
    </row>
    <row r="28" spans="2:25" s="633" customFormat="1" ht="8.25" customHeight="1" x14ac:dyDescent="0.2">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
      <c r="B30" s="1249" t="s">
        <v>0</v>
      </c>
      <c r="C30" s="1225"/>
      <c r="D30" s="1270">
        <f>SUM(D10:D29)</f>
        <v>565018</v>
      </c>
      <c r="E30" s="1225"/>
      <c r="F30" s="1250">
        <f>SUM(F10:F27)</f>
        <v>25353</v>
      </c>
      <c r="G30" s="1251">
        <f>F30*100/$V30</f>
        <v>3.1443202436776878</v>
      </c>
      <c r="H30" s="1250">
        <f>SUM(H10:H27)</f>
        <v>255936</v>
      </c>
      <c r="I30" s="1251">
        <f>H30*100/$V30</f>
        <v>31.741598465108375</v>
      </c>
      <c r="J30" s="1250">
        <f>SUM(J10:J27)</f>
        <v>149736</v>
      </c>
      <c r="K30" s="1251">
        <f>J30*100/$V30</f>
        <v>18.570501952720477</v>
      </c>
      <c r="L30" s="1250">
        <f>SUM(L10:L27)</f>
        <v>27140</v>
      </c>
      <c r="M30" s="1251">
        <f>L30*100/$V30</f>
        <v>3.3659468864991302</v>
      </c>
      <c r="N30" s="1250">
        <f>SUM(N10:N27)</f>
        <v>10232</v>
      </c>
      <c r="O30" s="1251">
        <f>N30*100/$V30</f>
        <v>1.2689892609675424</v>
      </c>
      <c r="P30" s="1250">
        <f>SUM(P10:P27)</f>
        <v>64268</v>
      </c>
      <c r="Q30" s="1251">
        <f>P30*100/$V30</f>
        <v>7.9706217576096572</v>
      </c>
      <c r="R30" s="1250">
        <f>SUM(R10:R27)</f>
        <v>269304</v>
      </c>
      <c r="S30" s="1251">
        <f>R30*100/$V30</f>
        <v>33.399519540227033</v>
      </c>
      <c r="T30" s="1250">
        <f>SUM(T10:T28)</f>
        <v>4342</v>
      </c>
      <c r="U30" s="1251">
        <f>T30*100/$V30</f>
        <v>0.53850189319009667</v>
      </c>
      <c r="V30" s="1250">
        <f>SUM(V10:V27)</f>
        <v>806311</v>
      </c>
      <c r="W30" s="1251">
        <f>G30+I30+K30+M30+O30+Q30+S30+U30</f>
        <v>100.00000000000001</v>
      </c>
      <c r="X30" s="1267"/>
      <c r="Y30" s="1268">
        <f>(V30/D30)</f>
        <v>1.4270536513880974</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Q33" s="1341"/>
      <c r="R33" s="1341"/>
      <c r="S33" s="1341"/>
      <c r="T33" s="1341"/>
      <c r="X33" s="697"/>
      <c r="Y33" s="697"/>
    </row>
    <row r="34" spans="2:25" s="852" customFormat="1" x14ac:dyDescent="0.2">
      <c r="X34" s="697"/>
      <c r="Y34" s="697"/>
    </row>
    <row r="35" spans="2:25" s="852" customFormat="1" x14ac:dyDescent="0.2">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B40" s="1341"/>
      <c r="C40" s="1341"/>
      <c r="D40" s="1341"/>
      <c r="E40" s="1341"/>
      <c r="F40" s="1341"/>
      <c r="G40" s="1341"/>
      <c r="H40" s="1341"/>
      <c r="I40" s="1341"/>
      <c r="J40" s="1341"/>
      <c r="K40" s="1341"/>
      <c r="L40" s="1341"/>
      <c r="M40" s="1341"/>
      <c r="N40" s="1341"/>
      <c r="O40" s="1341"/>
      <c r="P40" s="1341"/>
      <c r="Q40" s="1341"/>
      <c r="R40" s="1341"/>
      <c r="S40" s="1341"/>
      <c r="T40" s="1342"/>
      <c r="U40" s="697"/>
    </row>
    <row r="41" spans="2:25" s="852" customFormat="1" x14ac:dyDescent="0.2">
      <c r="B41" s="1341"/>
      <c r="C41" s="1341"/>
      <c r="D41" s="1341"/>
      <c r="E41" s="1341"/>
      <c r="F41" s="1341"/>
      <c r="G41" s="1341"/>
      <c r="H41" s="1341"/>
      <c r="I41" s="1341"/>
      <c r="J41" s="1341"/>
      <c r="K41" s="1341"/>
      <c r="L41" s="1341"/>
      <c r="M41" s="1341"/>
      <c r="N41" s="1341"/>
      <c r="O41" s="1341"/>
      <c r="P41" s="1341"/>
      <c r="Q41" s="1341"/>
      <c r="R41" s="1341"/>
      <c r="S41" s="1341"/>
      <c r="T41" s="1342"/>
      <c r="U41" s="697"/>
    </row>
    <row r="42" spans="2:25" s="852" customFormat="1" x14ac:dyDescent="0.2">
      <c r="B42" s="1341"/>
      <c r="C42" s="1341"/>
      <c r="D42" s="1341"/>
      <c r="E42" s="1341"/>
      <c r="F42" s="1341"/>
      <c r="G42" s="1341"/>
      <c r="H42" s="1341"/>
      <c r="I42" s="1341"/>
      <c r="J42" s="1341"/>
      <c r="K42" s="1341"/>
      <c r="L42" s="1341"/>
      <c r="M42" s="1341"/>
      <c r="N42" s="1341"/>
      <c r="O42" s="1341"/>
      <c r="P42" s="1341"/>
      <c r="Q42" s="1341"/>
      <c r="R42" s="1341"/>
      <c r="S42" s="1341"/>
      <c r="T42" s="1342"/>
      <c r="U42" s="697"/>
    </row>
    <row r="43" spans="2:25" s="820" customFormat="1" x14ac:dyDescent="0.2">
      <c r="B43" s="1341"/>
      <c r="C43" s="1341"/>
      <c r="D43" s="1341"/>
      <c r="E43" s="1341"/>
      <c r="F43" s="1341"/>
      <c r="G43" s="1341"/>
      <c r="H43" s="1341"/>
      <c r="I43" s="1341"/>
      <c r="J43" s="1341"/>
      <c r="K43" s="1341"/>
      <c r="L43" s="1341"/>
      <c r="M43" s="1341"/>
      <c r="N43" s="1341"/>
      <c r="O43" s="1341"/>
      <c r="P43" s="1341"/>
      <c r="Q43" s="1341"/>
      <c r="R43" s="1341"/>
      <c r="S43" s="1341"/>
      <c r="T43" s="1342"/>
      <c r="U43" s="918"/>
    </row>
    <row r="44" spans="2:25" s="820" customFormat="1" x14ac:dyDescent="0.2">
      <c r="B44" s="1341"/>
      <c r="C44" s="1341"/>
      <c r="D44" s="1341"/>
      <c r="E44" s="1341"/>
      <c r="F44" s="1341"/>
      <c r="G44" s="1341"/>
      <c r="H44" s="1341"/>
      <c r="I44" s="1341"/>
      <c r="J44" s="1341"/>
      <c r="K44" s="1341"/>
      <c r="L44" s="1341"/>
      <c r="M44" s="1341"/>
      <c r="N44" s="1341"/>
      <c r="O44" s="1341"/>
      <c r="P44" s="1341"/>
      <c r="Q44" s="1341"/>
      <c r="R44" s="1341"/>
      <c r="S44" s="1341"/>
      <c r="T44" s="1342"/>
      <c r="U44" s="918"/>
    </row>
    <row r="45" spans="2:25" s="820" customFormat="1" x14ac:dyDescent="0.2">
      <c r="B45" s="1341"/>
      <c r="C45" s="1341"/>
      <c r="D45" s="1341"/>
      <c r="E45" s="1341"/>
      <c r="F45" s="1341"/>
      <c r="G45" s="1341"/>
      <c r="H45" s="1341"/>
      <c r="I45" s="1341"/>
      <c r="J45" s="1341"/>
      <c r="K45" s="1341"/>
      <c r="L45" s="1341"/>
      <c r="M45" s="1341"/>
      <c r="N45" s="1341"/>
      <c r="O45" s="1341"/>
      <c r="P45" s="1341"/>
      <c r="Q45" s="1341"/>
      <c r="R45" s="1341"/>
      <c r="S45" s="1341"/>
      <c r="T45" s="1342"/>
      <c r="U45" s="918"/>
    </row>
    <row r="46" spans="2:25" s="820" customFormat="1" x14ac:dyDescent="0.2">
      <c r="B46" s="1341"/>
      <c r="C46" s="1341"/>
      <c r="D46" s="1341"/>
      <c r="E46" s="1341"/>
      <c r="F46" s="1341"/>
      <c r="G46" s="1341"/>
      <c r="H46" s="1341"/>
      <c r="I46" s="1341"/>
      <c r="J46" s="1341"/>
      <c r="K46" s="1341"/>
      <c r="L46" s="1341"/>
      <c r="M46" s="1341"/>
      <c r="N46" s="1341"/>
      <c r="O46" s="1341"/>
      <c r="P46" s="1341"/>
      <c r="Q46" s="1341"/>
      <c r="R46" s="1341"/>
      <c r="S46" s="1341"/>
      <c r="T46" s="1342"/>
      <c r="U46" s="918"/>
    </row>
    <row r="47" spans="2:25" s="820" customFormat="1" x14ac:dyDescent="0.2">
      <c r="B47" s="1341"/>
      <c r="C47" s="1341"/>
      <c r="D47" s="1341"/>
      <c r="E47" s="1341"/>
      <c r="F47" s="1341"/>
      <c r="G47" s="1341"/>
      <c r="H47" s="1341"/>
      <c r="I47" s="1341"/>
      <c r="J47" s="1341"/>
      <c r="K47" s="1341"/>
      <c r="L47" s="1341"/>
      <c r="M47" s="1341"/>
      <c r="N47" s="1341"/>
      <c r="O47" s="1341"/>
      <c r="P47" s="1341"/>
      <c r="Q47" s="1341"/>
      <c r="R47" s="1341"/>
      <c r="S47" s="1341"/>
      <c r="T47" s="1342"/>
      <c r="U47" s="918"/>
    </row>
    <row r="48" spans="2:25" s="820" customFormat="1" x14ac:dyDescent="0.2">
      <c r="T48" s="918"/>
      <c r="U48" s="918"/>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4" t="s">
        <v>415</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98312</v>
      </c>
      <c r="F10" s="164">
        <f>'41cbenpreGI'!F10+'41cbenpreGI'!H10+'41cbenpreGI'!J10+'41cbenpreGI'!L10+'41cbenpreGI'!N10</f>
        <v>134387</v>
      </c>
      <c r="G10" s="165">
        <f t="shared" ref="G10:G27" si="0">F10*100/$N10</f>
        <v>85.705448307089881</v>
      </c>
      <c r="H10" s="164">
        <f>'41cbenpreGI'!P10</f>
        <v>116</v>
      </c>
      <c r="I10" s="165">
        <f t="shared" ref="I10:I27" si="1">H10*100/$N10</f>
        <v>7.3979120031122253E-2</v>
      </c>
      <c r="J10" s="164">
        <f>'41cbenpreGI'!R10</f>
        <v>22298</v>
      </c>
      <c r="K10" s="165">
        <f t="shared" ref="K10:K27" si="2">J10*100/$N10</f>
        <v>14.220572572879</v>
      </c>
      <c r="L10" s="164">
        <f>'41cbenpreGI'!T10</f>
        <v>0</v>
      </c>
      <c r="M10" s="165">
        <f t="shared" ref="M10:M27" si="3">L10*100/$N10</f>
        <v>0</v>
      </c>
      <c r="N10" s="164">
        <f>F10+H10+J10+L10</f>
        <v>156801</v>
      </c>
      <c r="O10" s="165">
        <f>G10+I10+K10+M10</f>
        <v>100</v>
      </c>
      <c r="P10" s="166"/>
      <c r="Q10" s="166">
        <f t="shared" ref="Q10:Q27" si="4">N10/D10</f>
        <v>1.5949324599235088</v>
      </c>
    </row>
    <row r="11" spans="2:25" s="162" customFormat="1" ht="18" customHeight="1" x14ac:dyDescent="0.2">
      <c r="B11" s="146" t="s">
        <v>7</v>
      </c>
      <c r="C11" s="159"/>
      <c r="D11" s="163">
        <f>'41cbenpreGI'!D11</f>
        <v>16556</v>
      </c>
      <c r="F11" s="164">
        <f>'41cbenpreGI'!F11+'41cbenpreGI'!H11+'41cbenpreGI'!J11+'41cbenpreGI'!L11+'41cbenpreGI'!N11</f>
        <v>10393</v>
      </c>
      <c r="G11" s="165">
        <f t="shared" si="0"/>
        <v>46.238377007607774</v>
      </c>
      <c r="H11" s="164">
        <f>'41cbenpreGI'!P11</f>
        <v>1802</v>
      </c>
      <c r="I11" s="165">
        <f t="shared" si="1"/>
        <v>8.017084130444454</v>
      </c>
      <c r="J11" s="164">
        <f>'41cbenpreGI'!R11</f>
        <v>10282</v>
      </c>
      <c r="K11" s="165">
        <f t="shared" si="2"/>
        <v>45.744538861947767</v>
      </c>
      <c r="L11" s="164">
        <f>'41cbenpreGI'!T11</f>
        <v>0</v>
      </c>
      <c r="M11" s="165">
        <f t="shared" si="3"/>
        <v>0</v>
      </c>
      <c r="N11" s="164">
        <f t="shared" ref="N11:O27" si="5">F11+H11+J11+L11</f>
        <v>22477</v>
      </c>
      <c r="O11" s="165">
        <f t="shared" si="5"/>
        <v>100</v>
      </c>
      <c r="P11" s="166"/>
      <c r="Q11" s="166">
        <f t="shared" si="4"/>
        <v>1.357634694370621</v>
      </c>
    </row>
    <row r="12" spans="2:25" s="162" customFormat="1" ht="22.5" customHeight="1" x14ac:dyDescent="0.2">
      <c r="B12" s="146" t="s">
        <v>37</v>
      </c>
      <c r="C12" s="159"/>
      <c r="D12" s="163">
        <f>'41cbenpreGI'!D12</f>
        <v>15321</v>
      </c>
      <c r="F12" s="164">
        <f>'41cbenpreGI'!F12+'41cbenpreGI'!H12+'41cbenpreGI'!J12+'41cbenpreGI'!L12+'41cbenpreGI'!N12</f>
        <v>13839</v>
      </c>
      <c r="G12" s="165">
        <f t="shared" si="0"/>
        <v>64.218097447795827</v>
      </c>
      <c r="H12" s="164">
        <f>'41cbenpreGI'!P12</f>
        <v>1702</v>
      </c>
      <c r="I12" s="165">
        <f t="shared" si="1"/>
        <v>7.8979118329466358</v>
      </c>
      <c r="J12" s="164">
        <f>'41cbenpreGI'!R12</f>
        <v>5997</v>
      </c>
      <c r="K12" s="165">
        <f t="shared" si="2"/>
        <v>27.828306264501162</v>
      </c>
      <c r="L12" s="164">
        <f>'41cbenpreGI'!T12</f>
        <v>12</v>
      </c>
      <c r="M12" s="165">
        <f t="shared" si="3"/>
        <v>5.5684454756380508E-2</v>
      </c>
      <c r="N12" s="164">
        <f t="shared" si="5"/>
        <v>21550</v>
      </c>
      <c r="O12" s="165">
        <f t="shared" si="5"/>
        <v>100</v>
      </c>
      <c r="P12" s="166"/>
      <c r="Q12" s="166">
        <f t="shared" si="4"/>
        <v>1.4065661510345278</v>
      </c>
    </row>
    <row r="13" spans="2:25" s="162" customFormat="1" ht="18" customHeight="1" x14ac:dyDescent="0.2">
      <c r="B13" s="146" t="s">
        <v>38</v>
      </c>
      <c r="C13" s="159"/>
      <c r="D13" s="163">
        <f>'41cbenpreGI'!D13</f>
        <v>14223</v>
      </c>
      <c r="F13" s="164">
        <f>'41cbenpreGI'!F13+'41cbenpreGI'!H13+'41cbenpreGI'!J13+'41cbenpreGI'!L13+'41cbenpreGI'!N13</f>
        <v>12799</v>
      </c>
      <c r="G13" s="165">
        <f t="shared" si="0"/>
        <v>50.854259376986647</v>
      </c>
      <c r="H13" s="164">
        <f>'41cbenpreGI'!P13</f>
        <v>47</v>
      </c>
      <c r="I13" s="165">
        <f t="shared" si="1"/>
        <v>0.18674507310870947</v>
      </c>
      <c r="J13" s="164">
        <f>'41cbenpreGI'!R13</f>
        <v>12322</v>
      </c>
      <c r="K13" s="165">
        <f t="shared" si="2"/>
        <v>48.958995549904643</v>
      </c>
      <c r="L13" s="164">
        <f>'41cbenpreGI'!T13</f>
        <v>0</v>
      </c>
      <c r="M13" s="165">
        <f t="shared" si="3"/>
        <v>0</v>
      </c>
      <c r="N13" s="164">
        <f t="shared" si="5"/>
        <v>25168</v>
      </c>
      <c r="O13" s="165">
        <f t="shared" si="5"/>
        <v>100</v>
      </c>
      <c r="P13" s="166"/>
      <c r="Q13" s="166">
        <f t="shared" si="4"/>
        <v>1.7695282289249807</v>
      </c>
    </row>
    <row r="14" spans="2:25" s="162" customFormat="1" ht="18" customHeight="1" x14ac:dyDescent="0.2">
      <c r="B14" s="146" t="s">
        <v>6</v>
      </c>
      <c r="C14" s="159"/>
      <c r="D14" s="163">
        <f>'41cbenpreGI'!D14</f>
        <v>14759</v>
      </c>
      <c r="F14" s="164">
        <f>'41cbenpreGI'!F14+'41cbenpreGI'!H14+'41cbenpreGI'!J14+'41cbenpreGI'!L14+'41cbenpreGI'!N14</f>
        <v>3881</v>
      </c>
      <c r="G14" s="165">
        <f t="shared" si="0"/>
        <v>23.079210275927689</v>
      </c>
      <c r="H14" s="164">
        <f>'41cbenpreGI'!P14</f>
        <v>6454</v>
      </c>
      <c r="I14" s="165">
        <f t="shared" si="1"/>
        <v>38.38011417697431</v>
      </c>
      <c r="J14" s="164">
        <f>'41cbenpreGI'!R14</f>
        <v>6481</v>
      </c>
      <c r="K14" s="165">
        <f t="shared" si="2"/>
        <v>38.540675547098004</v>
      </c>
      <c r="L14" s="164">
        <f>'41cbenpreGI'!T14</f>
        <v>0</v>
      </c>
      <c r="M14" s="165">
        <f t="shared" si="3"/>
        <v>0</v>
      </c>
      <c r="N14" s="164">
        <f t="shared" si="5"/>
        <v>16816</v>
      </c>
      <c r="O14" s="165">
        <f t="shared" si="5"/>
        <v>100</v>
      </c>
      <c r="P14" s="166"/>
      <c r="Q14" s="166">
        <f t="shared" si="4"/>
        <v>1.1393725862185784</v>
      </c>
    </row>
    <row r="15" spans="2:25" s="162" customFormat="1" ht="18" customHeight="1" x14ac:dyDescent="0.2">
      <c r="B15" s="146" t="s">
        <v>5</v>
      </c>
      <c r="C15" s="159"/>
      <c r="D15" s="163">
        <f>'41cbenpreGI'!D15</f>
        <v>5111</v>
      </c>
      <c r="F15" s="164">
        <f>'41cbenpreGI'!F15+'41cbenpreGI'!H15+'41cbenpreGI'!J15+'41cbenpreGI'!L15+'41cbenpreGI'!N15</f>
        <v>3690</v>
      </c>
      <c r="G15" s="165">
        <f t="shared" si="0"/>
        <v>50.074636992807704</v>
      </c>
      <c r="H15" s="164">
        <f>'41cbenpreGI'!P15</f>
        <v>2</v>
      </c>
      <c r="I15" s="165">
        <f t="shared" si="1"/>
        <v>2.7140724657348351E-2</v>
      </c>
      <c r="J15" s="164">
        <f>'41cbenpreGI'!R15</f>
        <v>3677</v>
      </c>
      <c r="K15" s="165">
        <f t="shared" si="2"/>
        <v>49.898222282534945</v>
      </c>
      <c r="L15" s="164">
        <f>'41cbenpreGI'!T15</f>
        <v>0</v>
      </c>
      <c r="M15" s="165">
        <f t="shared" si="3"/>
        <v>0</v>
      </c>
      <c r="N15" s="164">
        <f t="shared" si="5"/>
        <v>7369</v>
      </c>
      <c r="O15" s="165">
        <f t="shared" si="5"/>
        <v>100</v>
      </c>
      <c r="P15" s="166"/>
      <c r="Q15" s="166">
        <f t="shared" si="4"/>
        <v>1.4417922128741929</v>
      </c>
    </row>
    <row r="16" spans="2:25" s="162" customFormat="1" ht="18" customHeight="1" x14ac:dyDescent="0.2">
      <c r="B16" s="146" t="s">
        <v>4</v>
      </c>
      <c r="C16" s="159"/>
      <c r="D16" s="163">
        <f>'41cbenpreGI'!D16</f>
        <v>50378</v>
      </c>
      <c r="F16" s="164">
        <f>'41cbenpreGI'!F16+'41cbenpreGI'!H16+'41cbenpreGI'!J16+'41cbenpreGI'!L16+'41cbenpreGI'!N16</f>
        <v>38985</v>
      </c>
      <c r="G16" s="165">
        <f t="shared" si="0"/>
        <v>53.982386662604888</v>
      </c>
      <c r="H16" s="164">
        <f>'41cbenpreGI'!P16</f>
        <v>16959</v>
      </c>
      <c r="I16" s="165">
        <f t="shared" si="1"/>
        <v>23.483065163809577</v>
      </c>
      <c r="J16" s="164">
        <f>'41cbenpreGI'!R16</f>
        <v>14955</v>
      </c>
      <c r="K16" s="165">
        <f t="shared" si="2"/>
        <v>20.708133706278215</v>
      </c>
      <c r="L16" s="164">
        <f>'41cbenpreGI'!T16</f>
        <v>1319</v>
      </c>
      <c r="M16" s="165">
        <f t="shared" si="3"/>
        <v>1.8264144673073195</v>
      </c>
      <c r="N16" s="164">
        <f t="shared" si="5"/>
        <v>72218</v>
      </c>
      <c r="O16" s="165">
        <f t="shared" si="5"/>
        <v>100</v>
      </c>
      <c r="P16" s="166"/>
      <c r="Q16" s="166">
        <f t="shared" si="4"/>
        <v>1.4335225693755211</v>
      </c>
    </row>
    <row r="17" spans="2:25" s="162" customFormat="1" ht="18" customHeight="1" x14ac:dyDescent="0.2">
      <c r="B17" s="146" t="s">
        <v>40</v>
      </c>
      <c r="C17" s="159"/>
      <c r="D17" s="163">
        <f>'41cbenpreGI'!D17</f>
        <v>29431</v>
      </c>
      <c r="F17" s="164">
        <f>'41cbenpreGI'!F17+'41cbenpreGI'!H17+'41cbenpreGI'!J17+'41cbenpreGI'!L17+'41cbenpreGI'!N17</f>
        <v>33590</v>
      </c>
      <c r="G17" s="165">
        <f t="shared" si="0"/>
        <v>81.515276530686535</v>
      </c>
      <c r="H17" s="164">
        <f>'41cbenpreGI'!P17</f>
        <v>3449</v>
      </c>
      <c r="I17" s="165">
        <f t="shared" si="1"/>
        <v>8.3699371466013055</v>
      </c>
      <c r="J17" s="164">
        <f>'41cbenpreGI'!R17</f>
        <v>4167</v>
      </c>
      <c r="K17" s="165">
        <f t="shared" si="2"/>
        <v>10.112359550561798</v>
      </c>
      <c r="L17" s="164">
        <f>'41cbenpreGI'!T17</f>
        <v>1</v>
      </c>
      <c r="M17" s="165">
        <f t="shared" si="3"/>
        <v>2.4267721503628023E-3</v>
      </c>
      <c r="N17" s="164">
        <f t="shared" si="5"/>
        <v>41207</v>
      </c>
      <c r="O17" s="165">
        <f t="shared" si="5"/>
        <v>100</v>
      </c>
      <c r="P17" s="166"/>
      <c r="Q17" s="166">
        <f t="shared" si="4"/>
        <v>1.4001223200027182</v>
      </c>
    </row>
    <row r="18" spans="2:25" s="162" customFormat="1" ht="18" customHeight="1" x14ac:dyDescent="0.2">
      <c r="B18" s="146" t="s">
        <v>41</v>
      </c>
      <c r="C18" s="159"/>
      <c r="D18" s="163">
        <f>'41cbenpreGI'!D18</f>
        <v>100366</v>
      </c>
      <c r="F18" s="164">
        <f>'41cbenpreGI'!F18+'41cbenpreGI'!H18+'41cbenpreGI'!J18+'41cbenpreGI'!L18+'41cbenpreGI'!N18</f>
        <v>41901</v>
      </c>
      <c r="G18" s="165">
        <f t="shared" si="0"/>
        <v>34.287467779550752</v>
      </c>
      <c r="H18" s="164">
        <f>'41cbenpreGI'!P18</f>
        <v>4867</v>
      </c>
      <c r="I18" s="165">
        <f t="shared" si="1"/>
        <v>3.982652100977865</v>
      </c>
      <c r="J18" s="164">
        <f>'41cbenpreGI'!R18</f>
        <v>75429</v>
      </c>
      <c r="K18" s="165">
        <f t="shared" si="2"/>
        <v>61.723333742481898</v>
      </c>
      <c r="L18" s="164">
        <f>'41cbenpreGI'!T18</f>
        <v>8</v>
      </c>
      <c r="M18" s="165">
        <f t="shared" si="3"/>
        <v>6.5463769894848816E-3</v>
      </c>
      <c r="N18" s="164">
        <f t="shared" si="5"/>
        <v>122205</v>
      </c>
      <c r="O18" s="165">
        <f t="shared" si="5"/>
        <v>100</v>
      </c>
      <c r="P18" s="166"/>
      <c r="Q18" s="166">
        <f t="shared" si="4"/>
        <v>1.2175936073969273</v>
      </c>
    </row>
    <row r="19" spans="2:25" s="162" customFormat="1" ht="18" customHeight="1" x14ac:dyDescent="0.2">
      <c r="B19" s="146" t="s">
        <v>3</v>
      </c>
      <c r="C19" s="159"/>
      <c r="D19" s="163">
        <f>'41cbenpreGI'!D19</f>
        <v>61161</v>
      </c>
      <c r="F19" s="164">
        <f>'41cbenpreGI'!F19+'41cbenpreGI'!H19+'41cbenpreGI'!J19+'41cbenpreGI'!L19+'41cbenpreGI'!N19</f>
        <v>39192</v>
      </c>
      <c r="G19" s="165">
        <f t="shared" si="0"/>
        <v>41.645768691290854</v>
      </c>
      <c r="H19" s="164">
        <f>'41cbenpreGI'!P19</f>
        <v>8580</v>
      </c>
      <c r="I19" s="165">
        <f>H19*100/$N19</f>
        <v>9.1171845114124199</v>
      </c>
      <c r="J19" s="164">
        <f>'41cbenpreGI'!R19</f>
        <v>46156</v>
      </c>
      <c r="K19" s="165">
        <f>J19*100/$N19</f>
        <v>49.045777192162198</v>
      </c>
      <c r="L19" s="164">
        <f>'41cbenpreGI'!T19</f>
        <v>180</v>
      </c>
      <c r="M19" s="165">
        <f t="shared" si="3"/>
        <v>0.19126960513452629</v>
      </c>
      <c r="N19" s="164">
        <f t="shared" si="5"/>
        <v>94108</v>
      </c>
      <c r="O19" s="165">
        <f t="shared" si="5"/>
        <v>100</v>
      </c>
      <c r="P19" s="166"/>
      <c r="Q19" s="166">
        <f t="shared" si="4"/>
        <v>1.5386929579307074</v>
      </c>
    </row>
    <row r="20" spans="2:25" s="162" customFormat="1" ht="18" customHeight="1" x14ac:dyDescent="0.2">
      <c r="B20" s="146" t="s">
        <v>2</v>
      </c>
      <c r="C20" s="159"/>
      <c r="D20" s="163">
        <f>'41cbenpreGI'!D20</f>
        <v>12441</v>
      </c>
      <c r="F20" s="164">
        <f>'41cbenpreGI'!F20+'41cbenpreGI'!H20+'41cbenpreGI'!J20+'41cbenpreGI'!L20+'41cbenpreGI'!N20</f>
        <v>5699</v>
      </c>
      <c r="G20" s="165">
        <f t="shared" si="0"/>
        <v>36.440948909776843</v>
      </c>
      <c r="H20" s="164">
        <f>'41cbenpreGI'!P20</f>
        <v>7447</v>
      </c>
      <c r="I20" s="165">
        <f>H20*100/$N20</f>
        <v>47.618134151799985</v>
      </c>
      <c r="J20" s="164">
        <f>'41cbenpreGI'!R20</f>
        <v>2493</v>
      </c>
      <c r="K20" s="165">
        <f>J20*100/$N20</f>
        <v>15.940916938423173</v>
      </c>
      <c r="L20" s="164">
        <f>'41cbenpreGI'!T20</f>
        <v>0</v>
      </c>
      <c r="M20" s="165">
        <f t="shared" si="3"/>
        <v>0</v>
      </c>
      <c r="N20" s="164">
        <f t="shared" si="5"/>
        <v>15639</v>
      </c>
      <c r="O20" s="165">
        <f t="shared" si="5"/>
        <v>100</v>
      </c>
      <c r="P20" s="166"/>
      <c r="Q20" s="166">
        <f t="shared" si="4"/>
        <v>1.2570532915360502</v>
      </c>
    </row>
    <row r="21" spans="2:25" s="162" customFormat="1" ht="18" customHeight="1" x14ac:dyDescent="0.2">
      <c r="B21" s="146" t="s">
        <v>35</v>
      </c>
      <c r="C21" s="159"/>
      <c r="D21" s="163">
        <f>'41cbenpreGI'!D21</f>
        <v>28954</v>
      </c>
      <c r="F21" s="164">
        <f>'41cbenpreGI'!F21+'41cbenpreGI'!H21+'41cbenpreGI'!J21+'41cbenpreGI'!L21+'41cbenpreGI'!N21</f>
        <v>26911</v>
      </c>
      <c r="G21" s="165">
        <f t="shared" si="0"/>
        <v>59.503383009773138</v>
      </c>
      <c r="H21" s="164">
        <f>'41cbenpreGI'!P21</f>
        <v>6254</v>
      </c>
      <c r="I21" s="165">
        <f>H21*100/$N21</f>
        <v>13.82832883739442</v>
      </c>
      <c r="J21" s="164">
        <f>'41cbenpreGI'!R21</f>
        <v>12059</v>
      </c>
      <c r="K21" s="165">
        <f>J21*100/$N21</f>
        <v>26.663865917834872</v>
      </c>
      <c r="L21" s="164">
        <f>'41cbenpreGI'!T21</f>
        <v>2</v>
      </c>
      <c r="M21" s="165">
        <f t="shared" si="3"/>
        <v>4.4222349975677712E-3</v>
      </c>
      <c r="N21" s="164">
        <f t="shared" si="5"/>
        <v>45226</v>
      </c>
      <c r="O21" s="165">
        <f t="shared" si="5"/>
        <v>99.999999999999986</v>
      </c>
      <c r="P21" s="166"/>
      <c r="Q21" s="166">
        <f t="shared" si="4"/>
        <v>1.5619948884437382</v>
      </c>
    </row>
    <row r="22" spans="2:25" s="162" customFormat="1" ht="21" customHeight="1" x14ac:dyDescent="0.2">
      <c r="B22" s="146" t="s">
        <v>42</v>
      </c>
      <c r="C22" s="159"/>
      <c r="D22" s="163">
        <f>'41cbenpreGI'!D22</f>
        <v>59426</v>
      </c>
      <c r="F22" s="164">
        <f>'41cbenpreGI'!F22+'41cbenpreGI'!H22+'41cbenpreGI'!J22+'41cbenpreGI'!L22+'41cbenpreGI'!N22</f>
        <v>59253</v>
      </c>
      <c r="G22" s="165">
        <f t="shared" si="0"/>
        <v>72.743232459640296</v>
      </c>
      <c r="H22" s="164">
        <f>'41cbenpreGI'!P22</f>
        <v>5460</v>
      </c>
      <c r="I22" s="165">
        <f>H22*100/$N22</f>
        <v>6.7030875943772639</v>
      </c>
      <c r="J22" s="164">
        <f>'41cbenpreGI'!R22</f>
        <v>16741</v>
      </c>
      <c r="K22" s="165">
        <f>J22*100/$N22</f>
        <v>20.552452274261864</v>
      </c>
      <c r="L22" s="164">
        <f>'41cbenpreGI'!T22</f>
        <v>1</v>
      </c>
      <c r="M22" s="165">
        <f t="shared" si="3"/>
        <v>1.2276717205819165E-3</v>
      </c>
      <c r="N22" s="164">
        <f t="shared" si="5"/>
        <v>81455</v>
      </c>
      <c r="O22" s="165">
        <f t="shared" si="5"/>
        <v>100.00000000000001</v>
      </c>
      <c r="P22" s="166"/>
      <c r="Q22" s="166">
        <f t="shared" si="4"/>
        <v>1.370696328206509</v>
      </c>
    </row>
    <row r="23" spans="2:25" s="162" customFormat="1" ht="18" customHeight="1" x14ac:dyDescent="0.2">
      <c r="B23" s="146" t="s">
        <v>43</v>
      </c>
      <c r="C23" s="159"/>
      <c r="D23" s="163">
        <f>'41cbenpreGI'!D23</f>
        <v>15442</v>
      </c>
      <c r="F23" s="164">
        <f>'41cbenpreGI'!F23+'41cbenpreGI'!H23+'41cbenpreGI'!J23+'41cbenpreGI'!L23+'41cbenpreGI'!N23</f>
        <v>11030</v>
      </c>
      <c r="G23" s="165">
        <f t="shared" si="0"/>
        <v>50.386003380384636</v>
      </c>
      <c r="H23" s="164">
        <f>'41cbenpreGI'!P23</f>
        <v>195</v>
      </c>
      <c r="I23" s="165">
        <f>H23*100/$N23</f>
        <v>0.8907770316568453</v>
      </c>
      <c r="J23" s="164">
        <f>'41cbenpreGI'!R23</f>
        <v>10665</v>
      </c>
      <c r="K23" s="165">
        <f>J23*100/$N23</f>
        <v>48.718651500616694</v>
      </c>
      <c r="L23" s="164">
        <f>'41cbenpreGI'!T23</f>
        <v>1</v>
      </c>
      <c r="M23" s="165">
        <f t="shared" si="3"/>
        <v>4.568087341829976E-3</v>
      </c>
      <c r="N23" s="164">
        <f t="shared" si="5"/>
        <v>21891</v>
      </c>
      <c r="O23" s="165">
        <f t="shared" si="5"/>
        <v>100</v>
      </c>
      <c r="P23" s="166"/>
      <c r="Q23" s="166">
        <f t="shared" si="4"/>
        <v>1.4176272503561715</v>
      </c>
    </row>
    <row r="24" spans="2:25" s="162" customFormat="1" ht="22.5" customHeight="1" x14ac:dyDescent="0.2">
      <c r="B24" s="146" t="s">
        <v>44</v>
      </c>
      <c r="C24" s="159"/>
      <c r="D24" s="163">
        <f>'41cbenpreGI'!D24</f>
        <v>7397</v>
      </c>
      <c r="F24" s="164">
        <f>'41cbenpreGI'!F24+'41cbenpreGI'!H24+'41cbenpreGI'!J24+'41cbenpreGI'!L24+'41cbenpreGI'!N24</f>
        <v>4829</v>
      </c>
      <c r="G24" s="167">
        <f t="shared" si="0"/>
        <v>41.932962834317472</v>
      </c>
      <c r="H24" s="164">
        <f>'41cbenpreGI'!P24</f>
        <v>867</v>
      </c>
      <c r="I24" s="165">
        <f t="shared" si="1"/>
        <v>7.5286557832580758</v>
      </c>
      <c r="J24" s="164">
        <f>'41cbenpreGI'!R24</f>
        <v>5807</v>
      </c>
      <c r="K24" s="165">
        <f t="shared" si="2"/>
        <v>50.425494963529005</v>
      </c>
      <c r="L24" s="164">
        <f>'41cbenpreGI'!T24</f>
        <v>13</v>
      </c>
      <c r="M24" s="165">
        <f t="shared" si="3"/>
        <v>0.11288641889544981</v>
      </c>
      <c r="N24" s="163">
        <f t="shared" si="5"/>
        <v>11516</v>
      </c>
      <c r="O24" s="165">
        <f t="shared" si="5"/>
        <v>100.00000000000001</v>
      </c>
      <c r="P24" s="166"/>
      <c r="Q24" s="166">
        <f t="shared" si="4"/>
        <v>1.5568473705556307</v>
      </c>
    </row>
    <row r="25" spans="2:25" s="162" customFormat="1" ht="18" customHeight="1" x14ac:dyDescent="0.2">
      <c r="B25" s="146" t="s">
        <v>45</v>
      </c>
      <c r="C25" s="159"/>
      <c r="D25" s="163">
        <f>'41cbenpreGI'!D25</f>
        <v>31590</v>
      </c>
      <c r="F25" s="164">
        <f>'41cbenpreGI'!F25+'41cbenpreGI'!H25+'41cbenpreGI'!J25+'41cbenpreGI'!L25+'41cbenpreGI'!N25</f>
        <v>22641</v>
      </c>
      <c r="G25" s="167">
        <f t="shared" si="0"/>
        <v>50.619298873189052</v>
      </c>
      <c r="H25" s="164">
        <f>'41cbenpreGI'!P25</f>
        <v>31</v>
      </c>
      <c r="I25" s="165">
        <f t="shared" si="1"/>
        <v>6.9307816133071007E-2</v>
      </c>
      <c r="J25" s="164">
        <f>'41cbenpreGI'!R25</f>
        <v>19251</v>
      </c>
      <c r="K25" s="165">
        <f t="shared" si="2"/>
        <v>43.040153818637094</v>
      </c>
      <c r="L25" s="164">
        <f>'41cbenpreGI'!T25</f>
        <v>2805</v>
      </c>
      <c r="M25" s="165">
        <f t="shared" si="3"/>
        <v>6.2712394920407801</v>
      </c>
      <c r="N25" s="163">
        <f t="shared" si="5"/>
        <v>44728</v>
      </c>
      <c r="O25" s="165">
        <f t="shared" si="5"/>
        <v>99.999999999999986</v>
      </c>
      <c r="P25" s="166"/>
      <c r="Q25" s="166">
        <f t="shared" si="4"/>
        <v>1.4158911047799936</v>
      </c>
    </row>
    <row r="26" spans="2:25" s="162" customFormat="1" ht="18" customHeight="1" x14ac:dyDescent="0.2">
      <c r="B26" s="146" t="s">
        <v>46</v>
      </c>
      <c r="C26" s="159"/>
      <c r="D26" s="163">
        <f>'41cbenpreGI'!D26</f>
        <v>2950</v>
      </c>
      <c r="F26" s="164">
        <f>'41cbenpreGI'!F26+'41cbenpreGI'!H26+'41cbenpreGI'!J26+'41cbenpreGI'!L26+'41cbenpreGI'!N26</f>
        <v>4207</v>
      </c>
      <c r="G26" s="167">
        <f t="shared" si="0"/>
        <v>99.058158700259</v>
      </c>
      <c r="H26" s="164">
        <f>'41cbenpreGI'!P26</f>
        <v>35</v>
      </c>
      <c r="I26" s="165">
        <f t="shared" si="1"/>
        <v>0.82411113727336949</v>
      </c>
      <c r="J26" s="164">
        <f>'41cbenpreGI'!R26</f>
        <v>5</v>
      </c>
      <c r="K26" s="165">
        <f t="shared" si="2"/>
        <v>0.1177301624676242</v>
      </c>
      <c r="L26" s="164">
        <f>'41cbenpreGI'!T26</f>
        <v>0</v>
      </c>
      <c r="M26" s="165">
        <f t="shared" si="3"/>
        <v>0</v>
      </c>
      <c r="N26" s="163">
        <f t="shared" si="5"/>
        <v>4247</v>
      </c>
      <c r="O26" s="165">
        <f t="shared" si="5"/>
        <v>99.999999999999986</v>
      </c>
      <c r="P26" s="166"/>
      <c r="Q26" s="166">
        <f t="shared" si="4"/>
        <v>1.4396610169491526</v>
      </c>
    </row>
    <row r="27" spans="2:25" s="162" customFormat="1" ht="18" customHeight="1" x14ac:dyDescent="0.2">
      <c r="B27" s="146" t="s">
        <v>1</v>
      </c>
      <c r="C27" s="159"/>
      <c r="D27" s="163">
        <f>'41cbenpreGI'!D27</f>
        <v>1200</v>
      </c>
      <c r="F27" s="164">
        <f>'41cbenpreGI'!F27+'41cbenpreGI'!H27+'41cbenpreGI'!J27+'41cbenpreGI'!L27+'41cbenpreGI'!N27</f>
        <v>1170</v>
      </c>
      <c r="G27" s="167">
        <f t="shared" si="0"/>
        <v>69.230769230769226</v>
      </c>
      <c r="H27" s="164">
        <f>'41cbenpreGI'!P27</f>
        <v>1</v>
      </c>
      <c r="I27" s="165">
        <f t="shared" si="1"/>
        <v>5.9171597633136092E-2</v>
      </c>
      <c r="J27" s="164">
        <f>'41cbenpreGI'!R27</f>
        <v>519</v>
      </c>
      <c r="K27" s="165">
        <f t="shared" si="2"/>
        <v>30.710059171597631</v>
      </c>
      <c r="L27" s="164">
        <f>'41cbenpreGI'!T27</f>
        <v>0</v>
      </c>
      <c r="M27" s="165">
        <f t="shared" si="3"/>
        <v>0</v>
      </c>
      <c r="N27" s="164">
        <f t="shared" si="5"/>
        <v>1690</v>
      </c>
      <c r="O27" s="165">
        <f t="shared" si="5"/>
        <v>100</v>
      </c>
      <c r="P27" s="166"/>
      <c r="Q27" s="166">
        <f t="shared" si="4"/>
        <v>1.4083333333333334</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565018</v>
      </c>
      <c r="E30" s="174"/>
      <c r="F30" s="147">
        <f>SUM(F10:F27)</f>
        <v>468397</v>
      </c>
      <c r="G30" s="175">
        <f>F30*100/$N30</f>
        <v>58.09135680897321</v>
      </c>
      <c r="H30" s="147">
        <f>SUM(H10:H27)</f>
        <v>64268</v>
      </c>
      <c r="I30" s="175">
        <f>H30*100/$N30</f>
        <v>7.9706217576096572</v>
      </c>
      <c r="J30" s="147">
        <f>SUM(J10:J27)</f>
        <v>269304</v>
      </c>
      <c r="K30" s="175">
        <f>J30*100/$N30</f>
        <v>33.399519540227033</v>
      </c>
      <c r="L30" s="147">
        <f>SUM(L10:L28)</f>
        <v>4342</v>
      </c>
      <c r="M30" s="175">
        <f>L30*100/$N30</f>
        <v>0.53850189319009667</v>
      </c>
      <c r="N30" s="147">
        <f>F30+H30+J30+L30</f>
        <v>806311</v>
      </c>
      <c r="O30" s="175">
        <f>G30+I30+K30+M30</f>
        <v>100</v>
      </c>
      <c r="P30" s="176"/>
      <c r="Q30" s="176">
        <f>(N30/D30)</f>
        <v>1.4270536513880974</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333" customWidth="1"/>
    <col min="2" max="2" width="28.7109375" style="333" customWidth="1"/>
    <col min="3" max="3" width="11.28515625" style="333" bestFit="1" customWidth="1"/>
    <col min="4" max="4" width="10.7109375" style="333" customWidth="1"/>
    <col min="5" max="5" width="0.7109375" style="333" customWidth="1"/>
    <col min="6" max="6" width="12.85546875" style="333" customWidth="1"/>
    <col min="7" max="7" width="7.28515625" style="333" customWidth="1"/>
    <col min="8" max="8" width="0.7109375" style="333" customWidth="1"/>
    <col min="9" max="9" width="10.5703125" style="333" customWidth="1"/>
    <col min="10" max="10" width="8.5703125" style="333" customWidth="1"/>
    <col min="11" max="11" width="9.8554687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448"/>
      <c r="C3" s="1448"/>
      <c r="D3" s="1448"/>
      <c r="E3" s="1448"/>
      <c r="F3" s="1448"/>
      <c r="G3" s="1448"/>
      <c r="H3" s="1448"/>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
      <c r="A4" s="1519" t="s">
        <v>420</v>
      </c>
      <c r="B4" s="1519"/>
      <c r="C4" s="1519"/>
      <c r="D4" s="1519"/>
      <c r="E4" s="1519"/>
      <c r="F4" s="1519"/>
      <c r="G4" s="1519"/>
      <c r="H4" s="1519"/>
      <c r="I4" s="1519"/>
      <c r="J4" s="1519"/>
      <c r="K4" s="1519"/>
      <c r="L4" s="1519"/>
      <c r="M4" s="1519"/>
      <c r="N4" s="1519"/>
      <c r="O4" s="1519"/>
      <c r="P4" s="1519"/>
      <c r="Q4" s="1519"/>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
      <c r="A5" s="492"/>
      <c r="B5" s="1475" t="str">
        <f>porsaad!$B$6</f>
        <v>Situación a 31 de julio de 2025</v>
      </c>
      <c r="C5" s="1475"/>
      <c r="D5" s="1475"/>
      <c r="E5" s="1475"/>
      <c r="F5" s="1475"/>
      <c r="G5" s="1475"/>
      <c r="H5" s="1475"/>
      <c r="I5" s="1475"/>
      <c r="J5" s="1475"/>
      <c r="K5" s="1475"/>
      <c r="L5" s="1475"/>
      <c r="M5" s="1475"/>
      <c r="N5" s="1475"/>
      <c r="O5" s="1475"/>
      <c r="P5" s="1475"/>
      <c r="Q5" s="147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
      <c r="A8" s="345"/>
      <c r="B8" s="1605" t="s">
        <v>12</v>
      </c>
      <c r="C8" s="1602" t="s">
        <v>473</v>
      </c>
      <c r="D8" s="1604"/>
      <c r="E8" s="437"/>
      <c r="F8" s="1564" t="s">
        <v>480</v>
      </c>
      <c r="G8" s="1601"/>
      <c r="H8" s="437"/>
      <c r="I8" s="1602" t="s">
        <v>250</v>
      </c>
      <c r="J8" s="1603"/>
      <c r="K8" s="1604"/>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
      <c r="A9" s="322"/>
      <c r="B9" s="1606"/>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
      <c r="A11" s="328"/>
      <c r="B11" s="755" t="s">
        <v>8</v>
      </c>
      <c r="C11" s="757">
        <v>8631862</v>
      </c>
      <c r="D11" s="676">
        <v>17.753838233662304</v>
      </c>
      <c r="E11" s="756"/>
      <c r="F11" s="758">
        <v>1059893</v>
      </c>
      <c r="G11" s="759">
        <v>16.24617275870235</v>
      </c>
      <c r="H11" s="756"/>
      <c r="I11" s="760">
        <v>304357</v>
      </c>
      <c r="J11" s="761">
        <f>I11*100/C11</f>
        <v>3.5259715690542781</v>
      </c>
      <c r="K11" s="759">
        <f>I11*100/F11</f>
        <v>28.715823201021234</v>
      </c>
      <c r="L11" s="396"/>
      <c r="M11" s="396">
        <f>_xlfn.RANK.EQ(K11,K$11:K$31,0)</f>
        <v>2</v>
      </c>
      <c r="N11" s="396">
        <v>1</v>
      </c>
      <c r="O11" s="396">
        <f>MATCH(N11,M$11:M$31,0)</f>
        <v>7</v>
      </c>
      <c r="P11" s="568" t="str">
        <f t="shared" ref="P11:P29" si="0">INDEX(B$11:B$31,O11,1)</f>
        <v>Castilla y León</v>
      </c>
      <c r="Q11" s="762">
        <f>INDEX(K$11:K$31,O11,1)</f>
        <v>30.413841970201847</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
      <c r="A12" s="331"/>
      <c r="B12" s="763" t="s">
        <v>7</v>
      </c>
      <c r="C12" s="764">
        <v>1351591</v>
      </c>
      <c r="D12" s="684">
        <v>2.7799248843498505</v>
      </c>
      <c r="E12" s="756"/>
      <c r="F12" s="765">
        <v>185859</v>
      </c>
      <c r="G12" s="766">
        <v>2.8488700489197121</v>
      </c>
      <c r="H12" s="756"/>
      <c r="I12" s="767">
        <v>47370</v>
      </c>
      <c r="J12" s="448">
        <f t="shared" ref="J12:J28" si="1">I12*100/C12</f>
        <v>3.504758466133616</v>
      </c>
      <c r="K12" s="766">
        <f t="shared" ref="K12:K28" si="2">I12*100/F12</f>
        <v>25.487062773392733</v>
      </c>
      <c r="L12" s="396"/>
      <c r="M12" s="396">
        <f t="shared" ref="M12:M31" si="3">_xlfn.RANK.EQ(K12,K$11:K$31,0)</f>
        <v>6</v>
      </c>
      <c r="N12" s="396">
        <v>2</v>
      </c>
      <c r="O12" s="396">
        <f t="shared" ref="O12:O29" si="4">MATCH(N12,M$11:M$31,0)</f>
        <v>1</v>
      </c>
      <c r="P12" s="568" t="str">
        <f t="shared" si="0"/>
        <v>Andalucía</v>
      </c>
      <c r="Q12" s="762">
        <f t="shared" ref="Q12:Q29" si="5">INDEX(K$11:K$31,O12,1)</f>
        <v>28.715823201021234</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
      <c r="A13" s="331"/>
      <c r="B13" s="763" t="s">
        <v>37</v>
      </c>
      <c r="C13" s="764">
        <v>1009599</v>
      </c>
      <c r="D13" s="684">
        <v>2.0765226931184988</v>
      </c>
      <c r="E13" s="756"/>
      <c r="F13" s="765">
        <v>187814</v>
      </c>
      <c r="G13" s="766">
        <v>2.8788365339736401</v>
      </c>
      <c r="H13" s="756"/>
      <c r="I13" s="767">
        <v>34990</v>
      </c>
      <c r="J13" s="448">
        <f t="shared" si="1"/>
        <v>3.465732434362554</v>
      </c>
      <c r="K13" s="766">
        <f t="shared" si="2"/>
        <v>18.630134068812762</v>
      </c>
      <c r="L13" s="396"/>
      <c r="M13" s="396">
        <f t="shared" si="3"/>
        <v>16</v>
      </c>
      <c r="N13" s="396">
        <v>3</v>
      </c>
      <c r="O13" s="396">
        <f>MATCH(N13,M$11:M$31,0)</f>
        <v>8</v>
      </c>
      <c r="P13" s="568" t="str">
        <f t="shared" si="0"/>
        <v>Castilla - La Mancha</v>
      </c>
      <c r="Q13" s="762">
        <f t="shared" si="5"/>
        <v>27.604373965686992</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
      <c r="A14" s="331"/>
      <c r="B14" s="763" t="s">
        <v>38</v>
      </c>
      <c r="C14" s="764">
        <v>1231768</v>
      </c>
      <c r="D14" s="684">
        <v>2.533475374537006</v>
      </c>
      <c r="E14" s="756"/>
      <c r="F14" s="765">
        <v>123205</v>
      </c>
      <c r="G14" s="766">
        <v>1.8885016834113664</v>
      </c>
      <c r="H14" s="756"/>
      <c r="I14" s="767">
        <v>33221</v>
      </c>
      <c r="J14" s="448">
        <f t="shared" si="1"/>
        <v>2.6970176202012066</v>
      </c>
      <c r="K14" s="766">
        <f t="shared" si="2"/>
        <v>26.964003084290411</v>
      </c>
      <c r="L14" s="396"/>
      <c r="M14" s="396">
        <f t="shared" si="3"/>
        <v>4</v>
      </c>
      <c r="N14" s="396">
        <v>4</v>
      </c>
      <c r="O14" s="396">
        <f t="shared" si="4"/>
        <v>4</v>
      </c>
      <c r="P14" s="568" t="str">
        <f t="shared" si="0"/>
        <v>Balears, Illes</v>
      </c>
      <c r="Q14" s="762">
        <f t="shared" si="5"/>
        <v>26.964003084290411</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3" t="s">
        <v>6</v>
      </c>
      <c r="C15" s="764">
        <v>2238754</v>
      </c>
      <c r="D15" s="684">
        <v>4.6046237023905645</v>
      </c>
      <c r="E15" s="756"/>
      <c r="F15" s="765">
        <v>262023</v>
      </c>
      <c r="G15" s="766">
        <v>4.0163213878697812</v>
      </c>
      <c r="H15" s="756"/>
      <c r="I15" s="767">
        <v>50901</v>
      </c>
      <c r="J15" s="448">
        <f t="shared" si="1"/>
        <v>2.2736307785491392</v>
      </c>
      <c r="K15" s="766">
        <f t="shared" si="2"/>
        <v>19.426157245737969</v>
      </c>
      <c r="L15" s="396"/>
      <c r="M15" s="396">
        <f t="shared" si="3"/>
        <v>15</v>
      </c>
      <c r="N15" s="396">
        <v>5</v>
      </c>
      <c r="O15" s="396">
        <f t="shared" si="4"/>
        <v>10</v>
      </c>
      <c r="P15" s="568" t="str">
        <f t="shared" si="0"/>
        <v>Comunitat Valenciana</v>
      </c>
      <c r="Q15" s="762">
        <f t="shared" si="5"/>
        <v>26.564617812302274</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3" t="s">
        <v>5</v>
      </c>
      <c r="C16" s="768">
        <v>590851</v>
      </c>
      <c r="D16" s="684">
        <v>1.2152503219117274</v>
      </c>
      <c r="E16" s="756"/>
      <c r="F16" s="769">
        <v>102326</v>
      </c>
      <c r="G16" s="766">
        <v>1.5684657542855522</v>
      </c>
      <c r="H16" s="756"/>
      <c r="I16" s="767">
        <v>18124</v>
      </c>
      <c r="J16" s="448">
        <f t="shared" si="1"/>
        <v>3.0674400144875782</v>
      </c>
      <c r="K16" s="766">
        <f t="shared" si="2"/>
        <v>17.712018450833611</v>
      </c>
      <c r="L16" s="396"/>
      <c r="M16" s="396">
        <f t="shared" si="3"/>
        <v>18</v>
      </c>
      <c r="N16" s="396">
        <v>6</v>
      </c>
      <c r="O16" s="396">
        <f t="shared" si="4"/>
        <v>2</v>
      </c>
      <c r="P16" s="568" t="str">
        <f t="shared" si="0"/>
        <v>Aragón</v>
      </c>
      <c r="Q16" s="770">
        <f t="shared" si="5"/>
        <v>25.487062773392733</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
      <c r="A17" s="450"/>
      <c r="B17" s="771" t="s">
        <v>4</v>
      </c>
      <c r="C17" s="764">
        <v>2391682</v>
      </c>
      <c r="D17" s="684">
        <v>4.9191629030169768</v>
      </c>
      <c r="E17" s="756"/>
      <c r="F17" s="772">
        <v>417744</v>
      </c>
      <c r="G17" s="773">
        <v>6.4032323950732337</v>
      </c>
      <c r="H17" s="756"/>
      <c r="I17" s="774">
        <v>127052</v>
      </c>
      <c r="J17" s="587">
        <f t="shared" si="1"/>
        <v>5.3122446880479934</v>
      </c>
      <c r="K17" s="773">
        <f t="shared" si="2"/>
        <v>30.413841970201847</v>
      </c>
      <c r="L17" s="396"/>
      <c r="M17" s="396">
        <f t="shared" si="3"/>
        <v>1</v>
      </c>
      <c r="N17" s="396">
        <v>7</v>
      </c>
      <c r="O17" s="396">
        <f t="shared" si="4"/>
        <v>11</v>
      </c>
      <c r="P17" s="568" t="str">
        <f t="shared" si="0"/>
        <v>Extremadura</v>
      </c>
      <c r="Q17" s="762">
        <f t="shared" si="5"/>
        <v>24.635565624607825</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
      <c r="A18" s="450"/>
      <c r="B18" s="771" t="s">
        <v>40</v>
      </c>
      <c r="C18" s="764">
        <v>2104433</v>
      </c>
      <c r="D18" s="684">
        <v>4.3283550009929108</v>
      </c>
      <c r="E18" s="756"/>
      <c r="F18" s="772">
        <v>286422</v>
      </c>
      <c r="G18" s="773">
        <v>4.3903123182180135</v>
      </c>
      <c r="H18" s="756"/>
      <c r="I18" s="774">
        <v>79065</v>
      </c>
      <c r="J18" s="587">
        <f t="shared" si="1"/>
        <v>3.7570690062358838</v>
      </c>
      <c r="K18" s="773">
        <f t="shared" si="2"/>
        <v>27.604373965686992</v>
      </c>
      <c r="L18" s="396"/>
      <c r="M18" s="396">
        <f t="shared" si="3"/>
        <v>3</v>
      </c>
      <c r="N18" s="396">
        <v>8</v>
      </c>
      <c r="O18" s="396">
        <f t="shared" si="4"/>
        <v>21</v>
      </c>
      <c r="P18" s="568" t="str">
        <f t="shared" si="0"/>
        <v>TOTAL</v>
      </c>
      <c r="Q18" s="762">
        <f t="shared" si="5"/>
        <v>24.279919159466917</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
      <c r="A19" s="450"/>
      <c r="B19" s="771" t="s">
        <v>41</v>
      </c>
      <c r="C19" s="764">
        <v>8012231</v>
      </c>
      <c r="D19" s="684">
        <v>16.479393792988624</v>
      </c>
      <c r="E19" s="756"/>
      <c r="F19" s="772">
        <v>1087880</v>
      </c>
      <c r="G19" s="773">
        <v>16.675161002796617</v>
      </c>
      <c r="H19" s="756"/>
      <c r="I19" s="774">
        <v>240890</v>
      </c>
      <c r="J19" s="587">
        <f t="shared" si="1"/>
        <v>3.0065283939017733</v>
      </c>
      <c r="K19" s="773">
        <f t="shared" si="2"/>
        <v>22.143067250064345</v>
      </c>
      <c r="L19" s="396"/>
      <c r="M19" s="396">
        <f t="shared" si="3"/>
        <v>11</v>
      </c>
      <c r="N19" s="396">
        <v>9</v>
      </c>
      <c r="O19" s="396">
        <f>MATCH(N19,M$11:M$31,0)</f>
        <v>13</v>
      </c>
      <c r="P19" s="568" t="str">
        <f t="shared" si="0"/>
        <v>Madrid, Comunidad de</v>
      </c>
      <c r="Q19" s="762">
        <f t="shared" si="5"/>
        <v>23.988641113563713</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
      <c r="A20" s="450"/>
      <c r="B20" s="771" t="s">
        <v>3</v>
      </c>
      <c r="C20" s="764">
        <v>5319285</v>
      </c>
      <c r="D20" s="684">
        <v>10.94059722094102</v>
      </c>
      <c r="E20" s="756"/>
      <c r="F20" s="772">
        <v>655895</v>
      </c>
      <c r="G20" s="773">
        <v>10.053640774652798</v>
      </c>
      <c r="H20" s="756"/>
      <c r="I20" s="774">
        <v>174236</v>
      </c>
      <c r="J20" s="587">
        <f t="shared" si="1"/>
        <v>3.2755530113539697</v>
      </c>
      <c r="K20" s="773">
        <f>I20*100/F20</f>
        <v>26.564617812302274</v>
      </c>
      <c r="L20" s="396"/>
      <c r="M20" s="396">
        <f t="shared" si="3"/>
        <v>5</v>
      </c>
      <c r="N20" s="396">
        <v>10</v>
      </c>
      <c r="O20" s="396">
        <f t="shared" si="4"/>
        <v>14</v>
      </c>
      <c r="P20" s="568" t="str">
        <f t="shared" si="0"/>
        <v>Murcia, Región de</v>
      </c>
      <c r="Q20" s="762">
        <f t="shared" si="5"/>
        <v>23.804485186448158</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
      <c r="A21" s="331"/>
      <c r="B21" s="763" t="s">
        <v>2</v>
      </c>
      <c r="C21" s="764">
        <v>1054681</v>
      </c>
      <c r="D21" s="684">
        <v>2.1692464339811264</v>
      </c>
      <c r="E21" s="756"/>
      <c r="F21" s="765">
        <v>151399</v>
      </c>
      <c r="G21" s="766">
        <v>2.3206628494525177</v>
      </c>
      <c r="H21" s="756"/>
      <c r="I21" s="767">
        <v>37298</v>
      </c>
      <c r="J21" s="448">
        <f t="shared" si="1"/>
        <v>3.5364247578177666</v>
      </c>
      <c r="K21" s="766">
        <f t="shared" si="2"/>
        <v>24.635565624607825</v>
      </c>
      <c r="L21" s="396"/>
      <c r="M21" s="396">
        <f t="shared" si="3"/>
        <v>7</v>
      </c>
      <c r="N21" s="396">
        <v>11</v>
      </c>
      <c r="O21" s="396">
        <f t="shared" si="4"/>
        <v>9</v>
      </c>
      <c r="P21" s="568" t="str">
        <f t="shared" si="0"/>
        <v>Cataluña</v>
      </c>
      <c r="Q21" s="762">
        <f t="shared" si="5"/>
        <v>22.143067250064345</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
      <c r="A22" s="331"/>
      <c r="B22" s="763" t="s">
        <v>35</v>
      </c>
      <c r="C22" s="764">
        <v>2705833</v>
      </c>
      <c r="D22" s="684">
        <v>5.5653022915919159</v>
      </c>
      <c r="E22" s="756"/>
      <c r="F22" s="765">
        <v>482428</v>
      </c>
      <c r="G22" s="766">
        <v>7.3947168550365534</v>
      </c>
      <c r="H22" s="756"/>
      <c r="I22" s="767">
        <v>85337</v>
      </c>
      <c r="J22" s="448">
        <f t="shared" si="1"/>
        <v>3.1538162185175507</v>
      </c>
      <c r="K22" s="766">
        <f t="shared" si="2"/>
        <v>17.689064482161069</v>
      </c>
      <c r="L22" s="396"/>
      <c r="M22" s="396">
        <f t="shared" si="3"/>
        <v>19</v>
      </c>
      <c r="N22" s="396">
        <v>12</v>
      </c>
      <c r="O22" s="396">
        <f t="shared" si="4"/>
        <v>16</v>
      </c>
      <c r="P22" s="568" t="str">
        <f t="shared" si="0"/>
        <v>País Vasco</v>
      </c>
      <c r="Q22" s="762">
        <f t="shared" si="5"/>
        <v>21.660120792149698</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
      <c r="A23" s="331"/>
      <c r="B23" s="763" t="s">
        <v>42</v>
      </c>
      <c r="C23" s="764">
        <v>7009268</v>
      </c>
      <c r="D23" s="684">
        <v>14.416519889727814</v>
      </c>
      <c r="E23" s="756"/>
      <c r="F23" s="765">
        <v>834941</v>
      </c>
      <c r="G23" s="766">
        <v>12.798080305581507</v>
      </c>
      <c r="H23" s="756"/>
      <c r="I23" s="767">
        <v>200291</v>
      </c>
      <c r="J23" s="448">
        <f t="shared" si="1"/>
        <v>2.8575166479581036</v>
      </c>
      <c r="K23" s="766">
        <f t="shared" si="2"/>
        <v>23.988641113563713</v>
      </c>
      <c r="L23" s="396"/>
      <c r="M23" s="396">
        <f t="shared" si="3"/>
        <v>9</v>
      </c>
      <c r="N23" s="396">
        <v>13</v>
      </c>
      <c r="O23" s="396">
        <f t="shared" si="4"/>
        <v>17</v>
      </c>
      <c r="P23" s="568" t="str">
        <f t="shared" si="0"/>
        <v>Rioja, La</v>
      </c>
      <c r="Q23" s="762">
        <f t="shared" si="5"/>
        <v>21.225747546222323</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3" t="s">
        <v>43</v>
      </c>
      <c r="C24" s="764">
        <v>1568492</v>
      </c>
      <c r="D24" s="684">
        <v>3.226042450492542</v>
      </c>
      <c r="E24" s="756"/>
      <c r="F24" s="765">
        <v>199412</v>
      </c>
      <c r="G24" s="766">
        <v>3.0566121317513688</v>
      </c>
      <c r="H24" s="756"/>
      <c r="I24" s="767">
        <v>47469</v>
      </c>
      <c r="J24" s="448">
        <f t="shared" si="1"/>
        <v>3.0264100805104519</v>
      </c>
      <c r="K24" s="766">
        <f>I24*100/F24</f>
        <v>23.804485186448158</v>
      </c>
      <c r="L24" s="396"/>
      <c r="M24" s="396">
        <f t="shared" si="3"/>
        <v>10</v>
      </c>
      <c r="N24" s="396">
        <v>14</v>
      </c>
      <c r="O24" s="396">
        <f t="shared" si="4"/>
        <v>15</v>
      </c>
      <c r="P24" s="568" t="str">
        <f t="shared" si="0"/>
        <v>Navarra, Comunidad Foral de</v>
      </c>
      <c r="Q24" s="762">
        <f t="shared" si="5"/>
        <v>20.478115036800872</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3" t="s">
        <v>44</v>
      </c>
      <c r="C25" s="768">
        <v>678333</v>
      </c>
      <c r="D25" s="684">
        <v>1.3951815205751497</v>
      </c>
      <c r="E25" s="756"/>
      <c r="F25" s="769">
        <v>84373</v>
      </c>
      <c r="G25" s="766">
        <v>1.2932799199258731</v>
      </c>
      <c r="H25" s="756"/>
      <c r="I25" s="767">
        <v>17278</v>
      </c>
      <c r="J25" s="448">
        <f t="shared" si="1"/>
        <v>2.5471265587845497</v>
      </c>
      <c r="K25" s="766">
        <f t="shared" si="2"/>
        <v>20.478115036800872</v>
      </c>
      <c r="L25" s="396"/>
      <c r="M25" s="396">
        <f t="shared" si="3"/>
        <v>14</v>
      </c>
      <c r="N25" s="396">
        <v>15</v>
      </c>
      <c r="O25" s="396">
        <f t="shared" si="4"/>
        <v>5</v>
      </c>
      <c r="P25" s="568" t="str">
        <f t="shared" si="0"/>
        <v>Canarias</v>
      </c>
      <c r="Q25" s="770">
        <f t="shared" si="5"/>
        <v>19.426157245737969</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3" t="s">
        <v>45</v>
      </c>
      <c r="C26" s="768">
        <v>2227684</v>
      </c>
      <c r="D26" s="684">
        <v>4.5818551514977628</v>
      </c>
      <c r="E26" s="756"/>
      <c r="F26" s="769">
        <v>337108</v>
      </c>
      <c r="G26" s="766">
        <v>5.1672336795701383</v>
      </c>
      <c r="H26" s="756"/>
      <c r="I26" s="767">
        <v>73018</v>
      </c>
      <c r="J26" s="448">
        <f t="shared" si="1"/>
        <v>3.2777539363751771</v>
      </c>
      <c r="K26" s="766">
        <f t="shared" si="2"/>
        <v>21.660120792149698</v>
      </c>
      <c r="L26" s="396"/>
      <c r="M26" s="396">
        <f t="shared" si="3"/>
        <v>12</v>
      </c>
      <c r="N26" s="396">
        <v>16</v>
      </c>
      <c r="O26" s="396">
        <f t="shared" si="4"/>
        <v>3</v>
      </c>
      <c r="P26" s="568" t="str">
        <f t="shared" si="0"/>
        <v>Asturias, Principado de</v>
      </c>
      <c r="Q26" s="762">
        <f t="shared" si="5"/>
        <v>18.630134068812762</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3" t="s">
        <v>46</v>
      </c>
      <c r="C27" s="768">
        <v>324184</v>
      </c>
      <c r="D27" s="686">
        <v>0.6667750589550181</v>
      </c>
      <c r="E27" s="756"/>
      <c r="F27" s="769">
        <v>43810</v>
      </c>
      <c r="G27" s="775">
        <v>0.67152517146424218</v>
      </c>
      <c r="H27" s="756"/>
      <c r="I27" s="767">
        <v>9299</v>
      </c>
      <c r="J27" s="448">
        <f t="shared" si="1"/>
        <v>2.868432741899662</v>
      </c>
      <c r="K27" s="775">
        <f t="shared" si="2"/>
        <v>21.225747546222323</v>
      </c>
      <c r="L27" s="396"/>
      <c r="M27" s="396">
        <f t="shared" si="3"/>
        <v>13</v>
      </c>
      <c r="N27" s="396">
        <v>17</v>
      </c>
      <c r="O27" s="396">
        <f t="shared" si="4"/>
        <v>18</v>
      </c>
      <c r="P27" s="568" t="str">
        <f t="shared" si="0"/>
        <v>Ceuta y Melilla</v>
      </c>
      <c r="Q27" s="762">
        <f t="shared" si="5"/>
        <v>17.807963403818327</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3" t="s">
        <v>1</v>
      </c>
      <c r="C28" s="769">
        <v>169164</v>
      </c>
      <c r="D28" s="775">
        <v>0.34793307526918876</v>
      </c>
      <c r="E28" s="756"/>
      <c r="F28" s="769">
        <v>21423</v>
      </c>
      <c r="G28" s="775">
        <v>0.32837442931473315</v>
      </c>
      <c r="H28" s="756"/>
      <c r="I28" s="767">
        <v>3815</v>
      </c>
      <c r="J28" s="448">
        <f t="shared" si="1"/>
        <v>2.2552079638693812</v>
      </c>
      <c r="K28" s="775">
        <f t="shared" si="2"/>
        <v>17.807963403818327</v>
      </c>
      <c r="L28" s="396"/>
      <c r="M28" s="396">
        <f t="shared" si="3"/>
        <v>17</v>
      </c>
      <c r="N28" s="396">
        <v>18</v>
      </c>
      <c r="O28" s="396">
        <f t="shared" si="4"/>
        <v>6</v>
      </c>
      <c r="P28" s="568" t="str">
        <f t="shared" si="0"/>
        <v>Cantabria</v>
      </c>
      <c r="Q28" s="762">
        <f t="shared" si="5"/>
        <v>17.712018450833611</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
      <c r="A29" s="331"/>
      <c r="B29" s="743"/>
      <c r="C29" s="776"/>
      <c r="D29" s="777"/>
      <c r="E29" s="331"/>
      <c r="F29" s="776"/>
      <c r="G29" s="777"/>
      <c r="H29" s="331"/>
      <c r="I29" s="776"/>
      <c r="J29" s="778"/>
      <c r="K29" s="777"/>
      <c r="L29" s="396"/>
      <c r="M29" s="396"/>
      <c r="N29" s="396">
        <v>19</v>
      </c>
      <c r="O29" s="396">
        <f t="shared" si="4"/>
        <v>12</v>
      </c>
      <c r="P29" s="568" t="str">
        <f t="shared" si="0"/>
        <v>Galicia</v>
      </c>
      <c r="Q29" s="762">
        <f t="shared" si="5"/>
        <v>17.689064482161069</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
      <c r="A31" s="329"/>
      <c r="B31" s="1256" t="s">
        <v>0</v>
      </c>
      <c r="C31" s="1257">
        <f>SUM(C11:C28)</f>
        <v>48619695</v>
      </c>
      <c r="D31" s="1258">
        <f>SUM(D11:D28)</f>
        <v>99.999999999999986</v>
      </c>
      <c r="E31" s="320"/>
      <c r="F31" s="1257">
        <f>SUM(F11:F28)</f>
        <v>6523955</v>
      </c>
      <c r="G31" s="1258">
        <f>SUM(G11:G28)</f>
        <v>100</v>
      </c>
      <c r="H31" s="320"/>
      <c r="I31" s="1257">
        <f>SUM(I11:I30)</f>
        <v>1584011</v>
      </c>
      <c r="J31" s="1259">
        <f>I31*100/C31</f>
        <v>3.2579616141154322</v>
      </c>
      <c r="K31" s="1258">
        <f>I31*100/F31</f>
        <v>24.279919159466917</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25">
      <c r="A33" s="394"/>
      <c r="B33" s="1479" t="str">
        <f>'22solcasaadpot'!B32:M32</f>
        <v>(1) Cifras INE de población referidas al 01/01/2024. Real Decreto 1210/2024, de 28 de noviembre BOE 12.12.24.</v>
      </c>
      <c r="C33" s="1479"/>
      <c r="D33" s="1479"/>
      <c r="E33" s="1479"/>
      <c r="F33" s="1479"/>
      <c r="G33" s="1479"/>
      <c r="H33" s="1479"/>
      <c r="I33" s="1479"/>
      <c r="J33" s="1479"/>
      <c r="K33" s="1479"/>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
      <c r="B34" s="1480" t="str">
        <f>'22solcasaadpot'!B33:Q33</f>
        <v>(2) Cifras de Población Potencialmente Dependiente calculadas según lo explicado en la metodología</v>
      </c>
      <c r="C34" s="1480"/>
      <c r="D34" s="1480"/>
      <c r="E34" s="1480"/>
      <c r="F34" s="1480"/>
      <c r="G34" s="1480"/>
      <c r="H34" s="1480"/>
      <c r="I34" s="1480"/>
      <c r="J34" s="1480"/>
      <c r="K34" s="1480"/>
      <c r="L34" s="496"/>
      <c r="M34" s="496"/>
      <c r="N34" s="496"/>
      <c r="O34" s="496"/>
      <c r="P34" s="496"/>
    </row>
    <row r="35" spans="1:259" ht="15" customHeight="1" x14ac:dyDescent="0.25">
      <c r="B35" s="397" t="s">
        <v>47</v>
      </c>
      <c r="C35" s="397"/>
      <c r="D35" s="397"/>
      <c r="L35" s="447"/>
      <c r="M35" s="360"/>
      <c r="N35" s="360"/>
      <c r="O35" s="360"/>
      <c r="P35" s="361"/>
      <c r="Q35" s="786"/>
      <c r="R35" s="329"/>
    </row>
    <row r="36" spans="1:259" x14ac:dyDescent="0.25">
      <c r="L36" s="447"/>
      <c r="M36" s="360"/>
      <c r="N36" s="360"/>
      <c r="O36" s="360"/>
      <c r="P36" s="361"/>
      <c r="Q36" s="786"/>
      <c r="R36" s="329"/>
    </row>
    <row r="37" spans="1:259" x14ac:dyDescent="0.25">
      <c r="L37" s="447"/>
      <c r="M37" s="360"/>
      <c r="N37" s="360"/>
      <c r="O37" s="360"/>
      <c r="P37" s="361"/>
      <c r="Q37" s="787"/>
      <c r="R37" s="329"/>
    </row>
    <row r="38" spans="1:259" x14ac:dyDescent="0.25">
      <c r="L38" s="447"/>
      <c r="M38" s="360"/>
      <c r="N38" s="360"/>
      <c r="O38" s="360"/>
      <c r="P38" s="361"/>
      <c r="Q38" s="786"/>
      <c r="R38" s="329"/>
    </row>
    <row r="39" spans="1:259" x14ac:dyDescent="0.25">
      <c r="L39" s="447"/>
      <c r="M39" s="360"/>
      <c r="N39" s="360"/>
      <c r="O39" s="360"/>
      <c r="P39" s="361"/>
      <c r="Q39" s="786"/>
      <c r="R39" s="329"/>
    </row>
    <row r="40" spans="1:259" x14ac:dyDescent="0.25">
      <c r="L40" s="447"/>
      <c r="M40" s="360"/>
      <c r="N40" s="360"/>
      <c r="O40" s="360"/>
      <c r="P40" s="361"/>
      <c r="Q40" s="786"/>
      <c r="R40" s="329"/>
    </row>
    <row r="41" spans="1:259" x14ac:dyDescent="0.25">
      <c r="L41" s="447"/>
      <c r="M41" s="360"/>
      <c r="N41" s="360"/>
      <c r="O41" s="360"/>
      <c r="P41" s="361"/>
      <c r="Q41" s="786"/>
      <c r="R41" s="329"/>
    </row>
    <row r="42" spans="1:259" x14ac:dyDescent="0.25">
      <c r="L42" s="447"/>
      <c r="M42" s="360"/>
      <c r="N42" s="360"/>
      <c r="O42" s="360"/>
      <c r="P42" s="361"/>
      <c r="Q42" s="786"/>
      <c r="R42" s="329"/>
    </row>
    <row r="43" spans="1:259" x14ac:dyDescent="0.25">
      <c r="L43" s="447"/>
      <c r="M43" s="360"/>
      <c r="N43" s="360"/>
      <c r="O43" s="360"/>
      <c r="P43" s="361"/>
      <c r="Q43" s="786"/>
      <c r="R43" s="329"/>
    </row>
    <row r="44" spans="1:259" x14ac:dyDescent="0.25">
      <c r="L44" s="447"/>
      <c r="M44" s="360"/>
      <c r="N44" s="360"/>
      <c r="O44" s="360"/>
      <c r="P44" s="361"/>
      <c r="Q44" s="787"/>
      <c r="R44" s="329"/>
    </row>
    <row r="45" spans="1:259" x14ac:dyDescent="0.25">
      <c r="L45" s="447"/>
      <c r="M45" s="360"/>
      <c r="N45" s="360"/>
      <c r="O45" s="360"/>
      <c r="P45" s="361"/>
      <c r="Q45" s="786"/>
      <c r="R45" s="329"/>
    </row>
    <row r="46" spans="1:259" x14ac:dyDescent="0.25">
      <c r="L46" s="447"/>
      <c r="M46" s="360"/>
      <c r="N46" s="360"/>
      <c r="O46" s="360"/>
      <c r="P46" s="361"/>
      <c r="Q46" s="786"/>
      <c r="R46" s="329"/>
    </row>
    <row r="47" spans="1:259" x14ac:dyDescent="0.25">
      <c r="L47" s="447"/>
      <c r="M47" s="360"/>
      <c r="N47" s="360"/>
      <c r="O47" s="360"/>
      <c r="P47" s="361"/>
      <c r="Q47" s="786"/>
      <c r="R47" s="329"/>
    </row>
    <row r="48" spans="1:259" x14ac:dyDescent="0.25">
      <c r="L48" s="447"/>
      <c r="M48" s="360"/>
      <c r="N48" s="360"/>
      <c r="O48" s="360"/>
      <c r="P48" s="361"/>
      <c r="Q48" s="786"/>
      <c r="R48" s="329"/>
    </row>
    <row r="49" spans="12:18" x14ac:dyDescent="0.25">
      <c r="L49" s="447"/>
      <c r="M49" s="360"/>
      <c r="N49" s="360"/>
      <c r="O49" s="360"/>
      <c r="P49" s="361"/>
      <c r="Q49" s="786"/>
      <c r="R49" s="329"/>
    </row>
    <row r="50" spans="12:18" x14ac:dyDescent="0.25">
      <c r="L50" s="447"/>
      <c r="M50" s="360"/>
      <c r="N50" s="360"/>
      <c r="O50" s="360"/>
      <c r="P50" s="361"/>
      <c r="Q50" s="787"/>
      <c r="R50" s="329"/>
    </row>
    <row r="51" spans="12:18" x14ac:dyDescent="0.25">
      <c r="L51" s="447"/>
      <c r="M51" s="360"/>
      <c r="N51" s="360"/>
      <c r="O51" s="360"/>
      <c r="P51" s="361"/>
      <c r="Q51" s="786"/>
      <c r="R51" s="329"/>
    </row>
    <row r="52" spans="12:18" x14ac:dyDescent="0.25">
      <c r="L52" s="447"/>
      <c r="M52" s="360"/>
      <c r="N52" s="360"/>
      <c r="O52" s="360"/>
      <c r="P52" s="361"/>
      <c r="Q52" s="786"/>
      <c r="R52" s="329"/>
    </row>
    <row r="53" spans="12:18" x14ac:dyDescent="0.2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424</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250</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251</v>
      </c>
      <c r="K8" s="1461"/>
      <c r="L8" s="1461"/>
      <c r="M8" s="1461"/>
      <c r="N8" s="1461"/>
      <c r="O8" s="1462"/>
      <c r="P8" s="317"/>
      <c r="Q8" s="1460" t="s">
        <v>252</v>
      </c>
      <c r="R8" s="1461"/>
      <c r="S8" s="1461"/>
      <c r="T8" s="1461"/>
      <c r="U8" s="1461"/>
      <c r="V8" s="1462"/>
      <c r="W8" s="317"/>
      <c r="X8" s="1460" t="s">
        <v>253</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222</v>
      </c>
      <c r="L9" s="1439" t="s">
        <v>24</v>
      </c>
      <c r="M9" s="1440"/>
      <c r="N9" s="1441" t="s">
        <v>23</v>
      </c>
      <c r="O9" s="1442"/>
      <c r="P9" s="317"/>
      <c r="Q9" s="1443" t="s">
        <v>9</v>
      </c>
      <c r="R9" s="1437" t="s">
        <v>222</v>
      </c>
      <c r="S9" s="1439" t="s">
        <v>24</v>
      </c>
      <c r="T9" s="1440"/>
      <c r="U9" s="1441" t="s">
        <v>23</v>
      </c>
      <c r="V9" s="1442"/>
      <c r="W9" s="317"/>
      <c r="X9" s="1443" t="s">
        <v>9</v>
      </c>
      <c r="Y9" s="1437" t="s">
        <v>222</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222</v>
      </c>
      <c r="G10" s="406" t="s">
        <v>9</v>
      </c>
      <c r="H10" s="886" t="s">
        <v>222</v>
      </c>
      <c r="I10" s="346"/>
      <c r="J10" s="1444"/>
      <c r="K10" s="1438"/>
      <c r="L10" s="404" t="s">
        <v>9</v>
      </c>
      <c r="M10" s="403" t="s">
        <v>222</v>
      </c>
      <c r="N10" s="407" t="s">
        <v>9</v>
      </c>
      <c r="O10" s="402" t="s">
        <v>222</v>
      </c>
      <c r="P10" s="347"/>
      <c r="Q10" s="1444"/>
      <c r="R10" s="1438"/>
      <c r="S10" s="404" t="s">
        <v>9</v>
      </c>
      <c r="T10" s="403" t="s">
        <v>222</v>
      </c>
      <c r="U10" s="407" t="s">
        <v>9</v>
      </c>
      <c r="V10" s="402" t="s">
        <v>222</v>
      </c>
      <c r="W10" s="347"/>
      <c r="X10" s="1444"/>
      <c r="Y10" s="1438"/>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304357</v>
      </c>
      <c r="E12" s="352">
        <f>L12+S12+Z12</f>
        <v>190119</v>
      </c>
      <c r="F12" s="353">
        <f>E12/$D12*100</f>
        <v>62.465788531231411</v>
      </c>
      <c r="G12" s="352">
        <f>N12+U12+AB12</f>
        <v>114238</v>
      </c>
      <c r="H12" s="354">
        <f>G12/$D12*100</f>
        <v>37.534211468768589</v>
      </c>
      <c r="I12" s="350"/>
      <c r="J12" s="355">
        <v>91899</v>
      </c>
      <c r="K12" s="356">
        <v>30.194475566522211</v>
      </c>
      <c r="L12" s="357">
        <v>37184</v>
      </c>
      <c r="M12" s="353">
        <v>40.461811336358394</v>
      </c>
      <c r="N12" s="357">
        <v>54715</v>
      </c>
      <c r="O12" s="358">
        <v>59.538188663641613</v>
      </c>
      <c r="P12" s="350"/>
      <c r="Q12" s="355">
        <v>63659</v>
      </c>
      <c r="R12" s="356">
        <v>20.915898106499935</v>
      </c>
      <c r="S12" s="357">
        <v>41577</v>
      </c>
      <c r="T12" s="353">
        <v>65.312053283903296</v>
      </c>
      <c r="U12" s="357">
        <v>22082</v>
      </c>
      <c r="V12" s="358">
        <v>34.687946716096704</v>
      </c>
      <c r="W12" s="350"/>
      <c r="X12" s="355">
        <v>148799</v>
      </c>
      <c r="Y12" s="356">
        <v>48.889626326977861</v>
      </c>
      <c r="Z12" s="357">
        <v>111358</v>
      </c>
      <c r="AA12" s="353">
        <v>74.837868534062721</v>
      </c>
      <c r="AB12" s="357">
        <v>37441</v>
      </c>
      <c r="AC12" s="358">
        <f t="shared" ref="AC12:AC29" si="0">AB12/$X12*100</f>
        <v>25.162131465937271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47370</v>
      </c>
      <c r="E13" s="365">
        <f t="shared" ref="E13:E29" si="2">L13+S13+Z13</f>
        <v>30497</v>
      </c>
      <c r="F13" s="366">
        <f t="shared" ref="F13:H29" si="3">E13/$D13*100</f>
        <v>64.380409541904157</v>
      </c>
      <c r="G13" s="365">
        <f t="shared" ref="G13:G29" si="4">N13+U13+AB13</f>
        <v>16873</v>
      </c>
      <c r="H13" s="367">
        <f t="shared" si="3"/>
        <v>35.619590458095843</v>
      </c>
      <c r="I13" s="350"/>
      <c r="J13" s="368">
        <v>9251</v>
      </c>
      <c r="K13" s="369">
        <v>19.529237914291748</v>
      </c>
      <c r="L13" s="370">
        <v>3871</v>
      </c>
      <c r="M13" s="371">
        <v>41.844124959463841</v>
      </c>
      <c r="N13" s="370">
        <v>5380</v>
      </c>
      <c r="O13" s="372">
        <v>58.155875040536152</v>
      </c>
      <c r="P13" s="350"/>
      <c r="Q13" s="368">
        <v>8768</v>
      </c>
      <c r="R13" s="369">
        <v>18.509605235381045</v>
      </c>
      <c r="S13" s="370">
        <v>5300</v>
      </c>
      <c r="T13" s="371">
        <v>60.447080291970799</v>
      </c>
      <c r="U13" s="370">
        <v>3468</v>
      </c>
      <c r="V13" s="372">
        <v>39.552919708029201</v>
      </c>
      <c r="W13" s="350"/>
      <c r="X13" s="368">
        <v>29351</v>
      </c>
      <c r="Y13" s="369">
        <v>61.961156850327214</v>
      </c>
      <c r="Z13" s="370">
        <v>21326</v>
      </c>
      <c r="AA13" s="371">
        <v>72.658512486797719</v>
      </c>
      <c r="AB13" s="370">
        <v>8025</v>
      </c>
      <c r="AC13" s="372">
        <f t="shared" si="0"/>
        <v>27.341487513202278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34990</v>
      </c>
      <c r="E14" s="365">
        <f t="shared" si="2"/>
        <v>22616</v>
      </c>
      <c r="F14" s="366">
        <f t="shared" si="3"/>
        <v>64.635610174335525</v>
      </c>
      <c r="G14" s="365">
        <f t="shared" si="4"/>
        <v>12374</v>
      </c>
      <c r="H14" s="367">
        <f t="shared" si="3"/>
        <v>35.364389825664475</v>
      </c>
      <c r="I14" s="350"/>
      <c r="J14" s="368">
        <v>8145</v>
      </c>
      <c r="K14" s="369">
        <v>23.27807945127179</v>
      </c>
      <c r="L14" s="370">
        <v>3354</v>
      </c>
      <c r="M14" s="371">
        <v>41.178637200736652</v>
      </c>
      <c r="N14" s="370">
        <v>4791</v>
      </c>
      <c r="O14" s="372">
        <v>58.821362799263355</v>
      </c>
      <c r="P14" s="350"/>
      <c r="Q14" s="368">
        <v>7377</v>
      </c>
      <c r="R14" s="369">
        <v>21.08316661903401</v>
      </c>
      <c r="S14" s="370">
        <v>4329</v>
      </c>
      <c r="T14" s="371">
        <v>58.682391215941443</v>
      </c>
      <c r="U14" s="370">
        <v>3048</v>
      </c>
      <c r="V14" s="372">
        <v>41.317608784058564</v>
      </c>
      <c r="W14" s="350"/>
      <c r="X14" s="368">
        <v>19468</v>
      </c>
      <c r="Y14" s="369">
        <v>55.638753929694197</v>
      </c>
      <c r="Z14" s="370">
        <v>14933</v>
      </c>
      <c r="AA14" s="371">
        <v>76.705362646394079</v>
      </c>
      <c r="AB14" s="370">
        <v>4535</v>
      </c>
      <c r="AC14" s="372">
        <f t="shared" si="0"/>
        <v>23.294637353605918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33221</v>
      </c>
      <c r="E15" s="365">
        <f t="shared" si="2"/>
        <v>20414</v>
      </c>
      <c r="F15" s="366">
        <f t="shared" si="3"/>
        <v>61.449083411095394</v>
      </c>
      <c r="G15" s="365">
        <f t="shared" si="4"/>
        <v>12807</v>
      </c>
      <c r="H15" s="367">
        <f t="shared" si="3"/>
        <v>38.550916588904613</v>
      </c>
      <c r="I15" s="350"/>
      <c r="J15" s="368">
        <v>9101</v>
      </c>
      <c r="K15" s="369">
        <v>27.395322235935097</v>
      </c>
      <c r="L15" s="370">
        <v>3784</v>
      </c>
      <c r="M15" s="371">
        <v>41.577848588067248</v>
      </c>
      <c r="N15" s="370">
        <v>5317</v>
      </c>
      <c r="O15" s="372">
        <v>58.422151411932752</v>
      </c>
      <c r="P15" s="350"/>
      <c r="Q15" s="368">
        <v>7164</v>
      </c>
      <c r="R15" s="369">
        <v>21.5646729478342</v>
      </c>
      <c r="S15" s="370">
        <v>4276</v>
      </c>
      <c r="T15" s="371">
        <v>59.687325516471248</v>
      </c>
      <c r="U15" s="370">
        <v>2888</v>
      </c>
      <c r="V15" s="372">
        <v>40.312674483528752</v>
      </c>
      <c r="W15" s="350"/>
      <c r="X15" s="368">
        <v>16956</v>
      </c>
      <c r="Y15" s="369">
        <v>51.040004816230699</v>
      </c>
      <c r="Z15" s="370">
        <v>12354</v>
      </c>
      <c r="AA15" s="371">
        <v>72.859164897381461</v>
      </c>
      <c r="AB15" s="370">
        <v>4602</v>
      </c>
      <c r="AC15" s="372">
        <f t="shared" si="0"/>
        <v>27.140835102618542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50901</v>
      </c>
      <c r="E16" s="365">
        <f t="shared" si="2"/>
        <v>29734</v>
      </c>
      <c r="F16" s="366">
        <f t="shared" si="3"/>
        <v>58.415355297538362</v>
      </c>
      <c r="G16" s="365">
        <f t="shared" si="4"/>
        <v>21167</v>
      </c>
      <c r="H16" s="367">
        <f t="shared" si="3"/>
        <v>41.584644702461645</v>
      </c>
      <c r="I16" s="350"/>
      <c r="J16" s="368">
        <v>19700</v>
      </c>
      <c r="K16" s="369">
        <v>38.702579517101825</v>
      </c>
      <c r="L16" s="370">
        <v>7982</v>
      </c>
      <c r="M16" s="371">
        <v>40.517766497461928</v>
      </c>
      <c r="N16" s="370">
        <v>11718</v>
      </c>
      <c r="O16" s="372">
        <v>59.482233502538072</v>
      </c>
      <c r="P16" s="350"/>
      <c r="Q16" s="368">
        <v>10456</v>
      </c>
      <c r="R16" s="369">
        <v>20.541836113239427</v>
      </c>
      <c r="S16" s="370">
        <v>6395</v>
      </c>
      <c r="T16" s="371">
        <v>61.161055853098702</v>
      </c>
      <c r="U16" s="370">
        <v>4061</v>
      </c>
      <c r="V16" s="372">
        <v>38.838944146901298</v>
      </c>
      <c r="W16" s="350"/>
      <c r="X16" s="368">
        <v>20745</v>
      </c>
      <c r="Y16" s="369">
        <v>40.755584369658749</v>
      </c>
      <c r="Z16" s="370">
        <v>15357</v>
      </c>
      <c r="AA16" s="371">
        <v>74.02747650036153</v>
      </c>
      <c r="AB16" s="370">
        <v>5388</v>
      </c>
      <c r="AC16" s="372">
        <f t="shared" si="0"/>
        <v>25.972523499638466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18124</v>
      </c>
      <c r="E17" s="375">
        <f t="shared" si="2"/>
        <v>11306</v>
      </c>
      <c r="F17" s="376">
        <f t="shared" si="3"/>
        <v>62.381372765393948</v>
      </c>
      <c r="G17" s="375">
        <f t="shared" si="4"/>
        <v>6818</v>
      </c>
      <c r="H17" s="367">
        <f t="shared" si="3"/>
        <v>37.618627234606045</v>
      </c>
      <c r="I17" s="350"/>
      <c r="J17" s="377">
        <v>4673</v>
      </c>
      <c r="K17" s="378">
        <v>25.783491502979473</v>
      </c>
      <c r="L17" s="375">
        <v>1929</v>
      </c>
      <c r="M17" s="376">
        <v>41.279691846779372</v>
      </c>
      <c r="N17" s="375">
        <v>2744</v>
      </c>
      <c r="O17" s="372">
        <v>58.720308153220621</v>
      </c>
      <c r="P17" s="350"/>
      <c r="Q17" s="377">
        <v>3858</v>
      </c>
      <c r="R17" s="378">
        <v>21.28669167954094</v>
      </c>
      <c r="S17" s="375">
        <v>2143</v>
      </c>
      <c r="T17" s="376">
        <v>55.546915500259196</v>
      </c>
      <c r="U17" s="375">
        <v>1715</v>
      </c>
      <c r="V17" s="372">
        <v>44.453084499740797</v>
      </c>
      <c r="W17" s="350"/>
      <c r="X17" s="377">
        <v>9593</v>
      </c>
      <c r="Y17" s="378">
        <v>52.929816817479583</v>
      </c>
      <c r="Z17" s="375">
        <v>7234</v>
      </c>
      <c r="AA17" s="376">
        <v>75.409152507036382</v>
      </c>
      <c r="AB17" s="375">
        <v>2359</v>
      </c>
      <c r="AC17" s="372">
        <f t="shared" si="0"/>
        <v>24.590847492963618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127052</v>
      </c>
      <c r="E18" s="365">
        <f t="shared" si="2"/>
        <v>80442</v>
      </c>
      <c r="F18" s="366">
        <f t="shared" si="3"/>
        <v>63.314233542171706</v>
      </c>
      <c r="G18" s="365">
        <f t="shared" si="4"/>
        <v>46610</v>
      </c>
      <c r="H18" s="367">
        <f t="shared" si="3"/>
        <v>36.685766457828286</v>
      </c>
      <c r="I18" s="350"/>
      <c r="J18" s="368">
        <v>26528</v>
      </c>
      <c r="K18" s="369">
        <v>20.879639832509525</v>
      </c>
      <c r="L18" s="370">
        <v>11061</v>
      </c>
      <c r="M18" s="371">
        <v>41.695566948130278</v>
      </c>
      <c r="N18" s="370">
        <v>15467</v>
      </c>
      <c r="O18" s="372">
        <v>58.304433051869722</v>
      </c>
      <c r="P18" s="350"/>
      <c r="Q18" s="368">
        <v>21928</v>
      </c>
      <c r="R18" s="369">
        <v>17.259075024399458</v>
      </c>
      <c r="S18" s="370">
        <v>12400</v>
      </c>
      <c r="T18" s="371">
        <v>56.548704852243702</v>
      </c>
      <c r="U18" s="370">
        <v>9528</v>
      </c>
      <c r="V18" s="372">
        <v>43.451295147756291</v>
      </c>
      <c r="W18" s="350"/>
      <c r="X18" s="368">
        <v>78596</v>
      </c>
      <c r="Y18" s="369">
        <v>61.861285143091017</v>
      </c>
      <c r="Z18" s="370">
        <v>56981</v>
      </c>
      <c r="AA18" s="371">
        <v>72.498600437681304</v>
      </c>
      <c r="AB18" s="370">
        <v>21615</v>
      </c>
      <c r="AC18" s="372">
        <f t="shared" si="0"/>
        <v>27.501399562318696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79065</v>
      </c>
      <c r="E19" s="365">
        <f t="shared" si="2"/>
        <v>50042</v>
      </c>
      <c r="F19" s="366">
        <f t="shared" si="3"/>
        <v>63.292227913741861</v>
      </c>
      <c r="G19" s="365">
        <f t="shared" si="4"/>
        <v>29023</v>
      </c>
      <c r="H19" s="367">
        <f t="shared" si="3"/>
        <v>36.707772086258146</v>
      </c>
      <c r="I19" s="350"/>
      <c r="J19" s="368">
        <v>17960</v>
      </c>
      <c r="K19" s="369">
        <v>22.715487257319928</v>
      </c>
      <c r="L19" s="370">
        <v>7264</v>
      </c>
      <c r="M19" s="371">
        <v>40.445434298440979</v>
      </c>
      <c r="N19" s="370">
        <v>10696</v>
      </c>
      <c r="O19" s="372">
        <v>59.554565701559014</v>
      </c>
      <c r="P19" s="350"/>
      <c r="Q19" s="368">
        <v>14227</v>
      </c>
      <c r="R19" s="369">
        <v>17.994055523936005</v>
      </c>
      <c r="S19" s="370">
        <v>8734</v>
      </c>
      <c r="T19" s="371">
        <v>61.390314191326354</v>
      </c>
      <c r="U19" s="370">
        <v>5493</v>
      </c>
      <c r="V19" s="372">
        <v>38.609685808673646</v>
      </c>
      <c r="W19" s="350"/>
      <c r="X19" s="368">
        <v>46878</v>
      </c>
      <c r="Y19" s="369">
        <v>59.290457218744073</v>
      </c>
      <c r="Z19" s="370">
        <v>34044</v>
      </c>
      <c r="AA19" s="371">
        <v>72.622552156661982</v>
      </c>
      <c r="AB19" s="370">
        <v>12834</v>
      </c>
      <c r="AC19" s="372">
        <f t="shared" si="0"/>
        <v>27.377447843338025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240890</v>
      </c>
      <c r="E20" s="365">
        <f t="shared" si="2"/>
        <v>152071</v>
      </c>
      <c r="F20" s="366">
        <f t="shared" si="3"/>
        <v>63.128813981485322</v>
      </c>
      <c r="G20" s="365">
        <f t="shared" si="4"/>
        <v>88819</v>
      </c>
      <c r="H20" s="367">
        <f t="shared" si="3"/>
        <v>36.87118601851467</v>
      </c>
      <c r="I20" s="350"/>
      <c r="J20" s="368">
        <v>62843</v>
      </c>
      <c r="K20" s="369">
        <v>26.087840923242972</v>
      </c>
      <c r="L20" s="370">
        <v>26516</v>
      </c>
      <c r="M20" s="371">
        <v>42.194039113345951</v>
      </c>
      <c r="N20" s="370">
        <v>36327</v>
      </c>
      <c r="O20" s="372">
        <v>57.805960886654042</v>
      </c>
      <c r="P20" s="350"/>
      <c r="Q20" s="368">
        <v>48011</v>
      </c>
      <c r="R20" s="369">
        <v>19.930673751504834</v>
      </c>
      <c r="S20" s="370">
        <v>29316</v>
      </c>
      <c r="T20" s="371">
        <v>61.061006852596279</v>
      </c>
      <c r="U20" s="370">
        <v>18695</v>
      </c>
      <c r="V20" s="372">
        <v>38.938993147403721</v>
      </c>
      <c r="W20" s="350"/>
      <c r="X20" s="368">
        <v>130036</v>
      </c>
      <c r="Y20" s="369">
        <v>53.981485325252187</v>
      </c>
      <c r="Z20" s="370">
        <v>96239</v>
      </c>
      <c r="AA20" s="371">
        <v>74.009505060137187</v>
      </c>
      <c r="AB20" s="370">
        <v>33797</v>
      </c>
      <c r="AC20" s="372">
        <f t="shared" si="0"/>
        <v>25.990494939862806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174236</v>
      </c>
      <c r="E21" s="365">
        <f t="shared" si="2"/>
        <v>108703</v>
      </c>
      <c r="F21" s="366">
        <f t="shared" si="3"/>
        <v>62.388369797286437</v>
      </c>
      <c r="G21" s="365">
        <f t="shared" si="4"/>
        <v>65533</v>
      </c>
      <c r="H21" s="367">
        <f t="shared" si="3"/>
        <v>37.611630202713556</v>
      </c>
      <c r="I21" s="350"/>
      <c r="J21" s="368">
        <v>45314</v>
      </c>
      <c r="K21" s="369">
        <v>26.007254528340873</v>
      </c>
      <c r="L21" s="370">
        <v>18246</v>
      </c>
      <c r="M21" s="371">
        <v>40.265701549190098</v>
      </c>
      <c r="N21" s="370">
        <v>27068</v>
      </c>
      <c r="O21" s="372">
        <v>59.734298450809909</v>
      </c>
      <c r="P21" s="350"/>
      <c r="Q21" s="368">
        <v>35705</v>
      </c>
      <c r="R21" s="369">
        <v>20.492320760348033</v>
      </c>
      <c r="S21" s="370">
        <v>21777</v>
      </c>
      <c r="T21" s="371">
        <v>60.991457779022554</v>
      </c>
      <c r="U21" s="370">
        <v>13928</v>
      </c>
      <c r="V21" s="372">
        <v>39.008542220977453</v>
      </c>
      <c r="W21" s="350"/>
      <c r="X21" s="368">
        <v>93217</v>
      </c>
      <c r="Y21" s="369">
        <v>53.500424711311091</v>
      </c>
      <c r="Z21" s="370">
        <v>68680</v>
      </c>
      <c r="AA21" s="371">
        <v>73.677548086722382</v>
      </c>
      <c r="AB21" s="370">
        <v>24537</v>
      </c>
      <c r="AC21" s="372">
        <f t="shared" si="0"/>
        <v>26.322451913277622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37298</v>
      </c>
      <c r="E22" s="365">
        <f t="shared" si="2"/>
        <v>23941</v>
      </c>
      <c r="F22" s="366">
        <f t="shared" si="3"/>
        <v>64.188428333958925</v>
      </c>
      <c r="G22" s="365">
        <f t="shared" si="4"/>
        <v>13357</v>
      </c>
      <c r="H22" s="367">
        <f t="shared" si="3"/>
        <v>35.811571666041075</v>
      </c>
      <c r="I22" s="350"/>
      <c r="J22" s="368">
        <v>9297</v>
      </c>
      <c r="K22" s="369">
        <v>24.926269505067296</v>
      </c>
      <c r="L22" s="370">
        <v>3922</v>
      </c>
      <c r="M22" s="371">
        <v>42.185651285360869</v>
      </c>
      <c r="N22" s="370">
        <v>5375</v>
      </c>
      <c r="O22" s="372">
        <v>57.814348714639131</v>
      </c>
      <c r="P22" s="350"/>
      <c r="Q22" s="368">
        <v>6807</v>
      </c>
      <c r="R22" s="369">
        <v>18.250308327524266</v>
      </c>
      <c r="S22" s="370">
        <v>4189</v>
      </c>
      <c r="T22" s="371">
        <v>61.539591596885558</v>
      </c>
      <c r="U22" s="370">
        <v>2618</v>
      </c>
      <c r="V22" s="372">
        <v>38.460408403114442</v>
      </c>
      <c r="W22" s="350"/>
      <c r="X22" s="368">
        <v>21194</v>
      </c>
      <c r="Y22" s="369">
        <v>56.823422167408445</v>
      </c>
      <c r="Z22" s="370">
        <v>15830</v>
      </c>
      <c r="AA22" s="371">
        <v>74.69095026894405</v>
      </c>
      <c r="AB22" s="370">
        <v>5364</v>
      </c>
      <c r="AC22" s="372">
        <f t="shared" si="0"/>
        <v>25.309049731055961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85337</v>
      </c>
      <c r="E23" s="365">
        <f t="shared" si="2"/>
        <v>52993</v>
      </c>
      <c r="F23" s="366">
        <f t="shared" si="3"/>
        <v>62.098503579924305</v>
      </c>
      <c r="G23" s="365">
        <f t="shared" si="4"/>
        <v>32344</v>
      </c>
      <c r="H23" s="367">
        <f t="shared" si="3"/>
        <v>37.901496420075695</v>
      </c>
      <c r="I23" s="350"/>
      <c r="J23" s="368">
        <v>23352</v>
      </c>
      <c r="K23" s="369">
        <v>27.364449183824131</v>
      </c>
      <c r="L23" s="370">
        <v>9013</v>
      </c>
      <c r="M23" s="371">
        <v>38.596265844467283</v>
      </c>
      <c r="N23" s="370">
        <v>14339</v>
      </c>
      <c r="O23" s="372">
        <v>61.403734155532717</v>
      </c>
      <c r="P23" s="350"/>
      <c r="Q23" s="368">
        <v>14904</v>
      </c>
      <c r="R23" s="369">
        <v>17.464874556171413</v>
      </c>
      <c r="S23" s="370">
        <v>8623</v>
      </c>
      <c r="T23" s="371">
        <v>57.856951154052602</v>
      </c>
      <c r="U23" s="370">
        <v>6281</v>
      </c>
      <c r="V23" s="372">
        <v>42.143048845947398</v>
      </c>
      <c r="W23" s="350"/>
      <c r="X23" s="368">
        <v>47081</v>
      </c>
      <c r="Y23" s="369">
        <v>55.170676260004448</v>
      </c>
      <c r="Z23" s="370">
        <v>35357</v>
      </c>
      <c r="AA23" s="371">
        <v>75.098234956776622</v>
      </c>
      <c r="AB23" s="370">
        <v>11724</v>
      </c>
      <c r="AC23" s="372">
        <f t="shared" si="0"/>
        <v>24.901765043223381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200291</v>
      </c>
      <c r="E24" s="365">
        <f t="shared" si="2"/>
        <v>130266</v>
      </c>
      <c r="F24" s="366">
        <f t="shared" si="3"/>
        <v>65.038369172853493</v>
      </c>
      <c r="G24" s="365">
        <f t="shared" si="4"/>
        <v>70025</v>
      </c>
      <c r="H24" s="367">
        <f t="shared" si="3"/>
        <v>34.9616308271465</v>
      </c>
      <c r="I24" s="350"/>
      <c r="J24" s="368">
        <v>52470</v>
      </c>
      <c r="K24" s="369">
        <v>26.196883534457367</v>
      </c>
      <c r="L24" s="370">
        <v>23972</v>
      </c>
      <c r="M24" s="371">
        <v>45.687059271964934</v>
      </c>
      <c r="N24" s="370">
        <v>28498</v>
      </c>
      <c r="O24" s="372">
        <v>54.312940728035066</v>
      </c>
      <c r="P24" s="350"/>
      <c r="Q24" s="368">
        <v>35765</v>
      </c>
      <c r="R24" s="369">
        <v>17.85651876519664</v>
      </c>
      <c r="S24" s="370">
        <v>22521</v>
      </c>
      <c r="T24" s="371">
        <v>62.969383475464838</v>
      </c>
      <c r="U24" s="370">
        <v>13244</v>
      </c>
      <c r="V24" s="372">
        <v>37.030616524535162</v>
      </c>
      <c r="W24" s="350"/>
      <c r="X24" s="368">
        <v>112056</v>
      </c>
      <c r="Y24" s="369">
        <v>55.946597700346004</v>
      </c>
      <c r="Z24" s="370">
        <v>83773</v>
      </c>
      <c r="AA24" s="371">
        <v>74.759941457842501</v>
      </c>
      <c r="AB24" s="370">
        <v>28283</v>
      </c>
      <c r="AC24" s="372">
        <f t="shared" si="0"/>
        <v>25.240058542157495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47469</v>
      </c>
      <c r="E25" s="365">
        <f t="shared" si="2"/>
        <v>27381</v>
      </c>
      <c r="F25" s="366">
        <f t="shared" si="3"/>
        <v>57.681855526764835</v>
      </c>
      <c r="G25" s="365">
        <f t="shared" si="4"/>
        <v>20088</v>
      </c>
      <c r="H25" s="367">
        <f t="shared" si="3"/>
        <v>42.318144473235165</v>
      </c>
      <c r="I25" s="350"/>
      <c r="J25" s="368">
        <v>17070</v>
      </c>
      <c r="K25" s="369">
        <v>35.960310939771219</v>
      </c>
      <c r="L25" s="370">
        <v>6297</v>
      </c>
      <c r="M25" s="371">
        <v>36.889279437609837</v>
      </c>
      <c r="N25" s="370">
        <v>10773</v>
      </c>
      <c r="O25" s="372">
        <v>63.110720562390156</v>
      </c>
      <c r="P25" s="350"/>
      <c r="Q25" s="368">
        <v>9325</v>
      </c>
      <c r="R25" s="369">
        <v>19.64439950283343</v>
      </c>
      <c r="S25" s="370">
        <v>5675</v>
      </c>
      <c r="T25" s="371">
        <v>60.85790884718498</v>
      </c>
      <c r="U25" s="370">
        <v>3650</v>
      </c>
      <c r="V25" s="372">
        <v>39.142091152815013</v>
      </c>
      <c r="W25" s="350"/>
      <c r="X25" s="368">
        <v>21074</v>
      </c>
      <c r="Y25" s="369">
        <v>44.395289557395351</v>
      </c>
      <c r="Z25" s="370">
        <v>15409</v>
      </c>
      <c r="AA25" s="371">
        <v>73.118534687292396</v>
      </c>
      <c r="AB25" s="370">
        <v>5665</v>
      </c>
      <c r="AC25" s="372">
        <f t="shared" si="0"/>
        <v>26.881465312707604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17278</v>
      </c>
      <c r="E26" s="380">
        <f t="shared" si="2"/>
        <v>10926</v>
      </c>
      <c r="F26" s="381">
        <f t="shared" si="3"/>
        <v>63.236485704363929</v>
      </c>
      <c r="G26" s="380">
        <f t="shared" si="4"/>
        <v>6352</v>
      </c>
      <c r="H26" s="367">
        <f t="shared" si="3"/>
        <v>36.763514295636071</v>
      </c>
      <c r="I26" s="350"/>
      <c r="J26" s="377">
        <v>3540</v>
      </c>
      <c r="K26" s="378">
        <v>20.488482463248062</v>
      </c>
      <c r="L26" s="375">
        <v>1465</v>
      </c>
      <c r="M26" s="376">
        <v>41.38418079096045</v>
      </c>
      <c r="N26" s="375">
        <v>2075</v>
      </c>
      <c r="O26" s="372">
        <v>58.615819209039543</v>
      </c>
      <c r="P26" s="350"/>
      <c r="Q26" s="377">
        <v>2875</v>
      </c>
      <c r="R26" s="378">
        <v>16.639657367750896</v>
      </c>
      <c r="S26" s="375">
        <v>1596</v>
      </c>
      <c r="T26" s="376">
        <v>55.513043478260869</v>
      </c>
      <c r="U26" s="375">
        <v>1279</v>
      </c>
      <c r="V26" s="372">
        <v>44.486956521739131</v>
      </c>
      <c r="W26" s="350"/>
      <c r="X26" s="377">
        <v>10863</v>
      </c>
      <c r="Y26" s="378">
        <v>62.871860169001039</v>
      </c>
      <c r="Z26" s="375">
        <v>7865</v>
      </c>
      <c r="AA26" s="376">
        <v>72.401730645309769</v>
      </c>
      <c r="AB26" s="375">
        <v>2998</v>
      </c>
      <c r="AC26" s="372">
        <f t="shared" si="0"/>
        <v>27.598269354690231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73018</v>
      </c>
      <c r="E27" s="380">
        <f t="shared" si="2"/>
        <v>44984</v>
      </c>
      <c r="F27" s="381">
        <f t="shared" si="3"/>
        <v>61.606727108384227</v>
      </c>
      <c r="G27" s="380">
        <f t="shared" si="4"/>
        <v>28034</v>
      </c>
      <c r="H27" s="367">
        <f t="shared" si="3"/>
        <v>38.393272891615766</v>
      </c>
      <c r="I27" s="350"/>
      <c r="J27" s="377">
        <v>18036</v>
      </c>
      <c r="K27" s="378">
        <v>24.700758717028677</v>
      </c>
      <c r="L27" s="375">
        <v>7052</v>
      </c>
      <c r="M27" s="376">
        <v>39.099578620536704</v>
      </c>
      <c r="N27" s="375">
        <v>10984</v>
      </c>
      <c r="O27" s="372">
        <v>60.900421379463296</v>
      </c>
      <c r="P27" s="350"/>
      <c r="Q27" s="377">
        <v>13369</v>
      </c>
      <c r="R27" s="378">
        <v>18.309184036812841</v>
      </c>
      <c r="S27" s="375">
        <v>7443</v>
      </c>
      <c r="T27" s="376">
        <v>55.673573191712165</v>
      </c>
      <c r="U27" s="375">
        <v>5926</v>
      </c>
      <c r="V27" s="372">
        <v>44.326426808287827</v>
      </c>
      <c r="W27" s="350"/>
      <c r="X27" s="377">
        <v>41613</v>
      </c>
      <c r="Y27" s="378">
        <v>56.990057246158479</v>
      </c>
      <c r="Z27" s="375">
        <v>30489</v>
      </c>
      <c r="AA27" s="376">
        <v>73.267969144257805</v>
      </c>
      <c r="AB27" s="375">
        <v>11124</v>
      </c>
      <c r="AC27" s="372">
        <f t="shared" si="0"/>
        <v>26.732030855742195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9299</v>
      </c>
      <c r="E28" s="380">
        <f t="shared" si="2"/>
        <v>6088</v>
      </c>
      <c r="F28" s="381">
        <f t="shared" si="3"/>
        <v>65.469405312399189</v>
      </c>
      <c r="G28" s="380">
        <f t="shared" si="4"/>
        <v>3211</v>
      </c>
      <c r="H28" s="382">
        <f t="shared" si="3"/>
        <v>34.530594687600818</v>
      </c>
      <c r="I28" s="350"/>
      <c r="J28" s="377">
        <v>1559</v>
      </c>
      <c r="K28" s="378">
        <v>16.765243574577912</v>
      </c>
      <c r="L28" s="375">
        <v>653</v>
      </c>
      <c r="M28" s="376">
        <v>41.885824246311735</v>
      </c>
      <c r="N28" s="375">
        <v>906</v>
      </c>
      <c r="O28" s="383">
        <v>58.114175753688258</v>
      </c>
      <c r="P28" s="350"/>
      <c r="Q28" s="377">
        <v>1656</v>
      </c>
      <c r="R28" s="378">
        <v>17.808366491020539</v>
      </c>
      <c r="S28" s="375">
        <v>971</v>
      </c>
      <c r="T28" s="376">
        <v>58.635265700483096</v>
      </c>
      <c r="U28" s="375">
        <v>685</v>
      </c>
      <c r="V28" s="383">
        <v>41.364734299516911</v>
      </c>
      <c r="W28" s="350"/>
      <c r="X28" s="377">
        <v>6084</v>
      </c>
      <c r="Y28" s="378">
        <v>65.426389934401556</v>
      </c>
      <c r="Z28" s="375">
        <v>4464</v>
      </c>
      <c r="AA28" s="376">
        <v>73.372781065088759</v>
      </c>
      <c r="AB28" s="375">
        <v>1620</v>
      </c>
      <c r="AC28" s="383">
        <f t="shared" si="0"/>
        <v>26.627218934911244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3815</v>
      </c>
      <c r="E29" s="386">
        <f t="shared" si="2"/>
        <v>2038</v>
      </c>
      <c r="F29" s="387">
        <f t="shared" si="3"/>
        <v>53.420707732634341</v>
      </c>
      <c r="G29" s="386">
        <f t="shared" si="4"/>
        <v>1777</v>
      </c>
      <c r="H29" s="388">
        <f t="shared" si="3"/>
        <v>46.579292267365666</v>
      </c>
      <c r="I29" s="350"/>
      <c r="J29" s="389">
        <v>2126</v>
      </c>
      <c r="K29" s="390">
        <v>55.727391874180867</v>
      </c>
      <c r="L29" s="391">
        <v>770</v>
      </c>
      <c r="M29" s="392">
        <v>36.21825023518344</v>
      </c>
      <c r="N29" s="391">
        <v>1356</v>
      </c>
      <c r="O29" s="393">
        <v>63.781749764816553</v>
      </c>
      <c r="P29" s="350"/>
      <c r="Q29" s="389">
        <v>590</v>
      </c>
      <c r="R29" s="390">
        <v>15.465268676277852</v>
      </c>
      <c r="S29" s="391">
        <v>412</v>
      </c>
      <c r="T29" s="392">
        <v>69.830508474576263</v>
      </c>
      <c r="U29" s="391">
        <v>178</v>
      </c>
      <c r="V29" s="393">
        <v>30.16949152542373</v>
      </c>
      <c r="W29" s="350"/>
      <c r="X29" s="389">
        <v>1099</v>
      </c>
      <c r="Y29" s="390">
        <v>28.807339449541285</v>
      </c>
      <c r="Z29" s="391">
        <v>856</v>
      </c>
      <c r="AA29" s="392">
        <v>77.888989990900811</v>
      </c>
      <c r="AB29" s="391">
        <v>243</v>
      </c>
      <c r="AC29" s="393">
        <f t="shared" si="0"/>
        <v>22.111010009099179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28" t="s">
        <v>0</v>
      </c>
      <c r="D31" s="1229">
        <f>J31+Q31+X31</f>
        <v>1584011</v>
      </c>
      <c r="E31" s="1230">
        <f>L31+S31+Z31</f>
        <v>994561</v>
      </c>
      <c r="F31" s="1231">
        <f>E31/$D31*100</f>
        <v>62.787505894845431</v>
      </c>
      <c r="G31" s="1230">
        <f>N31+U31+AB31</f>
        <v>589450</v>
      </c>
      <c r="H31" s="1232">
        <f>G31/$D31*100</f>
        <v>37.212494105154576</v>
      </c>
      <c r="J31" s="1233">
        <f>SUM(J12:J29)</f>
        <v>422864</v>
      </c>
      <c r="K31" s="1234">
        <f>J31/$D31*100</f>
        <v>26.695774208638699</v>
      </c>
      <c r="L31" s="1230">
        <f>SUM(L12:L29)</f>
        <v>174335</v>
      </c>
      <c r="M31" s="1231">
        <f>L31/$J31*100</f>
        <v>41.227203072382615</v>
      </c>
      <c r="N31" s="1230">
        <f>SUM(N12:N29)</f>
        <v>248529</v>
      </c>
      <c r="O31" s="1235">
        <f>N31/$J31*100</f>
        <v>58.772796927617385</v>
      </c>
      <c r="Q31" s="1233">
        <f>SUM(Q12:Q29)</f>
        <v>306444</v>
      </c>
      <c r="R31" s="1234">
        <f>Q31/$D31*100</f>
        <v>19.346077773449803</v>
      </c>
      <c r="S31" s="1230">
        <f>SUM(S12:S29)</f>
        <v>187677</v>
      </c>
      <c r="T31" s="1231">
        <f>S31/$Q31*100</f>
        <v>61.243489838273881</v>
      </c>
      <c r="U31" s="1230">
        <f>SUM(U12:U29)</f>
        <v>118767</v>
      </c>
      <c r="V31" s="1235">
        <f>U31/$Q31*100</f>
        <v>38.756510161726119</v>
      </c>
      <c r="X31" s="1233">
        <f>SUM(X12:X29)</f>
        <v>854703</v>
      </c>
      <c r="Y31" s="1234">
        <f>X31/$D31*100</f>
        <v>53.958148017911491</v>
      </c>
      <c r="Z31" s="1230">
        <f>SUM(Z12:Z29)</f>
        <v>632549</v>
      </c>
      <c r="AA31" s="1231">
        <f>Z31/$X31*100</f>
        <v>74.008047239801428</v>
      </c>
      <c r="AB31" s="1230">
        <f>SUM(AB12:AB29)</f>
        <v>222154</v>
      </c>
      <c r="AC31" s="1235">
        <f>AB31/$X31*100</f>
        <v>25.991952760198572</v>
      </c>
      <c r="AD31" s="1272"/>
      <c r="AE31" s="1264"/>
      <c r="AF31" s="1264"/>
      <c r="AI31" s="591"/>
      <c r="AK31" s="1264"/>
      <c r="AL31" s="1264"/>
      <c r="AO31" s="591"/>
      <c r="AQ31" s="1264"/>
      <c r="AR31" s="1264"/>
      <c r="AU31" s="591"/>
      <c r="AW31" s="1264"/>
      <c r="AX31" s="1264"/>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423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254</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255</v>
      </c>
      <c r="K8" s="1461"/>
      <c r="L8" s="1461"/>
      <c r="M8" s="1461"/>
      <c r="N8" s="1461"/>
      <c r="O8" s="1462"/>
      <c r="P8" s="317"/>
      <c r="Q8" s="1460" t="s">
        <v>256</v>
      </c>
      <c r="R8" s="1461"/>
      <c r="S8" s="1461"/>
      <c r="T8" s="1461"/>
      <c r="U8" s="1461"/>
      <c r="V8" s="1462"/>
      <c r="W8" s="317"/>
      <c r="X8" s="1460" t="s">
        <v>257</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72789</v>
      </c>
      <c r="E12" s="352">
        <f>L12+S12+Z12</f>
        <v>42114</v>
      </c>
      <c r="F12" s="353">
        <f>E12/$D12*100</f>
        <v>57.857643325227713</v>
      </c>
      <c r="G12" s="352">
        <f>N12+U12+AB12</f>
        <v>30675</v>
      </c>
      <c r="H12" s="354">
        <f>G12/$D12*100</f>
        <v>42.142356674772287</v>
      </c>
      <c r="I12" s="350"/>
      <c r="J12" s="355">
        <f>L12+N12</f>
        <v>28622</v>
      </c>
      <c r="K12" s="356">
        <f>J12/$D12*100</f>
        <v>39.321875558120048</v>
      </c>
      <c r="L12" s="357">
        <v>11068</v>
      </c>
      <c r="M12" s="353">
        <v>38.669554887848506</v>
      </c>
      <c r="N12" s="357">
        <v>17554</v>
      </c>
      <c r="O12" s="358">
        <v>61.330445112151487</v>
      </c>
      <c r="P12" s="350"/>
      <c r="Q12" s="355">
        <v>12589</v>
      </c>
      <c r="R12" s="356">
        <v>17.29519570264738</v>
      </c>
      <c r="S12" s="357">
        <v>7125</v>
      </c>
      <c r="T12" s="353">
        <v>56.597029152434665</v>
      </c>
      <c r="U12" s="357">
        <v>5464</v>
      </c>
      <c r="V12" s="358">
        <v>43.402970847565335</v>
      </c>
      <c r="W12" s="350"/>
      <c r="X12" s="355">
        <v>31578</v>
      </c>
      <c r="Y12" s="356">
        <v>43.382928739232582</v>
      </c>
      <c r="Z12" s="357">
        <v>23921</v>
      </c>
      <c r="AA12" s="353">
        <v>75.75210589651023</v>
      </c>
      <c r="AB12" s="357">
        <v>7657</v>
      </c>
      <c r="AC12" s="358">
        <f t="shared" ref="AC12:AC29" si="0">AB12/$X12*100</f>
        <v>24.247894103489774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13836</v>
      </c>
      <c r="E13" s="365">
        <f t="shared" ref="E13:E29" si="2">L13+S13+Z13</f>
        <v>9192</v>
      </c>
      <c r="F13" s="366">
        <f t="shared" ref="F13:H29" si="3">E13/$D13*100</f>
        <v>66.435385949696439</v>
      </c>
      <c r="G13" s="365">
        <f t="shared" ref="G13:G29" si="4">N13+U13+AB13</f>
        <v>4644</v>
      </c>
      <c r="H13" s="367">
        <f t="shared" si="3"/>
        <v>33.564614050303554</v>
      </c>
      <c r="I13" s="350"/>
      <c r="J13" s="368">
        <f t="shared" ref="J13:J29" si="5">L13+N13</f>
        <v>2497</v>
      </c>
      <c r="K13" s="369">
        <f t="shared" ref="K13:K29" si="6">J13/$D13*100</f>
        <v>18.047123446082683</v>
      </c>
      <c r="L13" s="370">
        <v>1007</v>
      </c>
      <c r="M13" s="371">
        <v>40.328394072887463</v>
      </c>
      <c r="N13" s="370">
        <v>1490</v>
      </c>
      <c r="O13" s="372">
        <v>59.671605927112537</v>
      </c>
      <c r="P13" s="350"/>
      <c r="Q13" s="368">
        <v>2057</v>
      </c>
      <c r="R13" s="369">
        <v>14.867013587742123</v>
      </c>
      <c r="S13" s="370">
        <v>1183</v>
      </c>
      <c r="T13" s="371">
        <v>57.51093825960136</v>
      </c>
      <c r="U13" s="370">
        <v>874</v>
      </c>
      <c r="V13" s="372">
        <v>42.48906174039864</v>
      </c>
      <c r="W13" s="350"/>
      <c r="X13" s="368">
        <v>9282</v>
      </c>
      <c r="Y13" s="369">
        <v>67.085862966175185</v>
      </c>
      <c r="Z13" s="370">
        <v>7002</v>
      </c>
      <c r="AA13" s="371">
        <v>75.43632837750485</v>
      </c>
      <c r="AB13" s="370">
        <v>2280</v>
      </c>
      <c r="AC13" s="372">
        <f t="shared" si="0"/>
        <v>24.56367162249515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8193</v>
      </c>
      <c r="E14" s="365">
        <f t="shared" si="2"/>
        <v>5439</v>
      </c>
      <c r="F14" s="366">
        <f t="shared" si="3"/>
        <v>66.385939216404239</v>
      </c>
      <c r="G14" s="365">
        <f t="shared" si="4"/>
        <v>2754</v>
      </c>
      <c r="H14" s="367">
        <f t="shared" si="3"/>
        <v>33.614060783595754</v>
      </c>
      <c r="I14" s="350"/>
      <c r="J14" s="368">
        <f t="shared" si="5"/>
        <v>1823</v>
      </c>
      <c r="K14" s="369">
        <f t="shared" si="6"/>
        <v>22.250701818625657</v>
      </c>
      <c r="L14" s="370">
        <v>748</v>
      </c>
      <c r="M14" s="371">
        <v>41.03126714207351</v>
      </c>
      <c r="N14" s="370">
        <v>1075</v>
      </c>
      <c r="O14" s="372">
        <v>58.968732857926497</v>
      </c>
      <c r="P14" s="350"/>
      <c r="Q14" s="368">
        <v>1531</v>
      </c>
      <c r="R14" s="369">
        <v>18.686683754424507</v>
      </c>
      <c r="S14" s="370">
        <v>877</v>
      </c>
      <c r="T14" s="371">
        <v>57.28282168517309</v>
      </c>
      <c r="U14" s="370">
        <v>654</v>
      </c>
      <c r="V14" s="372">
        <v>42.71717831482691</v>
      </c>
      <c r="W14" s="350"/>
      <c r="X14" s="368">
        <v>4839</v>
      </c>
      <c r="Y14" s="369">
        <v>59.062614426949835</v>
      </c>
      <c r="Z14" s="370">
        <v>3814</v>
      </c>
      <c r="AA14" s="371">
        <v>78.817937590411248</v>
      </c>
      <c r="AB14" s="370">
        <v>1025</v>
      </c>
      <c r="AC14" s="372">
        <f t="shared" si="0"/>
        <v>21.18206240958876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8139</v>
      </c>
      <c r="E15" s="365">
        <f t="shared" si="2"/>
        <v>5154</v>
      </c>
      <c r="F15" s="366">
        <f t="shared" si="3"/>
        <v>63.324732768153339</v>
      </c>
      <c r="G15" s="365">
        <f t="shared" si="4"/>
        <v>2985</v>
      </c>
      <c r="H15" s="367">
        <f t="shared" si="3"/>
        <v>36.675267231846661</v>
      </c>
      <c r="I15" s="350"/>
      <c r="J15" s="368">
        <f t="shared" si="5"/>
        <v>1898</v>
      </c>
      <c r="K15" s="369">
        <f t="shared" si="6"/>
        <v>23.319818159479052</v>
      </c>
      <c r="L15" s="370">
        <v>727</v>
      </c>
      <c r="M15" s="371">
        <v>38.303477344573231</v>
      </c>
      <c r="N15" s="370">
        <v>1171</v>
      </c>
      <c r="O15" s="372">
        <v>61.696522655426769</v>
      </c>
      <c r="P15" s="350"/>
      <c r="Q15" s="368">
        <v>1430</v>
      </c>
      <c r="R15" s="369">
        <v>17.569726010566409</v>
      </c>
      <c r="S15" s="370">
        <v>819</v>
      </c>
      <c r="T15" s="371">
        <v>57.272727272727273</v>
      </c>
      <c r="U15" s="370">
        <v>611</v>
      </c>
      <c r="V15" s="372">
        <v>42.727272727272727</v>
      </c>
      <c r="W15" s="350"/>
      <c r="X15" s="368">
        <v>4811</v>
      </c>
      <c r="Y15" s="369">
        <v>59.110455829954546</v>
      </c>
      <c r="Z15" s="370">
        <v>3608</v>
      </c>
      <c r="AA15" s="371">
        <v>74.994803575140295</v>
      </c>
      <c r="AB15" s="370">
        <v>1203</v>
      </c>
      <c r="AC15" s="372">
        <f t="shared" si="0"/>
        <v>25.005196424859697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17998</v>
      </c>
      <c r="E16" s="365">
        <f t="shared" si="2"/>
        <v>10921</v>
      </c>
      <c r="F16" s="366">
        <f t="shared" si="3"/>
        <v>60.678964329369933</v>
      </c>
      <c r="G16" s="365">
        <f t="shared" si="4"/>
        <v>7077</v>
      </c>
      <c r="H16" s="367">
        <f t="shared" si="3"/>
        <v>39.321035670630074</v>
      </c>
      <c r="I16" s="350"/>
      <c r="J16" s="368">
        <f t="shared" si="5"/>
        <v>5963</v>
      </c>
      <c r="K16" s="369">
        <f t="shared" si="6"/>
        <v>33.13145905100567</v>
      </c>
      <c r="L16" s="370">
        <v>2402</v>
      </c>
      <c r="M16" s="371">
        <v>40.281737380513164</v>
      </c>
      <c r="N16" s="370">
        <v>3561</v>
      </c>
      <c r="O16" s="372">
        <v>59.718262619486836</v>
      </c>
      <c r="P16" s="350"/>
      <c r="Q16" s="368">
        <v>3281</v>
      </c>
      <c r="R16" s="369">
        <v>18.229803311479053</v>
      </c>
      <c r="S16" s="370">
        <v>1911</v>
      </c>
      <c r="T16" s="371">
        <v>58.244437671441631</v>
      </c>
      <c r="U16" s="370">
        <v>1370</v>
      </c>
      <c r="V16" s="372">
        <v>41.755562328558362</v>
      </c>
      <c r="W16" s="350"/>
      <c r="X16" s="368">
        <v>8754</v>
      </c>
      <c r="Y16" s="369">
        <v>48.638737637515277</v>
      </c>
      <c r="Z16" s="370">
        <v>6608</v>
      </c>
      <c r="AA16" s="371">
        <v>75.485492346355954</v>
      </c>
      <c r="AB16" s="370">
        <v>2146</v>
      </c>
      <c r="AC16" s="372">
        <f t="shared" si="0"/>
        <v>24.514507653644049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5149</v>
      </c>
      <c r="E17" s="375">
        <f t="shared" si="2"/>
        <v>3286</v>
      </c>
      <c r="F17" s="376">
        <f t="shared" si="3"/>
        <v>63.818217129539711</v>
      </c>
      <c r="G17" s="375">
        <f t="shared" si="4"/>
        <v>1863</v>
      </c>
      <c r="H17" s="367">
        <f t="shared" si="3"/>
        <v>36.181782870460282</v>
      </c>
      <c r="I17" s="350"/>
      <c r="J17" s="377">
        <f t="shared" si="5"/>
        <v>1313</v>
      </c>
      <c r="K17" s="378">
        <f t="shared" si="6"/>
        <v>25.500097106234222</v>
      </c>
      <c r="L17" s="375">
        <v>529</v>
      </c>
      <c r="M17" s="376">
        <v>40.289413556740286</v>
      </c>
      <c r="N17" s="375">
        <v>784</v>
      </c>
      <c r="O17" s="372">
        <v>59.710586443259707</v>
      </c>
      <c r="P17" s="350"/>
      <c r="Q17" s="377">
        <v>940</v>
      </c>
      <c r="R17" s="378">
        <v>18.255972033404543</v>
      </c>
      <c r="S17" s="375">
        <v>514</v>
      </c>
      <c r="T17" s="376">
        <v>54.680851063829785</v>
      </c>
      <c r="U17" s="375">
        <v>426</v>
      </c>
      <c r="V17" s="372">
        <v>45.319148936170208</v>
      </c>
      <c r="W17" s="350"/>
      <c r="X17" s="377">
        <v>2896</v>
      </c>
      <c r="Y17" s="378">
        <v>56.243930860361232</v>
      </c>
      <c r="Z17" s="375">
        <v>2243</v>
      </c>
      <c r="AA17" s="376">
        <v>77.451657458563545</v>
      </c>
      <c r="AB17" s="375">
        <v>653</v>
      </c>
      <c r="AC17" s="372">
        <f t="shared" si="0"/>
        <v>22.548342541436465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34817</v>
      </c>
      <c r="E18" s="365">
        <f t="shared" si="2"/>
        <v>22780</v>
      </c>
      <c r="F18" s="366">
        <f t="shared" si="3"/>
        <v>65.427808254588271</v>
      </c>
      <c r="G18" s="365">
        <f t="shared" si="4"/>
        <v>12037</v>
      </c>
      <c r="H18" s="367">
        <f t="shared" si="3"/>
        <v>34.572191745411722</v>
      </c>
      <c r="I18" s="350"/>
      <c r="J18" s="368">
        <f t="shared" si="5"/>
        <v>6762</v>
      </c>
      <c r="K18" s="369">
        <f t="shared" si="6"/>
        <v>19.421546945457678</v>
      </c>
      <c r="L18" s="370">
        <v>2770</v>
      </c>
      <c r="M18" s="371">
        <v>40.964211771665191</v>
      </c>
      <c r="N18" s="370">
        <v>3992</v>
      </c>
      <c r="O18" s="372">
        <v>59.035788228334809</v>
      </c>
      <c r="P18" s="350"/>
      <c r="Q18" s="368">
        <v>5124</v>
      </c>
      <c r="R18" s="369">
        <v>14.716948617054888</v>
      </c>
      <c r="S18" s="370">
        <v>2838</v>
      </c>
      <c r="T18" s="371">
        <v>55.386416861826696</v>
      </c>
      <c r="U18" s="370">
        <v>2286</v>
      </c>
      <c r="V18" s="372">
        <v>44.613583138173304</v>
      </c>
      <c r="W18" s="350"/>
      <c r="X18" s="368">
        <v>22931</v>
      </c>
      <c r="Y18" s="369">
        <v>65.86150443748744</v>
      </c>
      <c r="Z18" s="370">
        <v>17172</v>
      </c>
      <c r="AA18" s="371">
        <v>74.885526143648335</v>
      </c>
      <c r="AB18" s="370">
        <v>5759</v>
      </c>
      <c r="AC18" s="372">
        <f t="shared" si="0"/>
        <v>25.114473856351665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23719</v>
      </c>
      <c r="E19" s="365">
        <f t="shared" si="2"/>
        <v>15172</v>
      </c>
      <c r="F19" s="366">
        <f t="shared" si="3"/>
        <v>63.965597200556509</v>
      </c>
      <c r="G19" s="365">
        <f t="shared" si="4"/>
        <v>8547</v>
      </c>
      <c r="H19" s="367">
        <f t="shared" si="3"/>
        <v>36.034402799443484</v>
      </c>
      <c r="I19" s="350"/>
      <c r="J19" s="368">
        <f t="shared" si="5"/>
        <v>5411</v>
      </c>
      <c r="K19" s="369">
        <f t="shared" si="6"/>
        <v>22.812934778026055</v>
      </c>
      <c r="L19" s="370">
        <v>2092</v>
      </c>
      <c r="M19" s="371">
        <v>38.661984845684714</v>
      </c>
      <c r="N19" s="370">
        <v>3319</v>
      </c>
      <c r="O19" s="372">
        <v>61.338015154315286</v>
      </c>
      <c r="P19" s="350"/>
      <c r="Q19" s="368">
        <v>3382</v>
      </c>
      <c r="R19" s="369">
        <v>14.258611239934229</v>
      </c>
      <c r="S19" s="370">
        <v>1960</v>
      </c>
      <c r="T19" s="371">
        <v>57.953873447664108</v>
      </c>
      <c r="U19" s="370">
        <v>1422</v>
      </c>
      <c r="V19" s="372">
        <v>42.046126552335892</v>
      </c>
      <c r="W19" s="350"/>
      <c r="X19" s="368">
        <v>14926</v>
      </c>
      <c r="Y19" s="369">
        <v>62.928453982039713</v>
      </c>
      <c r="Z19" s="370">
        <v>11120</v>
      </c>
      <c r="AA19" s="371">
        <v>74.500870963419544</v>
      </c>
      <c r="AB19" s="370">
        <v>3806</v>
      </c>
      <c r="AC19" s="372">
        <f t="shared" si="0"/>
        <v>25.499129036580463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46281</v>
      </c>
      <c r="E20" s="365">
        <f t="shared" si="2"/>
        <v>29080</v>
      </c>
      <c r="F20" s="366">
        <f t="shared" si="3"/>
        <v>62.833560208292816</v>
      </c>
      <c r="G20" s="365">
        <f t="shared" si="4"/>
        <v>17201</v>
      </c>
      <c r="H20" s="367">
        <f t="shared" si="3"/>
        <v>37.166439791707177</v>
      </c>
      <c r="I20" s="350"/>
      <c r="J20" s="368">
        <f t="shared" si="5"/>
        <v>13164</v>
      </c>
      <c r="K20" s="369">
        <f t="shared" si="6"/>
        <v>28.443637777921825</v>
      </c>
      <c r="L20" s="370">
        <v>5355</v>
      </c>
      <c r="M20" s="371">
        <v>40.679124886052868</v>
      </c>
      <c r="N20" s="370">
        <v>7809</v>
      </c>
      <c r="O20" s="372">
        <v>59.320875113947125</v>
      </c>
      <c r="P20" s="350"/>
      <c r="Q20" s="368">
        <v>7369</v>
      </c>
      <c r="R20" s="369">
        <v>15.922300728160584</v>
      </c>
      <c r="S20" s="370">
        <v>4196</v>
      </c>
      <c r="T20" s="371">
        <v>56.941240331116838</v>
      </c>
      <c r="U20" s="370">
        <v>3173</v>
      </c>
      <c r="V20" s="372">
        <v>43.058759668883155</v>
      </c>
      <c r="W20" s="350"/>
      <c r="X20" s="368">
        <v>25748</v>
      </c>
      <c r="Y20" s="369">
        <v>55.634061493917585</v>
      </c>
      <c r="Z20" s="370">
        <v>19529</v>
      </c>
      <c r="AA20" s="371">
        <v>75.846667702345812</v>
      </c>
      <c r="AB20" s="370">
        <v>6219</v>
      </c>
      <c r="AC20" s="372">
        <f t="shared" si="0"/>
        <v>24.153332297654188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47753</v>
      </c>
      <c r="E21" s="365">
        <f t="shared" si="2"/>
        <v>30947</v>
      </c>
      <c r="F21" s="366">
        <f t="shared" si="3"/>
        <v>64.806399597931019</v>
      </c>
      <c r="G21" s="365">
        <f t="shared" si="4"/>
        <v>16806</v>
      </c>
      <c r="H21" s="367">
        <f t="shared" si="3"/>
        <v>35.193600402068981</v>
      </c>
      <c r="I21" s="350"/>
      <c r="J21" s="368">
        <f t="shared" si="5"/>
        <v>10154</v>
      </c>
      <c r="K21" s="369">
        <f t="shared" si="6"/>
        <v>21.26358553389316</v>
      </c>
      <c r="L21" s="370">
        <v>4138</v>
      </c>
      <c r="M21" s="371">
        <v>40.75241284222966</v>
      </c>
      <c r="N21" s="370">
        <v>6016</v>
      </c>
      <c r="O21" s="372">
        <v>59.247587157770333</v>
      </c>
      <c r="P21" s="350"/>
      <c r="Q21" s="368">
        <v>8379</v>
      </c>
      <c r="R21" s="369">
        <v>17.546541578539568</v>
      </c>
      <c r="S21" s="370">
        <v>4771</v>
      </c>
      <c r="T21" s="371">
        <v>56.939968970044156</v>
      </c>
      <c r="U21" s="370">
        <v>3608</v>
      </c>
      <c r="V21" s="372">
        <v>43.060031029955844</v>
      </c>
      <c r="W21" s="350"/>
      <c r="X21" s="368">
        <v>29220</v>
      </c>
      <c r="Y21" s="369">
        <v>61.189872887567276</v>
      </c>
      <c r="Z21" s="370">
        <v>22038</v>
      </c>
      <c r="AA21" s="371">
        <v>75.420944558521569</v>
      </c>
      <c r="AB21" s="370">
        <v>7182</v>
      </c>
      <c r="AC21" s="372">
        <f t="shared" si="0"/>
        <v>24.579055441478438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12254</v>
      </c>
      <c r="E22" s="365">
        <f t="shared" si="2"/>
        <v>8016</v>
      </c>
      <c r="F22" s="366">
        <f t="shared" si="3"/>
        <v>65.415374571568464</v>
      </c>
      <c r="G22" s="365">
        <f t="shared" si="4"/>
        <v>4238</v>
      </c>
      <c r="H22" s="367">
        <f t="shared" si="3"/>
        <v>34.584625428431529</v>
      </c>
      <c r="I22" s="350"/>
      <c r="J22" s="368">
        <f t="shared" si="5"/>
        <v>2665</v>
      </c>
      <c r="K22" s="369">
        <f t="shared" si="6"/>
        <v>21.748000652848049</v>
      </c>
      <c r="L22" s="370">
        <v>1076</v>
      </c>
      <c r="M22" s="371">
        <v>40.37523452157599</v>
      </c>
      <c r="N22" s="370">
        <v>1589</v>
      </c>
      <c r="O22" s="372">
        <v>59.62476547842401</v>
      </c>
      <c r="P22" s="350"/>
      <c r="Q22" s="368">
        <v>1871</v>
      </c>
      <c r="R22" s="369">
        <v>15.268483760404767</v>
      </c>
      <c r="S22" s="370">
        <v>1062</v>
      </c>
      <c r="T22" s="371">
        <v>56.761090326028864</v>
      </c>
      <c r="U22" s="370">
        <v>809</v>
      </c>
      <c r="V22" s="372">
        <v>43.238909673971136</v>
      </c>
      <c r="W22" s="350"/>
      <c r="X22" s="368">
        <v>7718</v>
      </c>
      <c r="Y22" s="369">
        <v>62.983515586747188</v>
      </c>
      <c r="Z22" s="370">
        <v>5878</v>
      </c>
      <c r="AA22" s="371">
        <v>76.159626846333254</v>
      </c>
      <c r="AB22" s="370">
        <v>1840</v>
      </c>
      <c r="AC22" s="372">
        <f t="shared" si="0"/>
        <v>23.840373153666754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27206</v>
      </c>
      <c r="E23" s="365">
        <f t="shared" si="2"/>
        <v>18281</v>
      </c>
      <c r="F23" s="366">
        <f t="shared" si="3"/>
        <v>67.194736455193706</v>
      </c>
      <c r="G23" s="365">
        <f t="shared" si="4"/>
        <v>8925</v>
      </c>
      <c r="H23" s="367">
        <f t="shared" si="3"/>
        <v>32.805263544806287</v>
      </c>
      <c r="I23" s="350"/>
      <c r="J23" s="368">
        <f t="shared" si="5"/>
        <v>5260</v>
      </c>
      <c r="K23" s="369">
        <f t="shared" si="6"/>
        <v>19.333970447695361</v>
      </c>
      <c r="L23" s="370">
        <v>2256</v>
      </c>
      <c r="M23" s="371">
        <v>42.889733840304181</v>
      </c>
      <c r="N23" s="370">
        <v>3004</v>
      </c>
      <c r="O23" s="372">
        <v>57.110266159695819</v>
      </c>
      <c r="P23" s="350"/>
      <c r="Q23" s="368">
        <v>4261</v>
      </c>
      <c r="R23" s="369">
        <v>15.661986326545616</v>
      </c>
      <c r="S23" s="370">
        <v>2393</v>
      </c>
      <c r="T23" s="371">
        <v>56.160525698192906</v>
      </c>
      <c r="U23" s="370">
        <v>1868</v>
      </c>
      <c r="V23" s="372">
        <v>43.839474301807087</v>
      </c>
      <c r="W23" s="350"/>
      <c r="X23" s="368">
        <v>17685</v>
      </c>
      <c r="Y23" s="369">
        <v>65.00404322575902</v>
      </c>
      <c r="Z23" s="370">
        <v>13632</v>
      </c>
      <c r="AA23" s="371">
        <v>77.082273112807471</v>
      </c>
      <c r="AB23" s="370">
        <v>4053</v>
      </c>
      <c r="AC23" s="372">
        <f t="shared" si="0"/>
        <v>22.917726887192536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65236</v>
      </c>
      <c r="E24" s="365">
        <f t="shared" si="2"/>
        <v>43196</v>
      </c>
      <c r="F24" s="366">
        <f t="shared" si="3"/>
        <v>66.214973327610522</v>
      </c>
      <c r="G24" s="365">
        <f t="shared" si="4"/>
        <v>22040</v>
      </c>
      <c r="H24" s="367">
        <f t="shared" si="3"/>
        <v>33.785026672389478</v>
      </c>
      <c r="I24" s="350"/>
      <c r="J24" s="368">
        <f t="shared" si="5"/>
        <v>16089</v>
      </c>
      <c r="K24" s="369">
        <f t="shared" si="6"/>
        <v>24.662762891654914</v>
      </c>
      <c r="L24" s="370">
        <v>7685</v>
      </c>
      <c r="M24" s="371">
        <v>47.765554105289326</v>
      </c>
      <c r="N24" s="370">
        <v>8404</v>
      </c>
      <c r="O24" s="372">
        <v>52.234445894710667</v>
      </c>
      <c r="P24" s="350"/>
      <c r="Q24" s="368">
        <v>9746</v>
      </c>
      <c r="R24" s="369">
        <v>14.93960389968729</v>
      </c>
      <c r="S24" s="370">
        <v>5691</v>
      </c>
      <c r="T24" s="371">
        <v>58.393186948491696</v>
      </c>
      <c r="U24" s="370">
        <v>4055</v>
      </c>
      <c r="V24" s="372">
        <v>41.606813051508311</v>
      </c>
      <c r="W24" s="350"/>
      <c r="X24" s="368">
        <v>39401</v>
      </c>
      <c r="Y24" s="369">
        <v>60.397633208657794</v>
      </c>
      <c r="Z24" s="370">
        <v>29820</v>
      </c>
      <c r="AA24" s="371">
        <v>75.683358290398715</v>
      </c>
      <c r="AB24" s="370">
        <v>9581</v>
      </c>
      <c r="AC24" s="372">
        <f t="shared" si="0"/>
        <v>24.316641709601281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14124</v>
      </c>
      <c r="E25" s="365">
        <f t="shared" si="2"/>
        <v>7944</v>
      </c>
      <c r="F25" s="366">
        <f t="shared" si="3"/>
        <v>56.244689889549704</v>
      </c>
      <c r="G25" s="365">
        <f t="shared" si="4"/>
        <v>6180</v>
      </c>
      <c r="H25" s="367">
        <f t="shared" si="3"/>
        <v>43.755310110450296</v>
      </c>
      <c r="I25" s="350"/>
      <c r="J25" s="368">
        <f t="shared" si="5"/>
        <v>5364</v>
      </c>
      <c r="K25" s="369">
        <f t="shared" si="6"/>
        <v>37.977909940526757</v>
      </c>
      <c r="L25" s="370">
        <v>1895</v>
      </c>
      <c r="M25" s="371">
        <v>35.328113348247577</v>
      </c>
      <c r="N25" s="370">
        <v>3469</v>
      </c>
      <c r="O25" s="372">
        <v>64.671886651752416</v>
      </c>
      <c r="P25" s="350"/>
      <c r="Q25" s="368">
        <v>2090</v>
      </c>
      <c r="R25" s="369">
        <v>14.797507788161992</v>
      </c>
      <c r="S25" s="370">
        <v>1122</v>
      </c>
      <c r="T25" s="371">
        <v>53.684210526315788</v>
      </c>
      <c r="U25" s="370">
        <v>968</v>
      </c>
      <c r="V25" s="372">
        <v>46.315789473684212</v>
      </c>
      <c r="W25" s="350"/>
      <c r="X25" s="368">
        <v>6670</v>
      </c>
      <c r="Y25" s="369">
        <v>47.224582271311242</v>
      </c>
      <c r="Z25" s="370">
        <v>4927</v>
      </c>
      <c r="AA25" s="371">
        <v>73.868065967016491</v>
      </c>
      <c r="AB25" s="370">
        <v>1743</v>
      </c>
      <c r="AC25" s="372">
        <f t="shared" si="0"/>
        <v>26.131934032983505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3286</v>
      </c>
      <c r="E26" s="380">
        <f t="shared" si="2"/>
        <v>2216</v>
      </c>
      <c r="F26" s="381">
        <f t="shared" si="3"/>
        <v>67.437614120511256</v>
      </c>
      <c r="G26" s="380">
        <f t="shared" si="4"/>
        <v>1070</v>
      </c>
      <c r="H26" s="367">
        <f t="shared" si="3"/>
        <v>32.562385879488744</v>
      </c>
      <c r="I26" s="350"/>
      <c r="J26" s="377">
        <f t="shared" si="5"/>
        <v>647</v>
      </c>
      <c r="K26" s="378">
        <f t="shared" si="6"/>
        <v>19.689592209373096</v>
      </c>
      <c r="L26" s="375">
        <v>308</v>
      </c>
      <c r="M26" s="376">
        <v>47.60432766615147</v>
      </c>
      <c r="N26" s="375">
        <v>339</v>
      </c>
      <c r="O26" s="372">
        <v>52.39567233384853</v>
      </c>
      <c r="P26" s="350"/>
      <c r="Q26" s="377">
        <v>489</v>
      </c>
      <c r="R26" s="378">
        <v>14.881314668289713</v>
      </c>
      <c r="S26" s="375">
        <v>276</v>
      </c>
      <c r="T26" s="376">
        <v>56.441717791411037</v>
      </c>
      <c r="U26" s="375">
        <v>213</v>
      </c>
      <c r="V26" s="372">
        <v>43.558282208588956</v>
      </c>
      <c r="W26" s="350"/>
      <c r="X26" s="377">
        <v>2150</v>
      </c>
      <c r="Y26" s="378">
        <v>65.429093122337193</v>
      </c>
      <c r="Z26" s="375">
        <v>1632</v>
      </c>
      <c r="AA26" s="376">
        <v>75.906976744186053</v>
      </c>
      <c r="AB26" s="375">
        <v>518</v>
      </c>
      <c r="AC26" s="372">
        <f t="shared" si="0"/>
        <v>24.093023255813954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17271</v>
      </c>
      <c r="E27" s="380">
        <f t="shared" si="2"/>
        <v>11496</v>
      </c>
      <c r="F27" s="381">
        <f t="shared" si="3"/>
        <v>66.562445718256029</v>
      </c>
      <c r="G27" s="380">
        <f t="shared" si="4"/>
        <v>5775</v>
      </c>
      <c r="H27" s="367">
        <f t="shared" si="3"/>
        <v>33.437554281743964</v>
      </c>
      <c r="I27" s="350"/>
      <c r="J27" s="377">
        <f t="shared" si="5"/>
        <v>3326</v>
      </c>
      <c r="K27" s="378">
        <f t="shared" si="6"/>
        <v>19.257715245208733</v>
      </c>
      <c r="L27" s="375">
        <v>1358</v>
      </c>
      <c r="M27" s="376">
        <v>40.829825616355983</v>
      </c>
      <c r="N27" s="375">
        <v>1968</v>
      </c>
      <c r="O27" s="372">
        <v>59.170174383644017</v>
      </c>
      <c r="P27" s="350"/>
      <c r="Q27" s="377">
        <v>2581</v>
      </c>
      <c r="R27" s="378">
        <v>14.944125991546523</v>
      </c>
      <c r="S27" s="375">
        <v>1454</v>
      </c>
      <c r="T27" s="376">
        <v>56.334753971328944</v>
      </c>
      <c r="U27" s="375">
        <v>1127</v>
      </c>
      <c r="V27" s="372">
        <v>43.665246028671056</v>
      </c>
      <c r="W27" s="350"/>
      <c r="X27" s="377">
        <v>11364</v>
      </c>
      <c r="Y27" s="378">
        <v>65.798158763244743</v>
      </c>
      <c r="Z27" s="375">
        <v>8684</v>
      </c>
      <c r="AA27" s="376">
        <v>76.416754663850767</v>
      </c>
      <c r="AB27" s="375">
        <v>2680</v>
      </c>
      <c r="AC27" s="372">
        <f t="shared" si="0"/>
        <v>23.583245336149243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2207</v>
      </c>
      <c r="E28" s="380">
        <f t="shared" si="2"/>
        <v>1418</v>
      </c>
      <c r="F28" s="381">
        <f t="shared" si="3"/>
        <v>64.250113275940194</v>
      </c>
      <c r="G28" s="380">
        <f t="shared" si="4"/>
        <v>789</v>
      </c>
      <c r="H28" s="382">
        <f t="shared" si="3"/>
        <v>35.749886724059806</v>
      </c>
      <c r="I28" s="350"/>
      <c r="J28" s="377">
        <f t="shared" si="5"/>
        <v>500</v>
      </c>
      <c r="K28" s="378">
        <f t="shared" si="6"/>
        <v>22.655188038060718</v>
      </c>
      <c r="L28" s="375">
        <v>215</v>
      </c>
      <c r="M28" s="376">
        <v>43</v>
      </c>
      <c r="N28" s="375">
        <v>285</v>
      </c>
      <c r="O28" s="383">
        <v>56.999999999999993</v>
      </c>
      <c r="P28" s="350"/>
      <c r="Q28" s="377">
        <v>330</v>
      </c>
      <c r="R28" s="378">
        <v>14.952424105120071</v>
      </c>
      <c r="S28" s="375">
        <v>186</v>
      </c>
      <c r="T28" s="376">
        <v>56.36363636363636</v>
      </c>
      <c r="U28" s="375">
        <v>144</v>
      </c>
      <c r="V28" s="383">
        <v>43.636363636363633</v>
      </c>
      <c r="W28" s="350"/>
      <c r="X28" s="377">
        <v>1377</v>
      </c>
      <c r="Y28" s="378">
        <v>62.392387856819212</v>
      </c>
      <c r="Z28" s="375">
        <v>1017</v>
      </c>
      <c r="AA28" s="376">
        <v>73.856209150326805</v>
      </c>
      <c r="AB28" s="375">
        <v>360</v>
      </c>
      <c r="AC28" s="383">
        <f t="shared" si="0"/>
        <v>26.143790849673206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1181</v>
      </c>
      <c r="E29" s="386">
        <f t="shared" si="2"/>
        <v>628</v>
      </c>
      <c r="F29" s="387">
        <f t="shared" si="3"/>
        <v>53.175275190516516</v>
      </c>
      <c r="G29" s="386">
        <f t="shared" si="4"/>
        <v>553</v>
      </c>
      <c r="H29" s="388">
        <f t="shared" si="3"/>
        <v>46.824724809483484</v>
      </c>
      <c r="I29" s="350"/>
      <c r="J29" s="389">
        <f t="shared" si="5"/>
        <v>643</v>
      </c>
      <c r="K29" s="390">
        <f t="shared" si="6"/>
        <v>54.445385266723115</v>
      </c>
      <c r="L29" s="391">
        <v>244</v>
      </c>
      <c r="M29" s="392">
        <v>37.947122861586315</v>
      </c>
      <c r="N29" s="391">
        <v>399</v>
      </c>
      <c r="O29" s="393">
        <v>62.052877138413685</v>
      </c>
      <c r="P29" s="350"/>
      <c r="Q29" s="389">
        <v>170</v>
      </c>
      <c r="R29" s="390">
        <v>14.394580863674852</v>
      </c>
      <c r="S29" s="391">
        <v>106</v>
      </c>
      <c r="T29" s="392">
        <v>62.352941176470587</v>
      </c>
      <c r="U29" s="391">
        <v>64</v>
      </c>
      <c r="V29" s="393">
        <v>37.647058823529413</v>
      </c>
      <c r="W29" s="350"/>
      <c r="X29" s="389">
        <v>368</v>
      </c>
      <c r="Y29" s="390">
        <v>31.160033869602032</v>
      </c>
      <c r="Z29" s="391">
        <v>278</v>
      </c>
      <c r="AA29" s="392">
        <v>75.543478260869563</v>
      </c>
      <c r="AB29" s="391">
        <v>90</v>
      </c>
      <c r="AC29" s="393">
        <f t="shared" si="0"/>
        <v>24.456521739130434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421439</v>
      </c>
      <c r="E31" s="1230">
        <f>L31+S31+Z31</f>
        <v>267280</v>
      </c>
      <c r="F31" s="1231">
        <f>E31/$D31*100</f>
        <v>63.420803485201894</v>
      </c>
      <c r="G31" s="1230">
        <f>N31+U31+AB31</f>
        <v>154159</v>
      </c>
      <c r="H31" s="1232">
        <f>G31/$D31*100</f>
        <v>36.579196514798106</v>
      </c>
      <c r="I31" s="320"/>
      <c r="J31" s="1233">
        <f>SUM(J12:J29)</f>
        <v>112101</v>
      </c>
      <c r="K31" s="1234">
        <f>J31/$D31*100</f>
        <v>26.599579061263906</v>
      </c>
      <c r="L31" s="1230">
        <f>SUM(L12:L29)</f>
        <v>45873</v>
      </c>
      <c r="M31" s="1231">
        <f>L31/$J31*100</f>
        <v>40.921133620574302</v>
      </c>
      <c r="N31" s="1230">
        <f>SUM(N12:N29)</f>
        <v>66228</v>
      </c>
      <c r="O31" s="1235">
        <f>N31/$J31*100</f>
        <v>59.078866379425698</v>
      </c>
      <c r="P31" s="320"/>
      <c r="Q31" s="1233">
        <f>SUM(Q12:Q29)</f>
        <v>67620</v>
      </c>
      <c r="R31" s="1234">
        <f>Q31/$D31*100</f>
        <v>16.045026682390571</v>
      </c>
      <c r="S31" s="1230">
        <f>SUM(S12:S29)</f>
        <v>38484</v>
      </c>
      <c r="T31" s="1231">
        <f>S31/$Q31*100</f>
        <v>56.912156166814555</v>
      </c>
      <c r="U31" s="1230">
        <f>SUM(U12:U29)</f>
        <v>29136</v>
      </c>
      <c r="V31" s="1235">
        <f>U31/$Q31*100</f>
        <v>43.087843833185445</v>
      </c>
      <c r="W31" s="320"/>
      <c r="X31" s="1233">
        <f>SUM(X12:X29)</f>
        <v>241718</v>
      </c>
      <c r="Y31" s="1234">
        <f>X31/$D31*100</f>
        <v>57.355394256345512</v>
      </c>
      <c r="Z31" s="1230">
        <f>SUM(Z12:Z29)</f>
        <v>182923</v>
      </c>
      <c r="AA31" s="1231">
        <f>Z31/$X31*100</f>
        <v>75.676201193125863</v>
      </c>
      <c r="AB31" s="1230">
        <f>SUM(AB12:AB29)</f>
        <v>58795</v>
      </c>
      <c r="AC31" s="1235">
        <f>AB31/$X31*100</f>
        <v>24.323798806874127</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422</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258</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259</v>
      </c>
      <c r="K8" s="1461"/>
      <c r="L8" s="1461"/>
      <c r="M8" s="1461"/>
      <c r="N8" s="1461"/>
      <c r="O8" s="1462"/>
      <c r="P8" s="317"/>
      <c r="Q8" s="1460" t="s">
        <v>260</v>
      </c>
      <c r="R8" s="1461"/>
      <c r="S8" s="1461"/>
      <c r="T8" s="1461"/>
      <c r="U8" s="1461"/>
      <c r="V8" s="1462"/>
      <c r="W8" s="317"/>
      <c r="X8" s="1460" t="s">
        <v>261</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133256</v>
      </c>
      <c r="E12" s="352">
        <f>L12+S12+Z12</f>
        <v>83268</v>
      </c>
      <c r="F12" s="353">
        <f>E12/$D12*100</f>
        <v>62.487242600708413</v>
      </c>
      <c r="G12" s="352">
        <f>N12+U12+AB12</f>
        <v>49988</v>
      </c>
      <c r="H12" s="354">
        <f>G12/$D12*100</f>
        <v>37.512757399291594</v>
      </c>
      <c r="I12" s="350"/>
      <c r="J12" s="355">
        <f>L12+N12</f>
        <v>41321</v>
      </c>
      <c r="K12" s="356">
        <f>J12/$D12*100</f>
        <v>31.008735066338478</v>
      </c>
      <c r="L12" s="357">
        <v>16568</v>
      </c>
      <c r="M12" s="353">
        <v>40.095835047554509</v>
      </c>
      <c r="N12" s="357">
        <v>24753</v>
      </c>
      <c r="O12" s="358">
        <v>59.904164952445484</v>
      </c>
      <c r="P12" s="350"/>
      <c r="Q12" s="355">
        <v>26558</v>
      </c>
      <c r="R12" s="356">
        <v>19.930059434471996</v>
      </c>
      <c r="S12" s="357">
        <v>16700</v>
      </c>
      <c r="T12" s="353">
        <v>62.881241057308536</v>
      </c>
      <c r="U12" s="357">
        <v>9858</v>
      </c>
      <c r="V12" s="358">
        <v>37.118758942691464</v>
      </c>
      <c r="W12" s="350"/>
      <c r="X12" s="355">
        <v>65377</v>
      </c>
      <c r="Y12" s="356">
        <v>49.061205499189533</v>
      </c>
      <c r="Z12" s="357">
        <v>50000</v>
      </c>
      <c r="AA12" s="353">
        <v>76.479495847163363</v>
      </c>
      <c r="AB12" s="357">
        <v>15377</v>
      </c>
      <c r="AC12" s="358">
        <f t="shared" ref="AC12:AC29" si="0">AB12/$X12*100</f>
        <v>23.520504152836626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16978</v>
      </c>
      <c r="E13" s="365">
        <f t="shared" ref="E13:E29" si="2">L13+S13+Z13</f>
        <v>10710</v>
      </c>
      <c r="F13" s="366">
        <f t="shared" ref="F13:H29" si="3">E13/$D13*100</f>
        <v>63.081635057132758</v>
      </c>
      <c r="G13" s="365">
        <f t="shared" ref="G13:G29" si="4">N13+U13+AB13</f>
        <v>6268</v>
      </c>
      <c r="H13" s="367">
        <f t="shared" si="3"/>
        <v>36.918364942867235</v>
      </c>
      <c r="I13" s="350"/>
      <c r="J13" s="368">
        <f t="shared" ref="J13:J29" si="5">L13+N13</f>
        <v>3624</v>
      </c>
      <c r="K13" s="369">
        <f t="shared" ref="K13:K29" si="6">J13/$D13*100</f>
        <v>21.345270349864531</v>
      </c>
      <c r="L13" s="370">
        <v>1478</v>
      </c>
      <c r="M13" s="371">
        <v>40.783664459161145</v>
      </c>
      <c r="N13" s="370">
        <v>2146</v>
      </c>
      <c r="O13" s="372">
        <v>59.216335540838848</v>
      </c>
      <c r="P13" s="350"/>
      <c r="Q13" s="368">
        <v>3014</v>
      </c>
      <c r="R13" s="369">
        <v>17.752385439981154</v>
      </c>
      <c r="S13" s="370">
        <v>1773</v>
      </c>
      <c r="T13" s="371">
        <v>58.825481088254818</v>
      </c>
      <c r="U13" s="370">
        <v>1241</v>
      </c>
      <c r="V13" s="372">
        <v>41.174518911745189</v>
      </c>
      <c r="W13" s="350"/>
      <c r="X13" s="368">
        <v>10340</v>
      </c>
      <c r="Y13" s="369">
        <v>60.902344210154311</v>
      </c>
      <c r="Z13" s="370">
        <v>7459</v>
      </c>
      <c r="AA13" s="371">
        <v>72.137330754352035</v>
      </c>
      <c r="AB13" s="370">
        <v>2881</v>
      </c>
      <c r="AC13" s="372">
        <f t="shared" si="0"/>
        <v>27.862669245647968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11476</v>
      </c>
      <c r="E14" s="365">
        <f t="shared" si="2"/>
        <v>7382</v>
      </c>
      <c r="F14" s="366">
        <f t="shared" si="3"/>
        <v>64.325548971767162</v>
      </c>
      <c r="G14" s="365">
        <f t="shared" si="4"/>
        <v>4094</v>
      </c>
      <c r="H14" s="367">
        <f t="shared" si="3"/>
        <v>35.674451028232838</v>
      </c>
      <c r="I14" s="350"/>
      <c r="J14" s="368">
        <f t="shared" si="5"/>
        <v>2790</v>
      </c>
      <c r="K14" s="369">
        <f t="shared" si="6"/>
        <v>24.311606831648657</v>
      </c>
      <c r="L14" s="370">
        <v>1087</v>
      </c>
      <c r="M14" s="371">
        <v>38.960573476702507</v>
      </c>
      <c r="N14" s="370">
        <v>1703</v>
      </c>
      <c r="O14" s="372">
        <v>61.039426523297493</v>
      </c>
      <c r="P14" s="350"/>
      <c r="Q14" s="368">
        <v>2354</v>
      </c>
      <c r="R14" s="369">
        <v>20.512373649355176</v>
      </c>
      <c r="S14" s="370">
        <v>1390</v>
      </c>
      <c r="T14" s="371">
        <v>59.048428207306713</v>
      </c>
      <c r="U14" s="370">
        <v>964</v>
      </c>
      <c r="V14" s="372">
        <v>40.951571792693287</v>
      </c>
      <c r="W14" s="350"/>
      <c r="X14" s="368">
        <v>6332</v>
      </c>
      <c r="Y14" s="369">
        <v>55.176019518996164</v>
      </c>
      <c r="Z14" s="370">
        <v>4905</v>
      </c>
      <c r="AA14" s="371">
        <v>77.463676563487056</v>
      </c>
      <c r="AB14" s="370">
        <v>1427</v>
      </c>
      <c r="AC14" s="372">
        <f t="shared" si="0"/>
        <v>22.536323436512951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10859</v>
      </c>
      <c r="E15" s="365">
        <f t="shared" si="2"/>
        <v>6428</v>
      </c>
      <c r="F15" s="366">
        <f t="shared" si="3"/>
        <v>59.195137673818955</v>
      </c>
      <c r="G15" s="365">
        <f t="shared" si="4"/>
        <v>4431</v>
      </c>
      <c r="H15" s="367">
        <f t="shared" si="3"/>
        <v>40.804862326181045</v>
      </c>
      <c r="I15" s="350"/>
      <c r="J15" s="368">
        <f t="shared" si="5"/>
        <v>3289</v>
      </c>
      <c r="K15" s="369">
        <f t="shared" si="6"/>
        <v>30.288240169444702</v>
      </c>
      <c r="L15" s="370">
        <v>1271</v>
      </c>
      <c r="M15" s="371">
        <v>38.643964730921255</v>
      </c>
      <c r="N15" s="370">
        <v>2018</v>
      </c>
      <c r="O15" s="372">
        <v>61.356035269078745</v>
      </c>
      <c r="P15" s="350"/>
      <c r="Q15" s="368">
        <v>2208</v>
      </c>
      <c r="R15" s="369">
        <v>20.333364029837</v>
      </c>
      <c r="S15" s="370">
        <v>1229</v>
      </c>
      <c r="T15" s="371">
        <v>55.661231884057969</v>
      </c>
      <c r="U15" s="370">
        <v>979</v>
      </c>
      <c r="V15" s="372">
        <v>44.338768115942031</v>
      </c>
      <c r="W15" s="350"/>
      <c r="X15" s="368">
        <v>5362</v>
      </c>
      <c r="Y15" s="369">
        <v>49.378395800718302</v>
      </c>
      <c r="Z15" s="370">
        <v>3928</v>
      </c>
      <c r="AA15" s="371">
        <v>73.256247668780304</v>
      </c>
      <c r="AB15" s="370">
        <v>1434</v>
      </c>
      <c r="AC15" s="372">
        <f t="shared" si="0"/>
        <v>26.743752331219696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18144</v>
      </c>
      <c r="E16" s="365">
        <f t="shared" si="2"/>
        <v>10324</v>
      </c>
      <c r="F16" s="366">
        <f t="shared" si="3"/>
        <v>56.900352733686063</v>
      </c>
      <c r="G16" s="365">
        <f t="shared" si="4"/>
        <v>7820</v>
      </c>
      <c r="H16" s="367">
        <f t="shared" si="3"/>
        <v>43.099647266313937</v>
      </c>
      <c r="I16" s="350"/>
      <c r="J16" s="368">
        <f t="shared" si="5"/>
        <v>7455</v>
      </c>
      <c r="K16" s="369">
        <f t="shared" si="6"/>
        <v>41.087962962962962</v>
      </c>
      <c r="L16" s="370">
        <v>2962</v>
      </c>
      <c r="M16" s="371">
        <v>39.731723675385652</v>
      </c>
      <c r="N16" s="370">
        <v>4493</v>
      </c>
      <c r="O16" s="372">
        <v>60.268276324614355</v>
      </c>
      <c r="P16" s="350"/>
      <c r="Q16" s="368">
        <v>3724</v>
      </c>
      <c r="R16" s="369">
        <v>20.52469135802469</v>
      </c>
      <c r="S16" s="370">
        <v>2249</v>
      </c>
      <c r="T16" s="371">
        <v>60.392051557465088</v>
      </c>
      <c r="U16" s="370">
        <v>1475</v>
      </c>
      <c r="V16" s="372">
        <v>39.607948442534905</v>
      </c>
      <c r="W16" s="350"/>
      <c r="X16" s="368">
        <v>6965</v>
      </c>
      <c r="Y16" s="369">
        <v>38.387345679012348</v>
      </c>
      <c r="Z16" s="370">
        <v>5113</v>
      </c>
      <c r="AA16" s="371">
        <v>73.409906676238336</v>
      </c>
      <c r="AB16" s="370">
        <v>1852</v>
      </c>
      <c r="AC16" s="372">
        <f t="shared" si="0"/>
        <v>26.590093323761664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7864</v>
      </c>
      <c r="E17" s="375">
        <f t="shared" si="2"/>
        <v>4973</v>
      </c>
      <c r="F17" s="376">
        <f t="shared" si="3"/>
        <v>63.237538148524919</v>
      </c>
      <c r="G17" s="375">
        <f t="shared" si="4"/>
        <v>2891</v>
      </c>
      <c r="H17" s="367">
        <f t="shared" si="3"/>
        <v>36.762461851475074</v>
      </c>
      <c r="I17" s="350"/>
      <c r="J17" s="377">
        <f t="shared" si="5"/>
        <v>1887</v>
      </c>
      <c r="K17" s="378">
        <f t="shared" si="6"/>
        <v>23.995422177009157</v>
      </c>
      <c r="L17" s="375">
        <v>761</v>
      </c>
      <c r="M17" s="376">
        <v>40.328563857975624</v>
      </c>
      <c r="N17" s="375">
        <v>1126</v>
      </c>
      <c r="O17" s="372">
        <v>59.671436142024383</v>
      </c>
      <c r="P17" s="350"/>
      <c r="Q17" s="377">
        <v>1664</v>
      </c>
      <c r="R17" s="378">
        <v>21.159715157680569</v>
      </c>
      <c r="S17" s="375">
        <v>924</v>
      </c>
      <c r="T17" s="376">
        <v>55.528846153846153</v>
      </c>
      <c r="U17" s="375">
        <v>740</v>
      </c>
      <c r="V17" s="372">
        <v>44.471153846153847</v>
      </c>
      <c r="W17" s="350"/>
      <c r="X17" s="377">
        <v>4313</v>
      </c>
      <c r="Y17" s="378">
        <v>54.844862665310281</v>
      </c>
      <c r="Z17" s="375">
        <v>3288</v>
      </c>
      <c r="AA17" s="376">
        <v>76.234639462091351</v>
      </c>
      <c r="AB17" s="375">
        <v>1025</v>
      </c>
      <c r="AC17" s="372">
        <f t="shared" si="0"/>
        <v>23.765360537908649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41857</v>
      </c>
      <c r="E18" s="365">
        <f t="shared" si="2"/>
        <v>26313</v>
      </c>
      <c r="F18" s="366">
        <f t="shared" si="3"/>
        <v>62.864037078624847</v>
      </c>
      <c r="G18" s="365">
        <f t="shared" si="4"/>
        <v>15544</v>
      </c>
      <c r="H18" s="367">
        <f t="shared" si="3"/>
        <v>37.13596292137516</v>
      </c>
      <c r="I18" s="350"/>
      <c r="J18" s="368">
        <f t="shared" si="5"/>
        <v>9785</v>
      </c>
      <c r="K18" s="369">
        <f t="shared" si="6"/>
        <v>23.377212891511576</v>
      </c>
      <c r="L18" s="370">
        <v>4045</v>
      </c>
      <c r="M18" s="371">
        <v>41.338783852835974</v>
      </c>
      <c r="N18" s="370">
        <v>5740</v>
      </c>
      <c r="O18" s="372">
        <v>58.661216147164033</v>
      </c>
      <c r="P18" s="350"/>
      <c r="Q18" s="368">
        <v>7036</v>
      </c>
      <c r="R18" s="369">
        <v>16.809613684688344</v>
      </c>
      <c r="S18" s="370">
        <v>3934</v>
      </c>
      <c r="T18" s="371">
        <v>55.912450255827174</v>
      </c>
      <c r="U18" s="370">
        <v>3102</v>
      </c>
      <c r="V18" s="372">
        <v>44.087549744172826</v>
      </c>
      <c r="W18" s="350"/>
      <c r="X18" s="368">
        <v>25036</v>
      </c>
      <c r="Y18" s="369">
        <v>59.81317342380008</v>
      </c>
      <c r="Z18" s="370">
        <v>18334</v>
      </c>
      <c r="AA18" s="371">
        <v>73.230548010864354</v>
      </c>
      <c r="AB18" s="370">
        <v>6702</v>
      </c>
      <c r="AC18" s="372">
        <f t="shared" si="0"/>
        <v>26.769451989135646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25915</v>
      </c>
      <c r="E19" s="365">
        <f t="shared" si="2"/>
        <v>15810</v>
      </c>
      <c r="F19" s="366">
        <f t="shared" si="3"/>
        <v>61.007138722747442</v>
      </c>
      <c r="G19" s="365">
        <f t="shared" si="4"/>
        <v>10105</v>
      </c>
      <c r="H19" s="367">
        <f t="shared" si="3"/>
        <v>38.992861277252558</v>
      </c>
      <c r="I19" s="350"/>
      <c r="J19" s="368">
        <f t="shared" si="5"/>
        <v>6697</v>
      </c>
      <c r="K19" s="369">
        <f t="shared" si="6"/>
        <v>25.84217634574571</v>
      </c>
      <c r="L19" s="370">
        <v>2667</v>
      </c>
      <c r="M19" s="371">
        <v>39.823801702254741</v>
      </c>
      <c r="N19" s="370">
        <v>4030</v>
      </c>
      <c r="O19" s="372">
        <v>60.176198297745252</v>
      </c>
      <c r="P19" s="350"/>
      <c r="Q19" s="368">
        <v>4609</v>
      </c>
      <c r="R19" s="369">
        <v>17.785066563766158</v>
      </c>
      <c r="S19" s="370">
        <v>2668</v>
      </c>
      <c r="T19" s="371">
        <v>57.886743328270775</v>
      </c>
      <c r="U19" s="370">
        <v>1941</v>
      </c>
      <c r="V19" s="372">
        <v>42.113256671729225</v>
      </c>
      <c r="W19" s="350"/>
      <c r="X19" s="368">
        <v>14609</v>
      </c>
      <c r="Y19" s="369">
        <v>56.372757090488136</v>
      </c>
      <c r="Z19" s="370">
        <v>10475</v>
      </c>
      <c r="AA19" s="371">
        <v>71.702375248134715</v>
      </c>
      <c r="AB19" s="370">
        <v>4134</v>
      </c>
      <c r="AC19" s="372">
        <f t="shared" si="0"/>
        <v>28.297624751865293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94243</v>
      </c>
      <c r="E20" s="365">
        <f t="shared" si="2"/>
        <v>59892</v>
      </c>
      <c r="F20" s="366">
        <f t="shared" si="3"/>
        <v>63.550608533259769</v>
      </c>
      <c r="G20" s="365">
        <f t="shared" si="4"/>
        <v>34351</v>
      </c>
      <c r="H20" s="367">
        <f t="shared" si="3"/>
        <v>36.449391466740231</v>
      </c>
      <c r="I20" s="350"/>
      <c r="J20" s="368">
        <f t="shared" si="5"/>
        <v>21516</v>
      </c>
      <c r="K20" s="369">
        <f t="shared" si="6"/>
        <v>22.830342837133795</v>
      </c>
      <c r="L20" s="370">
        <v>8637</v>
      </c>
      <c r="M20" s="371">
        <v>40.142219743446738</v>
      </c>
      <c r="N20" s="370">
        <v>12879</v>
      </c>
      <c r="O20" s="372">
        <v>59.857780256553262</v>
      </c>
      <c r="P20" s="350"/>
      <c r="Q20" s="368">
        <v>17542</v>
      </c>
      <c r="R20" s="369">
        <v>18.613584032766358</v>
      </c>
      <c r="S20" s="370">
        <v>10135</v>
      </c>
      <c r="T20" s="371">
        <v>57.775624216166911</v>
      </c>
      <c r="U20" s="370">
        <v>7407</v>
      </c>
      <c r="V20" s="372">
        <v>42.224375783833082</v>
      </c>
      <c r="W20" s="350"/>
      <c r="X20" s="368">
        <v>55185</v>
      </c>
      <c r="Y20" s="369">
        <v>58.556073130099847</v>
      </c>
      <c r="Z20" s="370">
        <v>41120</v>
      </c>
      <c r="AA20" s="371">
        <v>74.513001721482283</v>
      </c>
      <c r="AB20" s="370">
        <v>14065</v>
      </c>
      <c r="AC20" s="372">
        <f t="shared" si="0"/>
        <v>25.486998278517714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65322</v>
      </c>
      <c r="E21" s="365">
        <f t="shared" si="2"/>
        <v>40644</v>
      </c>
      <c r="F21" s="366">
        <f t="shared" si="3"/>
        <v>62.220997519977963</v>
      </c>
      <c r="G21" s="365">
        <f t="shared" si="4"/>
        <v>24678</v>
      </c>
      <c r="H21" s="367">
        <f t="shared" si="3"/>
        <v>37.779002480022044</v>
      </c>
      <c r="I21" s="350"/>
      <c r="J21" s="368">
        <f t="shared" si="5"/>
        <v>16588</v>
      </c>
      <c r="K21" s="369">
        <f t="shared" si="6"/>
        <v>25.394201034873397</v>
      </c>
      <c r="L21" s="370">
        <v>6803</v>
      </c>
      <c r="M21" s="371">
        <v>41.011574632264285</v>
      </c>
      <c r="N21" s="370">
        <v>9785</v>
      </c>
      <c r="O21" s="372">
        <v>58.988425367735708</v>
      </c>
      <c r="P21" s="350"/>
      <c r="Q21" s="368">
        <v>13399</v>
      </c>
      <c r="R21" s="369">
        <v>20.512231713664615</v>
      </c>
      <c r="S21" s="370">
        <v>7912</v>
      </c>
      <c r="T21" s="371">
        <v>59.049182774833945</v>
      </c>
      <c r="U21" s="370">
        <v>5487</v>
      </c>
      <c r="V21" s="372">
        <v>40.950817225166055</v>
      </c>
      <c r="W21" s="350"/>
      <c r="X21" s="368">
        <v>35335</v>
      </c>
      <c r="Y21" s="369">
        <v>54.093567251461991</v>
      </c>
      <c r="Z21" s="370">
        <v>25929</v>
      </c>
      <c r="AA21" s="371">
        <v>73.38050091976794</v>
      </c>
      <c r="AB21" s="370">
        <v>9406</v>
      </c>
      <c r="AC21" s="372">
        <f t="shared" si="0"/>
        <v>26.61949908023206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12603</v>
      </c>
      <c r="E22" s="365">
        <f t="shared" si="2"/>
        <v>7982</v>
      </c>
      <c r="F22" s="366">
        <f t="shared" si="3"/>
        <v>63.334126795207489</v>
      </c>
      <c r="G22" s="365">
        <f t="shared" si="4"/>
        <v>4621</v>
      </c>
      <c r="H22" s="367">
        <f t="shared" si="3"/>
        <v>36.665873204792511</v>
      </c>
      <c r="I22" s="350"/>
      <c r="J22" s="368">
        <f t="shared" si="5"/>
        <v>3332</v>
      </c>
      <c r="K22" s="369">
        <f t="shared" si="6"/>
        <v>26.438149646909466</v>
      </c>
      <c r="L22" s="370">
        <v>1400</v>
      </c>
      <c r="M22" s="371">
        <v>42.016806722689076</v>
      </c>
      <c r="N22" s="370">
        <v>1932</v>
      </c>
      <c r="O22" s="372">
        <v>57.983193277310932</v>
      </c>
      <c r="P22" s="350"/>
      <c r="Q22" s="368">
        <v>2285</v>
      </c>
      <c r="R22" s="369">
        <v>18.130603824486233</v>
      </c>
      <c r="S22" s="370">
        <v>1364</v>
      </c>
      <c r="T22" s="371">
        <v>59.693654266958433</v>
      </c>
      <c r="U22" s="370">
        <v>921</v>
      </c>
      <c r="V22" s="372">
        <v>40.306345733041574</v>
      </c>
      <c r="W22" s="350"/>
      <c r="X22" s="368">
        <v>6986</v>
      </c>
      <c r="Y22" s="369">
        <v>55.431246528604305</v>
      </c>
      <c r="Z22" s="370">
        <v>5218</v>
      </c>
      <c r="AA22" s="371">
        <v>74.69224162610935</v>
      </c>
      <c r="AB22" s="370">
        <v>1768</v>
      </c>
      <c r="AC22" s="372">
        <f t="shared" si="0"/>
        <v>25.307758373890639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29177</v>
      </c>
      <c r="E23" s="365">
        <f t="shared" si="2"/>
        <v>18041</v>
      </c>
      <c r="F23" s="366">
        <f t="shared" si="3"/>
        <v>61.832950611783254</v>
      </c>
      <c r="G23" s="365">
        <f t="shared" si="4"/>
        <v>11136</v>
      </c>
      <c r="H23" s="367">
        <f t="shared" si="3"/>
        <v>38.167049388216746</v>
      </c>
      <c r="I23" s="350"/>
      <c r="J23" s="368">
        <f t="shared" si="5"/>
        <v>8183</v>
      </c>
      <c r="K23" s="369">
        <f t="shared" si="6"/>
        <v>28.046063680296125</v>
      </c>
      <c r="L23" s="370">
        <v>3154</v>
      </c>
      <c r="M23" s="371">
        <v>38.543321520224858</v>
      </c>
      <c r="N23" s="370">
        <v>5029</v>
      </c>
      <c r="O23" s="372">
        <v>61.456678479775142</v>
      </c>
      <c r="P23" s="350"/>
      <c r="Q23" s="368">
        <v>5259</v>
      </c>
      <c r="R23" s="369">
        <v>18.024471330157315</v>
      </c>
      <c r="S23" s="370">
        <v>3071</v>
      </c>
      <c r="T23" s="371">
        <v>58.395132154401978</v>
      </c>
      <c r="U23" s="370">
        <v>2188</v>
      </c>
      <c r="V23" s="372">
        <v>41.604867845598022</v>
      </c>
      <c r="W23" s="350"/>
      <c r="X23" s="368">
        <v>15735</v>
      </c>
      <c r="Y23" s="369">
        <v>53.92946498954656</v>
      </c>
      <c r="Z23" s="370">
        <v>11816</v>
      </c>
      <c r="AA23" s="371">
        <v>75.093740069907838</v>
      </c>
      <c r="AB23" s="370">
        <v>3919</v>
      </c>
      <c r="AC23" s="372">
        <f t="shared" si="0"/>
        <v>24.906259930092151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75629</v>
      </c>
      <c r="E24" s="365">
        <f t="shared" si="2"/>
        <v>48108</v>
      </c>
      <c r="F24" s="366">
        <f t="shared" si="3"/>
        <v>63.6105197741607</v>
      </c>
      <c r="G24" s="365">
        <f t="shared" si="4"/>
        <v>27521</v>
      </c>
      <c r="H24" s="367">
        <f t="shared" si="3"/>
        <v>36.389480225839293</v>
      </c>
      <c r="I24" s="350"/>
      <c r="J24" s="368">
        <f t="shared" si="5"/>
        <v>21707</v>
      </c>
      <c r="K24" s="369">
        <f t="shared" si="6"/>
        <v>28.701952954554471</v>
      </c>
      <c r="L24" s="370">
        <v>9587</v>
      </c>
      <c r="M24" s="371">
        <v>44.165476574376925</v>
      </c>
      <c r="N24" s="370">
        <v>12120</v>
      </c>
      <c r="O24" s="372">
        <v>55.834523425623075</v>
      </c>
      <c r="P24" s="350"/>
      <c r="Q24" s="368">
        <v>13277</v>
      </c>
      <c r="R24" s="369">
        <v>17.555435084425287</v>
      </c>
      <c r="S24" s="370">
        <v>8083</v>
      </c>
      <c r="T24" s="371">
        <v>60.879716803494766</v>
      </c>
      <c r="U24" s="370">
        <v>5194</v>
      </c>
      <c r="V24" s="372">
        <v>39.120283196505234</v>
      </c>
      <c r="W24" s="350"/>
      <c r="X24" s="368">
        <v>40645</v>
      </c>
      <c r="Y24" s="369">
        <v>53.742611961020245</v>
      </c>
      <c r="Z24" s="370">
        <v>30438</v>
      </c>
      <c r="AA24" s="371">
        <v>74.887440029523916</v>
      </c>
      <c r="AB24" s="370">
        <v>10207</v>
      </c>
      <c r="AC24" s="372">
        <f t="shared" si="0"/>
        <v>25.112559970476074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17903</v>
      </c>
      <c r="E25" s="365">
        <f t="shared" si="2"/>
        <v>9713</v>
      </c>
      <c r="F25" s="366">
        <f t="shared" si="3"/>
        <v>54.253477070881971</v>
      </c>
      <c r="G25" s="365">
        <f t="shared" si="4"/>
        <v>8190</v>
      </c>
      <c r="H25" s="367">
        <f t="shared" si="3"/>
        <v>45.746522929118029</v>
      </c>
      <c r="I25" s="350"/>
      <c r="J25" s="368">
        <f t="shared" si="5"/>
        <v>7533</v>
      </c>
      <c r="K25" s="369">
        <f t="shared" si="6"/>
        <v>42.076746913925042</v>
      </c>
      <c r="L25" s="370">
        <v>2742</v>
      </c>
      <c r="M25" s="371">
        <v>36.399840700915966</v>
      </c>
      <c r="N25" s="370">
        <v>4791</v>
      </c>
      <c r="O25" s="372">
        <v>63.600159299084027</v>
      </c>
      <c r="P25" s="350"/>
      <c r="Q25" s="368">
        <v>3288</v>
      </c>
      <c r="R25" s="369">
        <v>18.365637044070827</v>
      </c>
      <c r="S25" s="370">
        <v>1782</v>
      </c>
      <c r="T25" s="371">
        <v>54.197080291970799</v>
      </c>
      <c r="U25" s="370">
        <v>1506</v>
      </c>
      <c r="V25" s="372">
        <v>45.802919708029201</v>
      </c>
      <c r="W25" s="350"/>
      <c r="X25" s="368">
        <v>7082</v>
      </c>
      <c r="Y25" s="369">
        <v>39.557616042004135</v>
      </c>
      <c r="Z25" s="370">
        <v>5189</v>
      </c>
      <c r="AA25" s="371">
        <v>73.270262637672971</v>
      </c>
      <c r="AB25" s="370">
        <v>1893</v>
      </c>
      <c r="AC25" s="372">
        <f t="shared" si="0"/>
        <v>26.729737362327029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6595</v>
      </c>
      <c r="E26" s="380">
        <f t="shared" si="2"/>
        <v>4177</v>
      </c>
      <c r="F26" s="381">
        <f t="shared" si="3"/>
        <v>63.33586050037907</v>
      </c>
      <c r="G26" s="380">
        <f t="shared" si="4"/>
        <v>2418</v>
      </c>
      <c r="H26" s="367">
        <f t="shared" si="3"/>
        <v>36.664139499620923</v>
      </c>
      <c r="I26" s="350"/>
      <c r="J26" s="377">
        <f t="shared" si="5"/>
        <v>1193</v>
      </c>
      <c r="K26" s="378">
        <f t="shared" si="6"/>
        <v>18.089461713419258</v>
      </c>
      <c r="L26" s="375">
        <v>453</v>
      </c>
      <c r="M26" s="376">
        <v>37.971500419111479</v>
      </c>
      <c r="N26" s="375">
        <v>740</v>
      </c>
      <c r="O26" s="372">
        <v>62.028499580888521</v>
      </c>
      <c r="P26" s="350"/>
      <c r="Q26" s="377">
        <v>915</v>
      </c>
      <c r="R26" s="378">
        <v>13.874147081122063</v>
      </c>
      <c r="S26" s="375">
        <v>483</v>
      </c>
      <c r="T26" s="376">
        <v>52.786885245901637</v>
      </c>
      <c r="U26" s="375">
        <v>432</v>
      </c>
      <c r="V26" s="372">
        <v>47.213114754098363</v>
      </c>
      <c r="W26" s="350"/>
      <c r="X26" s="377">
        <v>4487</v>
      </c>
      <c r="Y26" s="378">
        <v>68.036391205458685</v>
      </c>
      <c r="Z26" s="375">
        <v>3241</v>
      </c>
      <c r="AA26" s="376">
        <v>72.230889235569421</v>
      </c>
      <c r="AB26" s="375">
        <v>1246</v>
      </c>
      <c r="AC26" s="372">
        <f t="shared" si="0"/>
        <v>27.769110764430575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24157</v>
      </c>
      <c r="E27" s="380">
        <f t="shared" si="2"/>
        <v>14739</v>
      </c>
      <c r="F27" s="381">
        <f t="shared" si="3"/>
        <v>61.013370865587611</v>
      </c>
      <c r="G27" s="380">
        <f t="shared" si="4"/>
        <v>9418</v>
      </c>
      <c r="H27" s="367">
        <f t="shared" si="3"/>
        <v>38.986629134412389</v>
      </c>
      <c r="I27" s="350"/>
      <c r="J27" s="377">
        <f t="shared" si="5"/>
        <v>5936</v>
      </c>
      <c r="K27" s="378">
        <f t="shared" si="6"/>
        <v>24.572587655751956</v>
      </c>
      <c r="L27" s="375">
        <v>2281</v>
      </c>
      <c r="M27" s="376">
        <v>38.426549865229106</v>
      </c>
      <c r="N27" s="375">
        <v>3655</v>
      </c>
      <c r="O27" s="372">
        <v>61.573450134770894</v>
      </c>
      <c r="P27" s="350"/>
      <c r="Q27" s="377">
        <v>4346</v>
      </c>
      <c r="R27" s="378">
        <v>17.990644533675539</v>
      </c>
      <c r="S27" s="375">
        <v>2342</v>
      </c>
      <c r="T27" s="376">
        <v>53.888633225954898</v>
      </c>
      <c r="U27" s="375">
        <v>2004</v>
      </c>
      <c r="V27" s="372">
        <v>46.111366774045095</v>
      </c>
      <c r="W27" s="350"/>
      <c r="X27" s="377">
        <v>13875</v>
      </c>
      <c r="Y27" s="378">
        <v>57.436767810572512</v>
      </c>
      <c r="Z27" s="375">
        <v>10116</v>
      </c>
      <c r="AA27" s="376">
        <v>72.908108108108109</v>
      </c>
      <c r="AB27" s="375">
        <v>3759</v>
      </c>
      <c r="AC27" s="372">
        <f t="shared" si="0"/>
        <v>27.091891891891891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4142</v>
      </c>
      <c r="E28" s="380">
        <f t="shared" si="2"/>
        <v>2676</v>
      </c>
      <c r="F28" s="381">
        <f t="shared" si="3"/>
        <v>64.606470304200869</v>
      </c>
      <c r="G28" s="380">
        <f t="shared" si="4"/>
        <v>1466</v>
      </c>
      <c r="H28" s="382">
        <f t="shared" si="3"/>
        <v>35.393529695799131</v>
      </c>
      <c r="I28" s="350"/>
      <c r="J28" s="377">
        <f t="shared" si="5"/>
        <v>690</v>
      </c>
      <c r="K28" s="378">
        <f t="shared" si="6"/>
        <v>16.658619024625786</v>
      </c>
      <c r="L28" s="375">
        <v>273</v>
      </c>
      <c r="M28" s="376">
        <v>39.565217391304344</v>
      </c>
      <c r="N28" s="375">
        <v>417</v>
      </c>
      <c r="O28" s="383">
        <v>60.434782608695649</v>
      </c>
      <c r="P28" s="350"/>
      <c r="Q28" s="377">
        <v>707</v>
      </c>
      <c r="R28" s="378">
        <v>17.069048768710768</v>
      </c>
      <c r="S28" s="375">
        <v>386</v>
      </c>
      <c r="T28" s="376">
        <v>54.596888260254595</v>
      </c>
      <c r="U28" s="375">
        <v>321</v>
      </c>
      <c r="V28" s="383">
        <v>45.403111739745405</v>
      </c>
      <c r="W28" s="350"/>
      <c r="X28" s="377">
        <v>2745</v>
      </c>
      <c r="Y28" s="378">
        <v>66.272332206663435</v>
      </c>
      <c r="Z28" s="375">
        <v>2017</v>
      </c>
      <c r="AA28" s="376">
        <v>73.479052823315115</v>
      </c>
      <c r="AB28" s="375">
        <v>728</v>
      </c>
      <c r="AC28" s="383">
        <f t="shared" si="0"/>
        <v>26.520947176684885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1434</v>
      </c>
      <c r="E29" s="386">
        <f t="shared" si="2"/>
        <v>756</v>
      </c>
      <c r="F29" s="387">
        <f t="shared" si="3"/>
        <v>52.719665271966534</v>
      </c>
      <c r="G29" s="386">
        <f t="shared" si="4"/>
        <v>678</v>
      </c>
      <c r="H29" s="388">
        <f t="shared" si="3"/>
        <v>47.280334728033473</v>
      </c>
      <c r="I29" s="350"/>
      <c r="J29" s="389">
        <f t="shared" si="5"/>
        <v>828</v>
      </c>
      <c r="K29" s="390">
        <f t="shared" si="6"/>
        <v>57.740585774058573</v>
      </c>
      <c r="L29" s="391">
        <v>296</v>
      </c>
      <c r="M29" s="392">
        <v>35.748792270531396</v>
      </c>
      <c r="N29" s="391">
        <v>532</v>
      </c>
      <c r="O29" s="393">
        <v>64.251207729468589</v>
      </c>
      <c r="P29" s="350"/>
      <c r="Q29" s="389">
        <v>203</v>
      </c>
      <c r="R29" s="390">
        <v>14.156206415620643</v>
      </c>
      <c r="S29" s="391">
        <v>145</v>
      </c>
      <c r="T29" s="392">
        <v>71.428571428571431</v>
      </c>
      <c r="U29" s="391">
        <v>58</v>
      </c>
      <c r="V29" s="393">
        <v>28.571428571428569</v>
      </c>
      <c r="W29" s="350"/>
      <c r="X29" s="389">
        <v>403</v>
      </c>
      <c r="Y29" s="390">
        <v>28.103207810320779</v>
      </c>
      <c r="Z29" s="391">
        <v>315</v>
      </c>
      <c r="AA29" s="392">
        <v>78.16377171215882</v>
      </c>
      <c r="AB29" s="391">
        <v>88</v>
      </c>
      <c r="AC29" s="393">
        <f t="shared" si="0"/>
        <v>21.836228287841191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597554</v>
      </c>
      <c r="E31" s="1230">
        <f>L31+S31+Z31</f>
        <v>371936</v>
      </c>
      <c r="F31" s="1231">
        <f>E31/$D31*100</f>
        <v>62.243077613069275</v>
      </c>
      <c r="G31" s="1230">
        <f>N31+U31+AB31</f>
        <v>225618</v>
      </c>
      <c r="H31" s="1232">
        <f>G31/$D31*100</f>
        <v>37.756922386930718</v>
      </c>
      <c r="I31" s="320"/>
      <c r="J31" s="1233">
        <f>SUM(J12:J29)</f>
        <v>164354</v>
      </c>
      <c r="K31" s="1234">
        <f>J31/$D31*100</f>
        <v>27.504459847980268</v>
      </c>
      <c r="L31" s="1230">
        <f>SUM(L12:L29)</f>
        <v>66465</v>
      </c>
      <c r="M31" s="1231">
        <f>L31/$J31*100</f>
        <v>40.440147486522996</v>
      </c>
      <c r="N31" s="1230">
        <f>SUM(N12:N29)</f>
        <v>97889</v>
      </c>
      <c r="O31" s="1235">
        <f>N31/$J31*100</f>
        <v>59.559852513477004</v>
      </c>
      <c r="P31" s="320"/>
      <c r="Q31" s="1233">
        <f>SUM(Q12:Q29)</f>
        <v>112388</v>
      </c>
      <c r="R31" s="1234">
        <f>Q31/$D31*100</f>
        <v>18.808007309799617</v>
      </c>
      <c r="S31" s="1230">
        <f>SUM(S12:S29)</f>
        <v>66570</v>
      </c>
      <c r="T31" s="1231">
        <f>S31/$Q31*100</f>
        <v>59.232302381037115</v>
      </c>
      <c r="U31" s="1230">
        <f>SUM(U12:U29)</f>
        <v>45818</v>
      </c>
      <c r="V31" s="1235">
        <f>U31/$Q31*100</f>
        <v>40.767697618962877</v>
      </c>
      <c r="W31" s="320"/>
      <c r="X31" s="1233">
        <f>SUM(X12:X29)</f>
        <v>320812</v>
      </c>
      <c r="Y31" s="1234">
        <f>X31/$D31*100</f>
        <v>53.687532842220122</v>
      </c>
      <c r="Z31" s="1230">
        <f>SUM(Z12:Z29)</f>
        <v>238901</v>
      </c>
      <c r="AA31" s="1231">
        <f>Z31/$X31*100</f>
        <v>74.467600962557512</v>
      </c>
      <c r="AB31" s="1230">
        <f>SUM(AB12:AB29)</f>
        <v>81911</v>
      </c>
      <c r="AC31" s="1235">
        <f>AB31/$X31*100</f>
        <v>25.532399037442488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7"/>
      <c r="C2" s="1447"/>
    </row>
    <row r="3" spans="1:53" s="345" customFormat="1" ht="4.5" customHeight="1" x14ac:dyDescent="0.2">
      <c r="B3" s="1448"/>
      <c r="C3" s="1448"/>
    </row>
    <row r="4" spans="1:53" s="345" customFormat="1" ht="17.25" customHeight="1" x14ac:dyDescent="0.2">
      <c r="A4" s="1449" t="s">
        <v>421</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
      <c r="B5" s="1450" t="str">
        <f>porsaad!$B$6</f>
        <v>Situación a 31 de julio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
    <row r="7" spans="1:53" s="322" customFormat="1" ht="12.75" customHeight="1" x14ac:dyDescent="0.2">
      <c r="A7" s="316"/>
      <c r="B7" s="1451" t="s">
        <v>12</v>
      </c>
      <c r="C7" s="317"/>
      <c r="D7" s="1454" t="s">
        <v>262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
      <c r="A8" s="316"/>
      <c r="B8" s="1452"/>
      <c r="C8" s="317"/>
      <c r="D8" s="1456"/>
      <c r="E8" s="1457"/>
      <c r="F8" s="1457"/>
      <c r="G8" s="1457"/>
      <c r="H8" s="1457"/>
      <c r="I8" s="323"/>
      <c r="J8" s="1460" t="s">
        <v>263</v>
      </c>
      <c r="K8" s="1461"/>
      <c r="L8" s="1461"/>
      <c r="M8" s="1461"/>
      <c r="N8" s="1461"/>
      <c r="O8" s="1462"/>
      <c r="P8" s="317"/>
      <c r="Q8" s="1460" t="s">
        <v>264</v>
      </c>
      <c r="R8" s="1461"/>
      <c r="S8" s="1461"/>
      <c r="T8" s="1461"/>
      <c r="U8" s="1461"/>
      <c r="V8" s="1462"/>
      <c r="W8" s="317"/>
      <c r="X8" s="1460" t="s">
        <v>265</v>
      </c>
      <c r="Y8" s="1461"/>
      <c r="Z8" s="1461"/>
      <c r="AA8" s="1461"/>
      <c r="AB8" s="1461"/>
      <c r="AC8" s="1462"/>
      <c r="AD8" s="319"/>
      <c r="AE8" s="319"/>
      <c r="AF8" s="320"/>
      <c r="AG8" s="320"/>
      <c r="AH8" s="320"/>
      <c r="AI8" s="320"/>
      <c r="AJ8" s="320"/>
      <c r="AK8" s="320"/>
      <c r="AL8" s="321"/>
    </row>
    <row r="9" spans="1:53" s="322" customFormat="1" ht="21.75" customHeight="1" x14ac:dyDescent="0.2">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98312</v>
      </c>
      <c r="E12" s="352">
        <f>L12+S12+Z12</f>
        <v>64737</v>
      </c>
      <c r="F12" s="353">
        <f>E12/$D12*100</f>
        <v>65.848523069411669</v>
      </c>
      <c r="G12" s="352">
        <f>N12+U12+AB12</f>
        <v>33575</v>
      </c>
      <c r="H12" s="354">
        <f>G12/$D12*100</f>
        <v>34.151476930588331</v>
      </c>
      <c r="I12" s="350"/>
      <c r="J12" s="355">
        <f>L12+N12</f>
        <v>21956</v>
      </c>
      <c r="K12" s="356">
        <f>J12/$D12*100</f>
        <v>22.332980714460085</v>
      </c>
      <c r="L12" s="357">
        <v>9548</v>
      </c>
      <c r="M12" s="353">
        <v>43.486973947895791</v>
      </c>
      <c r="N12" s="357">
        <v>12408</v>
      </c>
      <c r="O12" s="358">
        <v>56.513026052104209</v>
      </c>
      <c r="P12" s="350"/>
      <c r="Q12" s="355">
        <v>24512</v>
      </c>
      <c r="R12" s="356">
        <v>24.932866791439498</v>
      </c>
      <c r="S12" s="357">
        <v>17752</v>
      </c>
      <c r="T12" s="353">
        <v>72.421671018276768</v>
      </c>
      <c r="U12" s="357">
        <v>6760</v>
      </c>
      <c r="V12" s="358">
        <v>27.578328981723239</v>
      </c>
      <c r="W12" s="350"/>
      <c r="X12" s="355">
        <v>51844</v>
      </c>
      <c r="Y12" s="356">
        <v>52.734152494100414</v>
      </c>
      <c r="Z12" s="357">
        <v>37437</v>
      </c>
      <c r="AA12" s="353">
        <v>72.210863359308703</v>
      </c>
      <c r="AB12" s="357">
        <v>14407</v>
      </c>
      <c r="AC12" s="358">
        <f t="shared" ref="AC12:AC29" si="0">AB12/$X12*100</f>
        <v>27.789136640691304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16556</v>
      </c>
      <c r="E13" s="365">
        <f t="shared" ref="E13:E29" si="2">L13+S13+Z13</f>
        <v>10595</v>
      </c>
      <c r="F13" s="366">
        <f t="shared" ref="F13:H29" si="3">E13/$D13*100</f>
        <v>63.994926310703072</v>
      </c>
      <c r="G13" s="365">
        <f t="shared" ref="G13:G29" si="4">N13+U13+AB13</f>
        <v>5961</v>
      </c>
      <c r="H13" s="367">
        <f t="shared" si="3"/>
        <v>36.005073689296928</v>
      </c>
      <c r="I13" s="350"/>
      <c r="J13" s="368">
        <f t="shared" ref="J13:J29" si="5">L13+N13</f>
        <v>3130</v>
      </c>
      <c r="K13" s="369">
        <f t="shared" ref="K13:K29" si="6">J13/$D13*100</f>
        <v>18.905532737376177</v>
      </c>
      <c r="L13" s="370">
        <v>1386</v>
      </c>
      <c r="M13" s="371">
        <v>44.281150159744406</v>
      </c>
      <c r="N13" s="370">
        <v>1744</v>
      </c>
      <c r="O13" s="372">
        <v>55.718849840255594</v>
      </c>
      <c r="P13" s="350"/>
      <c r="Q13" s="368">
        <v>3697</v>
      </c>
      <c r="R13" s="369">
        <v>22.330273012805023</v>
      </c>
      <c r="S13" s="370">
        <v>2344</v>
      </c>
      <c r="T13" s="371">
        <v>63.40275899377874</v>
      </c>
      <c r="U13" s="370">
        <v>1353</v>
      </c>
      <c r="V13" s="372">
        <v>36.59724100622126</v>
      </c>
      <c r="W13" s="350"/>
      <c r="X13" s="368">
        <v>9729</v>
      </c>
      <c r="Y13" s="369">
        <v>58.7641942498188</v>
      </c>
      <c r="Z13" s="370">
        <v>6865</v>
      </c>
      <c r="AA13" s="371">
        <v>70.562236612190361</v>
      </c>
      <c r="AB13" s="370">
        <v>2864</v>
      </c>
      <c r="AC13" s="372">
        <f t="shared" si="0"/>
        <v>29.437763387809639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15321</v>
      </c>
      <c r="E14" s="365">
        <f t="shared" si="2"/>
        <v>9795</v>
      </c>
      <c r="F14" s="366">
        <f t="shared" si="3"/>
        <v>63.931858233796746</v>
      </c>
      <c r="G14" s="365">
        <f t="shared" si="4"/>
        <v>5526</v>
      </c>
      <c r="H14" s="367">
        <f t="shared" si="3"/>
        <v>36.068141766203247</v>
      </c>
      <c r="I14" s="350"/>
      <c r="J14" s="368">
        <f t="shared" si="5"/>
        <v>3532</v>
      </c>
      <c r="K14" s="369">
        <f t="shared" si="6"/>
        <v>23.053325500946414</v>
      </c>
      <c r="L14" s="370">
        <v>1519</v>
      </c>
      <c r="M14" s="371">
        <v>43.006795016987539</v>
      </c>
      <c r="N14" s="370">
        <v>2013</v>
      </c>
      <c r="O14" s="372">
        <v>56.993204983012461</v>
      </c>
      <c r="P14" s="350"/>
      <c r="Q14" s="368">
        <v>3492</v>
      </c>
      <c r="R14" s="369">
        <v>22.792245936949286</v>
      </c>
      <c r="S14" s="370">
        <v>2062</v>
      </c>
      <c r="T14" s="371">
        <v>59.049255441008022</v>
      </c>
      <c r="U14" s="370">
        <v>1430</v>
      </c>
      <c r="V14" s="372">
        <v>40.950744558991978</v>
      </c>
      <c r="W14" s="350"/>
      <c r="X14" s="368">
        <v>8297</v>
      </c>
      <c r="Y14" s="369">
        <v>54.154428562104307</v>
      </c>
      <c r="Z14" s="370">
        <v>6214</v>
      </c>
      <c r="AA14" s="371">
        <v>74.894540195251295</v>
      </c>
      <c r="AB14" s="370">
        <v>2083</v>
      </c>
      <c r="AC14" s="372">
        <f t="shared" si="0"/>
        <v>25.105459804748705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14223</v>
      </c>
      <c r="E15" s="365">
        <f t="shared" si="2"/>
        <v>8832</v>
      </c>
      <c r="F15" s="366">
        <f t="shared" si="3"/>
        <v>62.096604091963727</v>
      </c>
      <c r="G15" s="365">
        <f t="shared" si="4"/>
        <v>5391</v>
      </c>
      <c r="H15" s="367">
        <f t="shared" si="3"/>
        <v>37.903395908036281</v>
      </c>
      <c r="I15" s="350"/>
      <c r="J15" s="368">
        <f t="shared" si="5"/>
        <v>3914</v>
      </c>
      <c r="K15" s="369">
        <f t="shared" si="6"/>
        <v>27.518807565211279</v>
      </c>
      <c r="L15" s="370">
        <v>1786</v>
      </c>
      <c r="M15" s="371">
        <v>45.631067961165051</v>
      </c>
      <c r="N15" s="370">
        <v>2128</v>
      </c>
      <c r="O15" s="372">
        <v>54.368932038834949</v>
      </c>
      <c r="P15" s="350"/>
      <c r="Q15" s="368">
        <v>3526</v>
      </c>
      <c r="R15" s="369">
        <v>24.790831751388595</v>
      </c>
      <c r="S15" s="370">
        <v>2228</v>
      </c>
      <c r="T15" s="371">
        <v>63.187748156551336</v>
      </c>
      <c r="U15" s="370">
        <v>1298</v>
      </c>
      <c r="V15" s="372">
        <v>36.812251843448671</v>
      </c>
      <c r="W15" s="350"/>
      <c r="X15" s="368">
        <v>6783</v>
      </c>
      <c r="Y15" s="369">
        <v>47.690360683400129</v>
      </c>
      <c r="Z15" s="370">
        <v>4818</v>
      </c>
      <c r="AA15" s="371">
        <v>71.030517470145952</v>
      </c>
      <c r="AB15" s="370">
        <v>1965</v>
      </c>
      <c r="AC15" s="372">
        <f t="shared" si="0"/>
        <v>28.969482529854044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14759</v>
      </c>
      <c r="E16" s="365">
        <f t="shared" si="2"/>
        <v>8489</v>
      </c>
      <c r="F16" s="366">
        <f t="shared" si="3"/>
        <v>57.517446981502808</v>
      </c>
      <c r="G16" s="365">
        <f t="shared" si="4"/>
        <v>6270</v>
      </c>
      <c r="H16" s="367">
        <f t="shared" si="3"/>
        <v>42.482553018497185</v>
      </c>
      <c r="I16" s="350"/>
      <c r="J16" s="368">
        <f t="shared" si="5"/>
        <v>6282</v>
      </c>
      <c r="K16" s="369">
        <f t="shared" si="6"/>
        <v>42.563859340063694</v>
      </c>
      <c r="L16" s="370">
        <v>2618</v>
      </c>
      <c r="M16" s="371">
        <v>41.674625915313598</v>
      </c>
      <c r="N16" s="370">
        <v>3664</v>
      </c>
      <c r="O16" s="372">
        <v>58.325374084686409</v>
      </c>
      <c r="P16" s="350"/>
      <c r="Q16" s="368">
        <v>3451</v>
      </c>
      <c r="R16" s="369">
        <v>23.382342977166477</v>
      </c>
      <c r="S16" s="370">
        <v>2235</v>
      </c>
      <c r="T16" s="371">
        <v>64.763836569110396</v>
      </c>
      <c r="U16" s="370">
        <v>1216</v>
      </c>
      <c r="V16" s="372">
        <v>35.236163430889597</v>
      </c>
      <c r="W16" s="350"/>
      <c r="X16" s="368">
        <v>5026</v>
      </c>
      <c r="Y16" s="369">
        <v>34.05379768276984</v>
      </c>
      <c r="Z16" s="370">
        <v>3636</v>
      </c>
      <c r="AA16" s="371">
        <v>72.343812176681254</v>
      </c>
      <c r="AB16" s="370">
        <v>1390</v>
      </c>
      <c r="AC16" s="372">
        <f t="shared" si="0"/>
        <v>27.656187823318746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5111</v>
      </c>
      <c r="E17" s="375">
        <f t="shared" si="2"/>
        <v>3047</v>
      </c>
      <c r="F17" s="376">
        <f t="shared" si="3"/>
        <v>59.616513402465273</v>
      </c>
      <c r="G17" s="375">
        <f t="shared" si="4"/>
        <v>2064</v>
      </c>
      <c r="H17" s="367">
        <f t="shared" si="3"/>
        <v>40.383486597534727</v>
      </c>
      <c r="I17" s="350"/>
      <c r="J17" s="377">
        <f t="shared" si="5"/>
        <v>1473</v>
      </c>
      <c r="K17" s="378">
        <f t="shared" si="6"/>
        <v>28.820191743298768</v>
      </c>
      <c r="L17" s="375">
        <v>639</v>
      </c>
      <c r="M17" s="376">
        <v>43.380855397148679</v>
      </c>
      <c r="N17" s="375">
        <v>834</v>
      </c>
      <c r="O17" s="372">
        <v>56.619144602851321</v>
      </c>
      <c r="P17" s="350"/>
      <c r="Q17" s="377">
        <v>1254</v>
      </c>
      <c r="R17" s="378">
        <v>24.535315985130111</v>
      </c>
      <c r="S17" s="375">
        <v>705</v>
      </c>
      <c r="T17" s="376">
        <v>56.220095693779903</v>
      </c>
      <c r="U17" s="375">
        <v>549</v>
      </c>
      <c r="V17" s="372">
        <v>43.779904306220097</v>
      </c>
      <c r="W17" s="350"/>
      <c r="X17" s="377">
        <v>2384</v>
      </c>
      <c r="Y17" s="378">
        <v>46.644492271571117</v>
      </c>
      <c r="Z17" s="375">
        <v>1703</v>
      </c>
      <c r="AA17" s="376">
        <v>71.43456375838926</v>
      </c>
      <c r="AB17" s="375">
        <v>681</v>
      </c>
      <c r="AC17" s="372">
        <f t="shared" si="0"/>
        <v>28.565436241610737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50378</v>
      </c>
      <c r="E18" s="365">
        <f t="shared" si="2"/>
        <v>31349</v>
      </c>
      <c r="F18" s="366">
        <f t="shared" si="3"/>
        <v>62.227559649053156</v>
      </c>
      <c r="G18" s="365">
        <f t="shared" si="4"/>
        <v>19029</v>
      </c>
      <c r="H18" s="367">
        <f t="shared" si="3"/>
        <v>37.772440350946837</v>
      </c>
      <c r="I18" s="350"/>
      <c r="J18" s="368">
        <f t="shared" si="5"/>
        <v>9981</v>
      </c>
      <c r="K18" s="369">
        <f t="shared" si="6"/>
        <v>19.812219619675258</v>
      </c>
      <c r="L18" s="370">
        <v>4246</v>
      </c>
      <c r="M18" s="371">
        <v>42.540827572387535</v>
      </c>
      <c r="N18" s="370">
        <v>5735</v>
      </c>
      <c r="O18" s="372">
        <v>57.459172427612458</v>
      </c>
      <c r="P18" s="350"/>
      <c r="Q18" s="368">
        <v>9768</v>
      </c>
      <c r="R18" s="369">
        <v>19.38941601492715</v>
      </c>
      <c r="S18" s="370">
        <v>5628</v>
      </c>
      <c r="T18" s="371">
        <v>57.616707616707622</v>
      </c>
      <c r="U18" s="370">
        <v>4140</v>
      </c>
      <c r="V18" s="372">
        <v>42.383292383292378</v>
      </c>
      <c r="W18" s="350"/>
      <c r="X18" s="368">
        <v>30629</v>
      </c>
      <c r="Y18" s="369">
        <v>60.798364365397596</v>
      </c>
      <c r="Z18" s="370">
        <v>21475</v>
      </c>
      <c r="AA18" s="371">
        <v>70.113291325214661</v>
      </c>
      <c r="AB18" s="370">
        <v>9154</v>
      </c>
      <c r="AC18" s="372">
        <f t="shared" si="0"/>
        <v>29.886708674785332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29431</v>
      </c>
      <c r="E19" s="365">
        <f t="shared" si="2"/>
        <v>19060</v>
      </c>
      <c r="F19" s="366">
        <f t="shared" si="3"/>
        <v>64.761645883592138</v>
      </c>
      <c r="G19" s="365">
        <f t="shared" si="4"/>
        <v>10371</v>
      </c>
      <c r="H19" s="367">
        <f t="shared" si="3"/>
        <v>35.238354116407869</v>
      </c>
      <c r="I19" s="350"/>
      <c r="J19" s="368">
        <f t="shared" si="5"/>
        <v>5852</v>
      </c>
      <c r="K19" s="369">
        <f t="shared" si="6"/>
        <v>19.883795997417689</v>
      </c>
      <c r="L19" s="370">
        <v>2505</v>
      </c>
      <c r="M19" s="371">
        <v>42.805878332194119</v>
      </c>
      <c r="N19" s="370">
        <v>3347</v>
      </c>
      <c r="O19" s="372">
        <v>57.194121667805874</v>
      </c>
      <c r="P19" s="350"/>
      <c r="Q19" s="368">
        <v>6236</v>
      </c>
      <c r="R19" s="369">
        <v>21.188542693078727</v>
      </c>
      <c r="S19" s="370">
        <v>4106</v>
      </c>
      <c r="T19" s="371">
        <v>65.843489416292499</v>
      </c>
      <c r="U19" s="370">
        <v>2130</v>
      </c>
      <c r="V19" s="372">
        <v>34.156510583707508</v>
      </c>
      <c r="W19" s="350"/>
      <c r="X19" s="368">
        <v>17343</v>
      </c>
      <c r="Y19" s="369">
        <v>58.927661309503584</v>
      </c>
      <c r="Z19" s="370">
        <v>12449</v>
      </c>
      <c r="AA19" s="371">
        <v>71.781122066539808</v>
      </c>
      <c r="AB19" s="370">
        <v>4894</v>
      </c>
      <c r="AC19" s="372">
        <f t="shared" si="0"/>
        <v>28.218877933460185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100366</v>
      </c>
      <c r="E20" s="365">
        <f t="shared" si="2"/>
        <v>63099</v>
      </c>
      <c r="F20" s="366">
        <f t="shared" si="3"/>
        <v>62.868899826634518</v>
      </c>
      <c r="G20" s="365">
        <f t="shared" si="4"/>
        <v>37267</v>
      </c>
      <c r="H20" s="367">
        <f t="shared" si="3"/>
        <v>37.131100173365482</v>
      </c>
      <c r="I20" s="350"/>
      <c r="J20" s="368">
        <f t="shared" si="5"/>
        <v>28163</v>
      </c>
      <c r="K20" s="369">
        <f t="shared" si="6"/>
        <v>28.060299304545367</v>
      </c>
      <c r="L20" s="370">
        <v>12524</v>
      </c>
      <c r="M20" s="371">
        <v>44.469694279728721</v>
      </c>
      <c r="N20" s="370">
        <v>15639</v>
      </c>
      <c r="O20" s="372">
        <v>55.530305720271279</v>
      </c>
      <c r="P20" s="350"/>
      <c r="Q20" s="368">
        <v>23100</v>
      </c>
      <c r="R20" s="369">
        <v>23.0157623099456</v>
      </c>
      <c r="S20" s="370">
        <v>14985</v>
      </c>
      <c r="T20" s="371">
        <v>64.870129870129873</v>
      </c>
      <c r="U20" s="370">
        <v>8115</v>
      </c>
      <c r="V20" s="372">
        <v>35.129870129870127</v>
      </c>
      <c r="W20" s="350"/>
      <c r="X20" s="368">
        <v>49103</v>
      </c>
      <c r="Y20" s="369">
        <v>48.923938385509032</v>
      </c>
      <c r="Z20" s="370">
        <v>35590</v>
      </c>
      <c r="AA20" s="371">
        <v>72.480296519560923</v>
      </c>
      <c r="AB20" s="370">
        <v>13513</v>
      </c>
      <c r="AC20" s="372">
        <f t="shared" si="0"/>
        <v>27.519703480439077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61161</v>
      </c>
      <c r="E21" s="365">
        <f t="shared" si="2"/>
        <v>37112</v>
      </c>
      <c r="F21" s="366">
        <f t="shared" si="3"/>
        <v>60.679190987720929</v>
      </c>
      <c r="G21" s="365">
        <f t="shared" si="4"/>
        <v>24049</v>
      </c>
      <c r="H21" s="367">
        <f t="shared" si="3"/>
        <v>39.320809012279071</v>
      </c>
      <c r="I21" s="350"/>
      <c r="J21" s="368">
        <f t="shared" si="5"/>
        <v>18572</v>
      </c>
      <c r="K21" s="369">
        <f t="shared" si="6"/>
        <v>30.365755955592615</v>
      </c>
      <c r="L21" s="370">
        <v>7305</v>
      </c>
      <c r="M21" s="371">
        <v>39.333405125996123</v>
      </c>
      <c r="N21" s="370">
        <v>11267</v>
      </c>
      <c r="O21" s="372">
        <v>60.666594874003877</v>
      </c>
      <c r="P21" s="350"/>
      <c r="Q21" s="368">
        <v>13927</v>
      </c>
      <c r="R21" s="369">
        <v>22.771046908977944</v>
      </c>
      <c r="S21" s="370">
        <v>9094</v>
      </c>
      <c r="T21" s="371">
        <v>65.297623321605514</v>
      </c>
      <c r="U21" s="370">
        <v>4833</v>
      </c>
      <c r="V21" s="372">
        <v>34.702376678394486</v>
      </c>
      <c r="W21" s="350"/>
      <c r="X21" s="368">
        <v>28662</v>
      </c>
      <c r="Y21" s="369">
        <v>46.863197135429438</v>
      </c>
      <c r="Z21" s="370">
        <v>20713</v>
      </c>
      <c r="AA21" s="371">
        <v>72.266415462982351</v>
      </c>
      <c r="AB21" s="370">
        <v>7949</v>
      </c>
      <c r="AC21" s="372">
        <f t="shared" si="0"/>
        <v>27.733584537017652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12441</v>
      </c>
      <c r="E22" s="365">
        <f t="shared" si="2"/>
        <v>7943</v>
      </c>
      <c r="F22" s="366">
        <f t="shared" si="3"/>
        <v>63.845350052246609</v>
      </c>
      <c r="G22" s="365">
        <f t="shared" si="4"/>
        <v>4498</v>
      </c>
      <c r="H22" s="367">
        <f t="shared" si="3"/>
        <v>36.154649947753398</v>
      </c>
      <c r="I22" s="350"/>
      <c r="J22" s="368">
        <f t="shared" si="5"/>
        <v>3300</v>
      </c>
      <c r="K22" s="369">
        <f t="shared" si="6"/>
        <v>26.525198938992045</v>
      </c>
      <c r="L22" s="370">
        <v>1446</v>
      </c>
      <c r="M22" s="371">
        <v>43.81818181818182</v>
      </c>
      <c r="N22" s="370">
        <v>1854</v>
      </c>
      <c r="O22" s="372">
        <v>56.18181818181818</v>
      </c>
      <c r="P22" s="350"/>
      <c r="Q22" s="368">
        <v>2651</v>
      </c>
      <c r="R22" s="369">
        <v>21.308576480990276</v>
      </c>
      <c r="S22" s="370">
        <v>1763</v>
      </c>
      <c r="T22" s="371">
        <v>66.503206337231234</v>
      </c>
      <c r="U22" s="370">
        <v>888</v>
      </c>
      <c r="V22" s="372">
        <v>33.496793662768766</v>
      </c>
      <c r="W22" s="350"/>
      <c r="X22" s="368">
        <v>6490</v>
      </c>
      <c r="Y22" s="369">
        <v>52.166224580017683</v>
      </c>
      <c r="Z22" s="370">
        <v>4734</v>
      </c>
      <c r="AA22" s="371">
        <v>72.942989214175654</v>
      </c>
      <c r="AB22" s="370">
        <v>1756</v>
      </c>
      <c r="AC22" s="372">
        <f t="shared" si="0"/>
        <v>27.057010785824342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28954</v>
      </c>
      <c r="E23" s="365">
        <f t="shared" si="2"/>
        <v>16671</v>
      </c>
      <c r="F23" s="366">
        <f t="shared" si="3"/>
        <v>57.577536782482561</v>
      </c>
      <c r="G23" s="365">
        <f t="shared" si="4"/>
        <v>12283</v>
      </c>
      <c r="H23" s="367">
        <f t="shared" si="3"/>
        <v>42.422463217517439</v>
      </c>
      <c r="I23" s="350"/>
      <c r="J23" s="368">
        <f t="shared" si="5"/>
        <v>9909</v>
      </c>
      <c r="K23" s="369">
        <f t="shared" si="6"/>
        <v>34.223250673482077</v>
      </c>
      <c r="L23" s="370">
        <v>3603</v>
      </c>
      <c r="M23" s="371">
        <v>36.360884044807747</v>
      </c>
      <c r="N23" s="370">
        <v>6306</v>
      </c>
      <c r="O23" s="372">
        <v>63.639115955192253</v>
      </c>
      <c r="P23" s="350"/>
      <c r="Q23" s="368">
        <v>5384</v>
      </c>
      <c r="R23" s="369">
        <v>18.595012778890656</v>
      </c>
      <c r="S23" s="370">
        <v>3159</v>
      </c>
      <c r="T23" s="371">
        <v>58.673848439821697</v>
      </c>
      <c r="U23" s="370">
        <v>2225</v>
      </c>
      <c r="V23" s="372">
        <v>41.326151560178303</v>
      </c>
      <c r="W23" s="350"/>
      <c r="X23" s="368">
        <v>13661</v>
      </c>
      <c r="Y23" s="369">
        <v>47.181736547627274</v>
      </c>
      <c r="Z23" s="370">
        <v>9909</v>
      </c>
      <c r="AA23" s="371">
        <v>72.534953517312047</v>
      </c>
      <c r="AB23" s="370">
        <v>3752</v>
      </c>
      <c r="AC23" s="372">
        <f t="shared" si="0"/>
        <v>27.465046482687942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59426</v>
      </c>
      <c r="E24" s="365">
        <f t="shared" si="2"/>
        <v>38962</v>
      </c>
      <c r="F24" s="366">
        <f t="shared" si="3"/>
        <v>65.563894591592913</v>
      </c>
      <c r="G24" s="365">
        <f t="shared" si="4"/>
        <v>20464</v>
      </c>
      <c r="H24" s="367">
        <f t="shared" si="3"/>
        <v>34.436105408407094</v>
      </c>
      <c r="I24" s="350"/>
      <c r="J24" s="368">
        <f t="shared" si="5"/>
        <v>14674</v>
      </c>
      <c r="K24" s="369">
        <f t="shared" si="6"/>
        <v>24.69289536566486</v>
      </c>
      <c r="L24" s="370">
        <v>6700</v>
      </c>
      <c r="M24" s="371">
        <v>45.658988687474448</v>
      </c>
      <c r="N24" s="370">
        <v>7974</v>
      </c>
      <c r="O24" s="372">
        <v>54.341011312525552</v>
      </c>
      <c r="P24" s="350"/>
      <c r="Q24" s="368">
        <v>12742</v>
      </c>
      <c r="R24" s="369">
        <v>21.441793154511494</v>
      </c>
      <c r="S24" s="370">
        <v>8747</v>
      </c>
      <c r="T24" s="371">
        <v>68.646994192434477</v>
      </c>
      <c r="U24" s="370">
        <v>3995</v>
      </c>
      <c r="V24" s="372">
        <v>31.35300580756553</v>
      </c>
      <c r="W24" s="350"/>
      <c r="X24" s="368">
        <v>32010</v>
      </c>
      <c r="Y24" s="369">
        <v>53.865311479823639</v>
      </c>
      <c r="Z24" s="370">
        <v>23515</v>
      </c>
      <c r="AA24" s="371">
        <v>73.461418306779137</v>
      </c>
      <c r="AB24" s="370">
        <v>8495</v>
      </c>
      <c r="AC24" s="372">
        <f t="shared" si="0"/>
        <v>26.53858169322087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15442</v>
      </c>
      <c r="E25" s="365">
        <f t="shared" si="2"/>
        <v>9724</v>
      </c>
      <c r="F25" s="366">
        <f t="shared" si="3"/>
        <v>62.971117730863881</v>
      </c>
      <c r="G25" s="365">
        <f t="shared" si="4"/>
        <v>5718</v>
      </c>
      <c r="H25" s="367">
        <f t="shared" si="3"/>
        <v>37.028882269136119</v>
      </c>
      <c r="I25" s="350"/>
      <c r="J25" s="368">
        <f t="shared" si="5"/>
        <v>4173</v>
      </c>
      <c r="K25" s="369">
        <f t="shared" si="6"/>
        <v>27.023701593057893</v>
      </c>
      <c r="L25" s="370">
        <v>1660</v>
      </c>
      <c r="M25" s="371">
        <v>39.779535106637908</v>
      </c>
      <c r="N25" s="370">
        <v>2513</v>
      </c>
      <c r="O25" s="372">
        <v>60.220464893362092</v>
      </c>
      <c r="P25" s="350"/>
      <c r="Q25" s="368">
        <v>3947</v>
      </c>
      <c r="R25" s="369">
        <v>25.560160600958426</v>
      </c>
      <c r="S25" s="370">
        <v>2771</v>
      </c>
      <c r="T25" s="371">
        <v>70.205219153787695</v>
      </c>
      <c r="U25" s="370">
        <v>1176</v>
      </c>
      <c r="V25" s="372">
        <v>29.794780846212316</v>
      </c>
      <c r="W25" s="350"/>
      <c r="X25" s="368">
        <v>7322</v>
      </c>
      <c r="Y25" s="369">
        <v>47.416137805983681</v>
      </c>
      <c r="Z25" s="370">
        <v>5293</v>
      </c>
      <c r="AA25" s="371">
        <v>72.288992078667036</v>
      </c>
      <c r="AB25" s="370">
        <v>2029</v>
      </c>
      <c r="AC25" s="372">
        <f t="shared" si="0"/>
        <v>27.711007921332971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7397</v>
      </c>
      <c r="E26" s="380">
        <f t="shared" si="2"/>
        <v>4533</v>
      </c>
      <c r="F26" s="381">
        <f t="shared" si="3"/>
        <v>61.281600648911713</v>
      </c>
      <c r="G26" s="380">
        <f t="shared" si="4"/>
        <v>2864</v>
      </c>
      <c r="H26" s="367">
        <f t="shared" si="3"/>
        <v>38.71839935108828</v>
      </c>
      <c r="I26" s="350"/>
      <c r="J26" s="377">
        <f t="shared" si="5"/>
        <v>1700</v>
      </c>
      <c r="K26" s="378">
        <f t="shared" si="6"/>
        <v>22.98229011761525</v>
      </c>
      <c r="L26" s="375">
        <v>704</v>
      </c>
      <c r="M26" s="376">
        <v>41.411764705882355</v>
      </c>
      <c r="N26" s="375">
        <v>996</v>
      </c>
      <c r="O26" s="372">
        <v>58.588235294117652</v>
      </c>
      <c r="P26" s="350"/>
      <c r="Q26" s="377">
        <v>1471</v>
      </c>
      <c r="R26" s="378">
        <v>19.886440448830605</v>
      </c>
      <c r="S26" s="375">
        <v>837</v>
      </c>
      <c r="T26" s="376">
        <v>56.900067980965332</v>
      </c>
      <c r="U26" s="375">
        <v>634</v>
      </c>
      <c r="V26" s="372">
        <v>43.099932019034668</v>
      </c>
      <c r="W26" s="350"/>
      <c r="X26" s="377">
        <v>4226</v>
      </c>
      <c r="Y26" s="378">
        <v>57.131269433554145</v>
      </c>
      <c r="Z26" s="375">
        <v>2992</v>
      </c>
      <c r="AA26" s="376">
        <v>70.799810695693324</v>
      </c>
      <c r="AB26" s="375">
        <v>1234</v>
      </c>
      <c r="AC26" s="372">
        <f t="shared" si="0"/>
        <v>29.200189304306672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31590</v>
      </c>
      <c r="E27" s="380">
        <f t="shared" si="2"/>
        <v>18749</v>
      </c>
      <c r="F27" s="381">
        <f t="shared" si="3"/>
        <v>59.351060462171581</v>
      </c>
      <c r="G27" s="380">
        <f t="shared" si="4"/>
        <v>12841</v>
      </c>
      <c r="H27" s="367">
        <f t="shared" si="3"/>
        <v>40.648939537828426</v>
      </c>
      <c r="I27" s="350"/>
      <c r="J27" s="377">
        <f t="shared" si="5"/>
        <v>8774</v>
      </c>
      <c r="K27" s="378">
        <f t="shared" si="6"/>
        <v>27.774612219056667</v>
      </c>
      <c r="L27" s="375">
        <v>3413</v>
      </c>
      <c r="M27" s="376">
        <v>38.899019831319812</v>
      </c>
      <c r="N27" s="375">
        <v>5361</v>
      </c>
      <c r="O27" s="372">
        <v>61.100980168680195</v>
      </c>
      <c r="P27" s="350"/>
      <c r="Q27" s="377">
        <v>6442</v>
      </c>
      <c r="R27" s="378">
        <v>20.39252928141817</v>
      </c>
      <c r="S27" s="375">
        <v>3647</v>
      </c>
      <c r="T27" s="376">
        <v>56.612853151195289</v>
      </c>
      <c r="U27" s="375">
        <v>2795</v>
      </c>
      <c r="V27" s="372">
        <v>43.387146848804719</v>
      </c>
      <c r="W27" s="350"/>
      <c r="X27" s="377">
        <v>16374</v>
      </c>
      <c r="Y27" s="378">
        <v>51.832858499525173</v>
      </c>
      <c r="Z27" s="375">
        <v>11689</v>
      </c>
      <c r="AA27" s="376">
        <v>71.387565652864296</v>
      </c>
      <c r="AB27" s="375">
        <v>4685</v>
      </c>
      <c r="AC27" s="372">
        <f t="shared" si="0"/>
        <v>28.6124343471357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2950</v>
      </c>
      <c r="E28" s="380">
        <f t="shared" si="2"/>
        <v>1994</v>
      </c>
      <c r="F28" s="381">
        <f t="shared" si="3"/>
        <v>67.593220338983045</v>
      </c>
      <c r="G28" s="380">
        <f t="shared" si="4"/>
        <v>956</v>
      </c>
      <c r="H28" s="382">
        <f t="shared" si="3"/>
        <v>32.406779661016948</v>
      </c>
      <c r="I28" s="350"/>
      <c r="J28" s="377">
        <f t="shared" si="5"/>
        <v>369</v>
      </c>
      <c r="K28" s="378">
        <f t="shared" si="6"/>
        <v>12.508474576271187</v>
      </c>
      <c r="L28" s="375">
        <v>165</v>
      </c>
      <c r="M28" s="376">
        <v>44.715447154471541</v>
      </c>
      <c r="N28" s="375">
        <v>204</v>
      </c>
      <c r="O28" s="383">
        <v>55.284552845528459</v>
      </c>
      <c r="P28" s="350"/>
      <c r="Q28" s="377">
        <v>619</v>
      </c>
      <c r="R28" s="378">
        <v>20.983050847457626</v>
      </c>
      <c r="S28" s="375">
        <v>399</v>
      </c>
      <c r="T28" s="376">
        <v>64.458804523424888</v>
      </c>
      <c r="U28" s="375">
        <v>220</v>
      </c>
      <c r="V28" s="383">
        <v>35.541195476575119</v>
      </c>
      <c r="W28" s="350"/>
      <c r="X28" s="377">
        <v>1962</v>
      </c>
      <c r="Y28" s="378">
        <v>66.508474576271183</v>
      </c>
      <c r="Z28" s="375">
        <v>1430</v>
      </c>
      <c r="AA28" s="376">
        <v>72.884811416921508</v>
      </c>
      <c r="AB28" s="375">
        <v>532</v>
      </c>
      <c r="AC28" s="383">
        <f t="shared" si="0"/>
        <v>27.115188583078492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1200</v>
      </c>
      <c r="E29" s="386">
        <f t="shared" si="2"/>
        <v>654</v>
      </c>
      <c r="F29" s="387">
        <f t="shared" si="3"/>
        <v>54.500000000000007</v>
      </c>
      <c r="G29" s="386">
        <f t="shared" si="4"/>
        <v>546</v>
      </c>
      <c r="H29" s="388">
        <f t="shared" si="3"/>
        <v>45.5</v>
      </c>
      <c r="I29" s="350"/>
      <c r="J29" s="389">
        <f t="shared" si="5"/>
        <v>655</v>
      </c>
      <c r="K29" s="390">
        <f t="shared" si="6"/>
        <v>54.583333333333329</v>
      </c>
      <c r="L29" s="391">
        <v>230</v>
      </c>
      <c r="M29" s="392">
        <v>35.114503816793892</v>
      </c>
      <c r="N29" s="391">
        <v>425</v>
      </c>
      <c r="O29" s="393">
        <v>64.885496183206101</v>
      </c>
      <c r="P29" s="350"/>
      <c r="Q29" s="389">
        <v>217</v>
      </c>
      <c r="R29" s="390">
        <v>18.083333333333336</v>
      </c>
      <c r="S29" s="391">
        <v>161</v>
      </c>
      <c r="T29" s="392">
        <v>74.193548387096769</v>
      </c>
      <c r="U29" s="391">
        <v>56</v>
      </c>
      <c r="V29" s="393">
        <v>25.806451612903224</v>
      </c>
      <c r="W29" s="350"/>
      <c r="X29" s="389">
        <v>328</v>
      </c>
      <c r="Y29" s="390">
        <v>27.333333333333332</v>
      </c>
      <c r="Z29" s="391">
        <v>263</v>
      </c>
      <c r="AA29" s="392">
        <v>80.182926829268297</v>
      </c>
      <c r="AB29" s="391">
        <v>65</v>
      </c>
      <c r="AC29" s="393">
        <f t="shared" si="0"/>
        <v>19.817073170731707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8" t="s">
        <v>0</v>
      </c>
      <c r="C31" s="320"/>
      <c r="D31" s="1229">
        <f>J31+Q31+X31</f>
        <v>565018</v>
      </c>
      <c r="E31" s="1230">
        <f>L31+S31+Z31</f>
        <v>355345</v>
      </c>
      <c r="F31" s="1231">
        <f>E31/$D31*100</f>
        <v>62.890916749554883</v>
      </c>
      <c r="G31" s="1230">
        <f>N31+U31+AB31</f>
        <v>209673</v>
      </c>
      <c r="H31" s="1232">
        <f>G31/$D31*100</f>
        <v>37.109083250445117</v>
      </c>
      <c r="I31" s="320"/>
      <c r="J31" s="1233">
        <f>SUM(J12:J29)</f>
        <v>146409</v>
      </c>
      <c r="K31" s="1234">
        <f>J31/$D31*100</f>
        <v>25.912271821428696</v>
      </c>
      <c r="L31" s="1230">
        <f>SUM(L12:L29)</f>
        <v>61997</v>
      </c>
      <c r="M31" s="1231">
        <f>L31/$J31*100</f>
        <v>42.345074414824225</v>
      </c>
      <c r="N31" s="1230">
        <f>SUM(N12:N29)</f>
        <v>84412</v>
      </c>
      <c r="O31" s="1235">
        <f>N31/$J31*100</f>
        <v>57.654925585175775</v>
      </c>
      <c r="P31" s="320"/>
      <c r="Q31" s="1233">
        <f>SUM(Q12:Q29)</f>
        <v>126436</v>
      </c>
      <c r="R31" s="1234">
        <f>Q31/$D31*100</f>
        <v>22.377340190931971</v>
      </c>
      <c r="S31" s="1230">
        <f>SUM(S12:S29)</f>
        <v>82623</v>
      </c>
      <c r="T31" s="1231">
        <f>S31/$Q31*100</f>
        <v>65.34768578569394</v>
      </c>
      <c r="U31" s="1230">
        <f>SUM(U12:U29)</f>
        <v>43813</v>
      </c>
      <c r="V31" s="1235">
        <f>U31/$Q31*100</f>
        <v>34.652314214306053</v>
      </c>
      <c r="W31" s="320"/>
      <c r="X31" s="1233">
        <f>SUM(X12:X29)</f>
        <v>292173</v>
      </c>
      <c r="Y31" s="1234">
        <f>X31/$D31*100</f>
        <v>51.710387987639329</v>
      </c>
      <c r="Z31" s="1230">
        <f>SUM(Z12:Z29)</f>
        <v>210725</v>
      </c>
      <c r="AA31" s="1231">
        <f>Z31/$X31*100</f>
        <v>72.123365266468838</v>
      </c>
      <c r="AB31" s="1230">
        <f>SUM(AB12:AB29)</f>
        <v>81448</v>
      </c>
      <c r="AC31" s="1235">
        <f>AB31/$X31*100</f>
        <v>27.876634733531162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5"/>
      <c r="C34" s="1445"/>
      <c r="D34" s="1445"/>
      <c r="E34" s="1445"/>
      <c r="F34" s="1445"/>
      <c r="G34" s="1445"/>
      <c r="H34" s="1445"/>
      <c r="I34" s="1445"/>
      <c r="J34" s="1445"/>
      <c r="K34" s="1445"/>
      <c r="L34" s="1445"/>
      <c r="M34" s="1445"/>
      <c r="N34" s="1445"/>
      <c r="O34" s="1445"/>
    </row>
    <row r="35" spans="2:15" s="329" customFormat="1" ht="29.25" customHeight="1" x14ac:dyDescent="0.2">
      <c r="B35" s="1446"/>
      <c r="C35" s="1446"/>
      <c r="D35" s="1446"/>
      <c r="E35" s="1446"/>
      <c r="F35" s="1446"/>
      <c r="G35" s="1446"/>
      <c r="H35" s="1446"/>
      <c r="I35" s="1446"/>
      <c r="J35" s="1446"/>
      <c r="K35" s="1446"/>
      <c r="L35" s="1446"/>
      <c r="M35" s="1446"/>
    </row>
    <row r="36" spans="2:15" s="329" customFormat="1" ht="4.5" customHeight="1" x14ac:dyDescent="0.2">
      <c r="B36" s="1436"/>
      <c r="C36" s="1436"/>
      <c r="D36" s="143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7"/>
      <c r="C2" s="1447"/>
    </row>
    <row r="3" spans="1:38" s="345" customFormat="1" ht="4.5" customHeight="1" x14ac:dyDescent="0.2">
      <c r="B3" s="1448"/>
      <c r="C3" s="1448"/>
    </row>
    <row r="4" spans="1:38" s="492" customFormat="1" ht="17.25" customHeight="1" x14ac:dyDescent="0.2">
      <c r="A4" s="1474" t="s">
        <v>426</v>
      </c>
      <c r="B4" s="1474"/>
      <c r="C4" s="1474"/>
      <c r="D4" s="1474"/>
      <c r="E4" s="1474"/>
      <c r="F4" s="1474"/>
      <c r="G4" s="1474"/>
      <c r="H4" s="1474"/>
      <c r="I4" s="1474"/>
      <c r="J4" s="1474"/>
      <c r="K4" s="1474"/>
      <c r="L4" s="1474"/>
      <c r="M4" s="1474"/>
      <c r="N4" s="1474"/>
    </row>
    <row r="5" spans="1:38" s="492" customFormat="1" ht="17.25" customHeight="1" x14ac:dyDescent="0.2">
      <c r="B5" s="1475" t="str">
        <f>porsaad!$B$6</f>
        <v>Situación a 31 de julio de 2025</v>
      </c>
      <c r="C5" s="1475"/>
      <c r="D5" s="1475"/>
      <c r="E5" s="1475"/>
      <c r="F5" s="1475"/>
      <c r="G5" s="1475"/>
      <c r="H5" s="1475"/>
      <c r="I5" s="1475"/>
      <c r="J5" s="1475"/>
      <c r="K5" s="1475"/>
      <c r="L5" s="1475"/>
      <c r="M5" s="1475"/>
      <c r="N5" s="1475"/>
    </row>
    <row r="6" spans="1:38" s="492" customFormat="1" ht="6" customHeight="1" x14ac:dyDescent="0.2"/>
    <row r="7" spans="1:38" s="437" customFormat="1" ht="12.75" customHeight="1" x14ac:dyDescent="0.2">
      <c r="A7" s="488"/>
      <c r="B7" s="1451" t="s">
        <v>12</v>
      </c>
      <c r="D7" s="1454" t="s">
        <v>250</v>
      </c>
      <c r="E7" s="1455"/>
      <c r="F7" s="489"/>
      <c r="G7" s="1485"/>
      <c r="H7" s="1485"/>
      <c r="I7" s="489"/>
      <c r="J7" s="1485"/>
      <c r="K7" s="1485"/>
      <c r="L7" s="489"/>
      <c r="M7" s="1485"/>
      <c r="N7" s="1486"/>
      <c r="O7" s="488"/>
      <c r="P7" s="488"/>
      <c r="W7" s="490"/>
    </row>
    <row r="8" spans="1:38" s="437" customFormat="1" ht="45.75" customHeight="1" x14ac:dyDescent="0.2">
      <c r="A8" s="488"/>
      <c r="B8" s="1452"/>
      <c r="D8" s="1483"/>
      <c r="E8" s="1484"/>
      <c r="F8" s="491"/>
      <c r="G8" s="1607" t="s">
        <v>267</v>
      </c>
      <c r="H8" s="1608"/>
      <c r="I8" s="744"/>
      <c r="J8" s="1607" t="s">
        <v>268</v>
      </c>
      <c r="K8" s="1608"/>
      <c r="L8" s="744"/>
      <c r="M8" s="1607" t="s">
        <v>269</v>
      </c>
      <c r="N8" s="1608"/>
      <c r="O8" s="488"/>
      <c r="P8" s="488"/>
      <c r="W8" s="490"/>
    </row>
    <row r="9" spans="1:38" s="437" customFormat="1" ht="6" customHeight="1" x14ac:dyDescent="0.2">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304357</v>
      </c>
      <c r="E12" s="498">
        <f>D12/'20pobl'!D12*100</f>
        <v>3.5259715690542781</v>
      </c>
      <c r="F12" s="350"/>
      <c r="G12" s="355">
        <v>91899</v>
      </c>
      <c r="H12" s="498">
        <v>1.309354549572147</v>
      </c>
      <c r="I12" s="350"/>
      <c r="J12" s="355">
        <v>63659</v>
      </c>
      <c r="K12" s="498">
        <v>5.4113994799330492</v>
      </c>
      <c r="L12" s="350"/>
      <c r="M12" s="355">
        <v>148799</v>
      </c>
      <c r="N12" s="498">
        <f>M12/'20pobl'!X12*100</f>
        <v>34.063677528352251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47370</v>
      </c>
      <c r="E13" s="500">
        <f>D13/'20pobl'!D13*100</f>
        <v>3.504758466133616</v>
      </c>
      <c r="F13" s="350"/>
      <c r="G13" s="368">
        <v>9251</v>
      </c>
      <c r="H13" s="501">
        <v>0.88192450398300781</v>
      </c>
      <c r="I13" s="350"/>
      <c r="J13" s="368">
        <v>8768</v>
      </c>
      <c r="K13" s="501">
        <v>4.2697001275845619</v>
      </c>
      <c r="L13" s="350"/>
      <c r="M13" s="368">
        <v>29351</v>
      </c>
      <c r="N13" s="501">
        <f>M13/'20pobl'!X13*100</f>
        <v>30.171359258231313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34990</v>
      </c>
      <c r="E14" s="500">
        <f>D14/'20pobl'!D14*100</f>
        <v>3.465732434362554</v>
      </c>
      <c r="F14" s="350"/>
      <c r="G14" s="368">
        <v>8145</v>
      </c>
      <c r="H14" s="501">
        <v>1.1202127922937062</v>
      </c>
      <c r="I14" s="350"/>
      <c r="J14" s="368">
        <v>7377</v>
      </c>
      <c r="K14" s="501">
        <v>3.7369116909563389</v>
      </c>
      <c r="L14" s="350"/>
      <c r="M14" s="368">
        <v>19468</v>
      </c>
      <c r="N14" s="501">
        <f>M14/'20pobl'!X14*100</f>
        <v>22.877691078311553</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33221</v>
      </c>
      <c r="E15" s="500">
        <f>D15/'20pobl'!D15*100</f>
        <v>2.6970176202012071</v>
      </c>
      <c r="F15" s="350"/>
      <c r="G15" s="368">
        <v>9101</v>
      </c>
      <c r="H15" s="501">
        <v>0.88662569801924251</v>
      </c>
      <c r="I15" s="350"/>
      <c r="J15" s="368">
        <v>7164</v>
      </c>
      <c r="K15" s="501">
        <v>4.750190630905414</v>
      </c>
      <c r="L15" s="350"/>
      <c r="M15" s="368">
        <v>16956</v>
      </c>
      <c r="N15" s="501">
        <f>M15/'20pobl'!X15*100</f>
        <v>31.125061952750706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50901</v>
      </c>
      <c r="E16" s="500">
        <f>D16/'20pobl'!D16*100</f>
        <v>2.2736307785491396</v>
      </c>
      <c r="F16" s="350"/>
      <c r="G16" s="368">
        <v>19700</v>
      </c>
      <c r="H16" s="501">
        <v>1.0704671692609646</v>
      </c>
      <c r="I16" s="350"/>
      <c r="J16" s="368">
        <v>10456</v>
      </c>
      <c r="K16" s="501">
        <v>3.5219380090406287</v>
      </c>
      <c r="L16" s="350"/>
      <c r="M16" s="368">
        <v>20745</v>
      </c>
      <c r="N16" s="501">
        <f>M16/'20pobl'!X16*100</f>
        <v>20.42755578313016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18124</v>
      </c>
      <c r="E17" s="502">
        <f>D17/'20pobl'!D17*100</f>
        <v>3.0674400144875782</v>
      </c>
      <c r="F17" s="350"/>
      <c r="G17" s="377">
        <v>4673</v>
      </c>
      <c r="H17" s="502">
        <v>1.0409195197469538</v>
      </c>
      <c r="I17" s="350"/>
      <c r="J17" s="377">
        <v>3858</v>
      </c>
      <c r="K17" s="502">
        <v>3.8346469997713921</v>
      </c>
      <c r="L17" s="350"/>
      <c r="M17" s="377">
        <v>9593</v>
      </c>
      <c r="N17" s="502">
        <f>M17/'20pobl'!X17*100</f>
        <v>23.220855925639039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127052</v>
      </c>
      <c r="E18" s="500">
        <f>D18/'20pobl'!D18*100</f>
        <v>5.3122446880479925</v>
      </c>
      <c r="F18" s="350"/>
      <c r="G18" s="368">
        <v>26528</v>
      </c>
      <c r="H18" s="501">
        <v>1.5169085440468431</v>
      </c>
      <c r="I18" s="350"/>
      <c r="J18" s="368">
        <v>21928</v>
      </c>
      <c r="K18" s="501">
        <v>5.1969227998160887</v>
      </c>
      <c r="L18" s="350"/>
      <c r="M18" s="368">
        <v>78596</v>
      </c>
      <c r="N18" s="501">
        <f>M18/'20pobl'!X18*100</f>
        <v>35.576679340937893</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79065</v>
      </c>
      <c r="E19" s="500">
        <f>D19/'20pobl'!D19*100</f>
        <v>3.7570690062358838</v>
      </c>
      <c r="F19" s="350"/>
      <c r="G19" s="368">
        <v>17960</v>
      </c>
      <c r="H19" s="501">
        <v>1.0632673685257465</v>
      </c>
      <c r="I19" s="350"/>
      <c r="J19" s="368">
        <v>14227</v>
      </c>
      <c r="K19" s="501">
        <v>5.0408704864420537</v>
      </c>
      <c r="L19" s="350"/>
      <c r="M19" s="368">
        <v>46878</v>
      </c>
      <c r="N19" s="501">
        <f>M19/'20pobl'!X19*100</f>
        <v>35.228869667160154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240890</v>
      </c>
      <c r="E20" s="500">
        <f>D20/'20pobl'!D20*100</f>
        <v>3.0065283939017733</v>
      </c>
      <c r="F20" s="350"/>
      <c r="G20" s="368">
        <v>62843</v>
      </c>
      <c r="H20" s="501">
        <v>0.97480382699267987</v>
      </c>
      <c r="I20" s="350"/>
      <c r="J20" s="368">
        <v>48011</v>
      </c>
      <c r="K20" s="501">
        <v>4.3642594503201995</v>
      </c>
      <c r="L20" s="350"/>
      <c r="M20" s="368">
        <v>130036</v>
      </c>
      <c r="N20" s="501">
        <f>M20/'20pobl'!X20*100</f>
        <v>27.940516068869346</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174236</v>
      </c>
      <c r="E21" s="500">
        <f>D21/'20pobl'!D21*100</f>
        <v>3.2755530113539697</v>
      </c>
      <c r="F21" s="350"/>
      <c r="G21" s="368">
        <v>45314</v>
      </c>
      <c r="H21" s="501">
        <v>1.0674057522226037</v>
      </c>
      <c r="I21" s="350"/>
      <c r="J21" s="368">
        <v>35705</v>
      </c>
      <c r="K21" s="501">
        <v>4.6178937076105679</v>
      </c>
      <c r="L21" s="350"/>
      <c r="M21" s="368">
        <v>93217</v>
      </c>
      <c r="N21" s="501">
        <f>M21/'20pobl'!X21*100</f>
        <v>30.984440802922375</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37298</v>
      </c>
      <c r="E22" s="500">
        <f>D22/'20pobl'!D22*100</f>
        <v>3.5364247578177666</v>
      </c>
      <c r="F22" s="350"/>
      <c r="G22" s="368">
        <v>9297</v>
      </c>
      <c r="H22" s="501">
        <v>1.1355419626542638</v>
      </c>
      <c r="I22" s="350"/>
      <c r="J22" s="368">
        <v>6807</v>
      </c>
      <c r="K22" s="501">
        <v>4.2205054438133969</v>
      </c>
      <c r="L22" s="350"/>
      <c r="M22" s="368">
        <v>21194</v>
      </c>
      <c r="N22" s="501">
        <f>M22/'20pobl'!X22*100</f>
        <v>28.383934430620471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85337</v>
      </c>
      <c r="E23" s="500">
        <f>D23/'20pobl'!D23*100</f>
        <v>3.1538162185175507</v>
      </c>
      <c r="F23" s="350"/>
      <c r="G23" s="368">
        <v>23352</v>
      </c>
      <c r="H23" s="501">
        <v>1.1758651561828088</v>
      </c>
      <c r="I23" s="350"/>
      <c r="J23" s="368">
        <v>14904</v>
      </c>
      <c r="K23" s="501">
        <v>3.1136858862535277</v>
      </c>
      <c r="L23" s="350"/>
      <c r="M23" s="368">
        <v>47081</v>
      </c>
      <c r="N23" s="501">
        <f>M23/'20pobl'!X23*100</f>
        <v>19.517058408987271</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200291</v>
      </c>
      <c r="E24" s="500">
        <f>D24/'20pobl'!D24*100</f>
        <v>2.8575166479581036</v>
      </c>
      <c r="F24" s="350"/>
      <c r="G24" s="368">
        <v>52470</v>
      </c>
      <c r="H24" s="501">
        <v>0.91983740598488606</v>
      </c>
      <c r="I24" s="350"/>
      <c r="J24" s="368">
        <v>35765</v>
      </c>
      <c r="K24" s="501">
        <v>3.9183012550834388</v>
      </c>
      <c r="L24" s="350"/>
      <c r="M24" s="368">
        <v>112056</v>
      </c>
      <c r="N24" s="501">
        <f>M24/'20pobl'!X24*100</f>
        <v>28.568879053414953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47469</v>
      </c>
      <c r="E25" s="500">
        <f>D25/'20pobl'!D25*100</f>
        <v>3.0264100805104519</v>
      </c>
      <c r="F25" s="350"/>
      <c r="G25" s="368">
        <v>17070</v>
      </c>
      <c r="H25" s="501">
        <v>1.3060403793714479</v>
      </c>
      <c r="I25" s="350"/>
      <c r="J25" s="368">
        <v>9325</v>
      </c>
      <c r="K25" s="501">
        <v>4.9319314130975167</v>
      </c>
      <c r="L25" s="350"/>
      <c r="M25" s="368">
        <v>21074</v>
      </c>
      <c r="N25" s="501">
        <f>M25/'20pobl'!X25*100</f>
        <v>29.1021073273124</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17278</v>
      </c>
      <c r="E26" s="504">
        <f>D26/'20pobl'!D26*100</f>
        <v>2.5471265587845497</v>
      </c>
      <c r="F26" s="350"/>
      <c r="G26" s="377">
        <v>3540</v>
      </c>
      <c r="H26" s="502">
        <v>0.65830091418285142</v>
      </c>
      <c r="I26" s="350"/>
      <c r="J26" s="377">
        <v>2875</v>
      </c>
      <c r="K26" s="502">
        <v>2.9424708567451665</v>
      </c>
      <c r="L26" s="350"/>
      <c r="M26" s="377">
        <v>10863</v>
      </c>
      <c r="N26" s="502">
        <f>M26/'20pobl'!X26*100</f>
        <v>25.334670460375953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73018</v>
      </c>
      <c r="E27" s="504">
        <f>D27/'20pobl'!D27*100</f>
        <v>3.2777539363751771</v>
      </c>
      <c r="F27" s="350"/>
      <c r="G27" s="377">
        <v>18036</v>
      </c>
      <c r="H27" s="502">
        <v>1.0627328189759913</v>
      </c>
      <c r="I27" s="350"/>
      <c r="J27" s="377">
        <v>13369</v>
      </c>
      <c r="K27" s="502">
        <v>3.6353105608640557</v>
      </c>
      <c r="L27" s="350"/>
      <c r="M27" s="377">
        <v>41613</v>
      </c>
      <c r="N27" s="502">
        <f>M27/'20pobl'!X27*100</f>
        <v>25.561438855991547</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9299</v>
      </c>
      <c r="E28" s="504">
        <f>D28/'20pobl'!D28*100</f>
        <v>2.8684327418996616</v>
      </c>
      <c r="F28" s="350"/>
      <c r="G28" s="377">
        <v>1559</v>
      </c>
      <c r="H28" s="502">
        <v>0.61745508697443041</v>
      </c>
      <c r="I28" s="350"/>
      <c r="J28" s="377">
        <v>1656</v>
      </c>
      <c r="K28" s="502">
        <v>3.367359388344382</v>
      </c>
      <c r="L28" s="350"/>
      <c r="M28" s="377">
        <v>6084</v>
      </c>
      <c r="N28" s="502">
        <f>M28/'20pobl'!X28*100</f>
        <v>27.018385291766588</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3815</v>
      </c>
      <c r="E29" s="506">
        <f>D29/'20pobl'!D29*100</f>
        <v>2.2552079638693812</v>
      </c>
      <c r="F29" s="350"/>
      <c r="G29" s="389">
        <v>2126</v>
      </c>
      <c r="H29" s="507">
        <v>1.4398038724358151</v>
      </c>
      <c r="I29" s="350"/>
      <c r="J29" s="389">
        <v>590</v>
      </c>
      <c r="K29" s="507">
        <v>3.5555019886706036</v>
      </c>
      <c r="L29" s="350"/>
      <c r="M29" s="389">
        <v>1099</v>
      </c>
      <c r="N29" s="507">
        <f>M29/'20pobl'!X29*100</f>
        <v>22.378334351455916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6" t="s">
        <v>0</v>
      </c>
      <c r="C31" s="320"/>
      <c r="D31" s="1242">
        <f>G31+J31+M31</f>
        <v>1584011</v>
      </c>
      <c r="E31" s="1243">
        <f>D31/'20pobl'!D31*100</f>
        <v>3.2579616141154322</v>
      </c>
      <c r="F31" s="320"/>
      <c r="G31" s="1242">
        <f>SUM(G12:G29)</f>
        <v>422864</v>
      </c>
      <c r="H31" s="1243">
        <f>G31/'20pobl'!J31*100</f>
        <v>1.0929167665921617</v>
      </c>
      <c r="I31" s="320"/>
      <c r="J31" s="1242">
        <f>SUM(J12:J29)</f>
        <v>306444</v>
      </c>
      <c r="K31" s="1243">
        <f>J31/'20pobl'!Q31*100</f>
        <v>4.391615053968696</v>
      </c>
      <c r="L31" s="320"/>
      <c r="M31" s="1242">
        <f>SUM(M12:M29)</f>
        <v>854703</v>
      </c>
      <c r="N31" s="1243">
        <f>M31/'20pobl'!X31*100</f>
        <v>28.968721211862391</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79" t="str">
        <f>'24solcasaad_pobl'!B34:N34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
      <c r="B35" s="1493"/>
      <c r="C35" s="1493"/>
      <c r="D35" s="1493"/>
      <c r="E35" s="510"/>
    </row>
    <row r="36" spans="2:14" ht="4.5" customHeight="1" x14ac:dyDescent="0.2">
      <c r="B36" s="1473"/>
      <c r="C36" s="1473"/>
      <c r="D36" s="147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4" width="8.5703125" style="220" customWidth="1"/>
    <col min="25" max="25" width="7.7109375" style="220" customWidth="1"/>
    <col min="26" max="26" width="8.5703125" style="220" customWidth="1"/>
    <col min="27"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9" t="s">
        <v>364</v>
      </c>
      <c r="C3" s="1419"/>
      <c r="D3" s="1419"/>
      <c r="E3" s="1419"/>
      <c r="F3" s="1419"/>
      <c r="G3" s="1419"/>
      <c r="H3" s="1419"/>
      <c r="I3" s="1419"/>
      <c r="J3" s="1419"/>
      <c r="K3" s="1419"/>
      <c r="L3" s="1419"/>
      <c r="M3" s="1419"/>
      <c r="N3" s="1419"/>
      <c r="O3" s="1419"/>
      <c r="P3" s="1419"/>
      <c r="Q3" s="1419"/>
      <c r="R3" s="1419"/>
      <c r="S3" s="1419"/>
      <c r="T3" s="1419"/>
      <c r="U3" s="1419"/>
      <c r="V3" s="1419"/>
      <c r="W3" s="1419"/>
      <c r="X3" s="1419"/>
    </row>
    <row r="5" spans="1:29" x14ac:dyDescent="0.25">
      <c r="B5" s="219"/>
      <c r="C5" s="219"/>
      <c r="D5" s="1420" t="s">
        <v>365</v>
      </c>
      <c r="E5" s="1420"/>
      <c r="F5" s="1420"/>
      <c r="G5" s="1420"/>
      <c r="H5" s="1420"/>
      <c r="I5" s="1420"/>
      <c r="J5" s="1420"/>
      <c r="K5" s="1420"/>
      <c r="L5" s="1420"/>
      <c r="M5" s="219"/>
      <c r="N5" s="1417" t="s">
        <v>339</v>
      </c>
      <c r="O5" s="1418"/>
      <c r="P5" s="1418"/>
      <c r="Q5" s="1418"/>
      <c r="R5" s="1418"/>
      <c r="S5" s="1418"/>
      <c r="T5" s="1418"/>
      <c r="U5" s="1418"/>
      <c r="V5" s="1418"/>
      <c r="W5" s="1418"/>
      <c r="X5" s="1418"/>
      <c r="Y5" s="1418"/>
      <c r="Z5" s="1418"/>
      <c r="AA5" s="1418"/>
    </row>
    <row r="6" spans="1:29" ht="21" customHeight="1" x14ac:dyDescent="0.25">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26">
        <v>45657</v>
      </c>
      <c r="Y6" s="1427"/>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388846</v>
      </c>
      <c r="E9" s="300">
        <v>410355</v>
      </c>
      <c r="F9" s="300">
        <v>396745</v>
      </c>
      <c r="G9" s="254">
        <v>402114</v>
      </c>
      <c r="H9" s="254">
        <v>422621</v>
      </c>
      <c r="I9" s="254">
        <v>420976</v>
      </c>
      <c r="J9" s="276">
        <v>423377</v>
      </c>
      <c r="K9" s="279">
        <v>427150</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3.8241006083851614E-2</v>
      </c>
      <c r="AA9" s="279">
        <v>15733</v>
      </c>
    </row>
    <row r="10" spans="1:29" x14ac:dyDescent="0.25">
      <c r="B10" s="303" t="s">
        <v>7</v>
      </c>
      <c r="C10" s="219"/>
      <c r="D10" s="253">
        <v>49707</v>
      </c>
      <c r="E10" s="254">
        <v>51252</v>
      </c>
      <c r="F10" s="254">
        <v>47953</v>
      </c>
      <c r="G10" s="254">
        <v>48669</v>
      </c>
      <c r="H10" s="254">
        <v>51170</v>
      </c>
      <c r="I10" s="254">
        <v>54128</v>
      </c>
      <c r="J10" s="254">
        <v>57909</v>
      </c>
      <c r="K10" s="257">
        <v>60062</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5.2555946935842757E-2</v>
      </c>
      <c r="AA10" s="257">
        <v>2999</v>
      </c>
    </row>
    <row r="11" spans="1:29" x14ac:dyDescent="0.25">
      <c r="B11" s="303" t="s">
        <v>37</v>
      </c>
      <c r="C11" s="219"/>
      <c r="D11" s="253">
        <v>38844</v>
      </c>
      <c r="E11" s="254">
        <v>40697</v>
      </c>
      <c r="F11" s="254">
        <v>39355</v>
      </c>
      <c r="G11" s="254">
        <v>41002</v>
      </c>
      <c r="H11" s="254">
        <v>43882</v>
      </c>
      <c r="I11" s="254">
        <v>46871</v>
      </c>
      <c r="J11" s="254">
        <v>51282</v>
      </c>
      <c r="K11" s="257">
        <v>51908</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5.3691411404096279E-2</v>
      </c>
      <c r="AA11" s="257">
        <v>2645</v>
      </c>
    </row>
    <row r="12" spans="1:29" x14ac:dyDescent="0.25">
      <c r="B12" s="303" t="s">
        <v>38</v>
      </c>
      <c r="C12" s="219"/>
      <c r="D12" s="253">
        <v>27993</v>
      </c>
      <c r="E12" s="254">
        <v>32479</v>
      </c>
      <c r="F12" s="254">
        <v>32836</v>
      </c>
      <c r="G12" s="254">
        <v>35355</v>
      </c>
      <c r="H12" s="254">
        <v>39461</v>
      </c>
      <c r="I12" s="254">
        <v>43584</v>
      </c>
      <c r="J12" s="254">
        <v>46233</v>
      </c>
      <c r="K12" s="257">
        <v>48867</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7.5607501320654968E-2</v>
      </c>
      <c r="AA12" s="257">
        <v>3435</v>
      </c>
    </row>
    <row r="13" spans="1:29" x14ac:dyDescent="0.25">
      <c r="B13" s="303" t="s">
        <v>6</v>
      </c>
      <c r="C13" s="219"/>
      <c r="D13" s="253">
        <v>48834</v>
      </c>
      <c r="E13" s="254">
        <v>53168</v>
      </c>
      <c r="F13" s="254">
        <v>54714</v>
      </c>
      <c r="G13" s="254">
        <v>58012</v>
      </c>
      <c r="H13" s="254">
        <v>57712</v>
      </c>
      <c r="I13" s="254">
        <v>63120</v>
      </c>
      <c r="J13" s="254">
        <v>75761</v>
      </c>
      <c r="K13" s="257">
        <v>77426</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8.4914385001261028E-2</v>
      </c>
      <c r="AA13" s="257">
        <v>6060</v>
      </c>
      <c r="AC13" s="224"/>
    </row>
    <row r="14" spans="1:29" x14ac:dyDescent="0.25">
      <c r="B14" s="303" t="s">
        <v>5</v>
      </c>
      <c r="C14" s="219"/>
      <c r="D14" s="253">
        <v>24752</v>
      </c>
      <c r="E14" s="254">
        <v>25483</v>
      </c>
      <c r="F14" s="254">
        <v>25356</v>
      </c>
      <c r="G14" s="254">
        <v>23258</v>
      </c>
      <c r="H14" s="254">
        <v>23164</v>
      </c>
      <c r="I14" s="254">
        <v>23876</v>
      </c>
      <c r="J14" s="254">
        <v>23556</v>
      </c>
      <c r="K14" s="257">
        <v>23465</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-2.383725767534739E-2</v>
      </c>
      <c r="AA14" s="257">
        <v>-573</v>
      </c>
      <c r="AC14" s="224"/>
    </row>
    <row r="15" spans="1:29" x14ac:dyDescent="0.25">
      <c r="B15" s="303" t="s">
        <v>4</v>
      </c>
      <c r="C15" s="219"/>
      <c r="D15" s="253">
        <v>129374</v>
      </c>
      <c r="E15" s="254">
        <v>146192</v>
      </c>
      <c r="F15" s="254">
        <v>140933</v>
      </c>
      <c r="G15" s="254">
        <v>142154</v>
      </c>
      <c r="H15" s="254">
        <v>146929</v>
      </c>
      <c r="I15" s="254">
        <v>156550</v>
      </c>
      <c r="J15" s="254">
        <v>160725</v>
      </c>
      <c r="K15" s="257">
        <v>161127</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7.0563382042274636E-3</v>
      </c>
      <c r="AA15" s="257">
        <v>1129</v>
      </c>
      <c r="AC15" s="224"/>
    </row>
    <row r="16" spans="1:29" x14ac:dyDescent="0.25">
      <c r="B16" s="303" t="s">
        <v>40</v>
      </c>
      <c r="C16" s="219"/>
      <c r="D16" s="253">
        <v>86579</v>
      </c>
      <c r="E16" s="254">
        <v>89837</v>
      </c>
      <c r="F16" s="254">
        <v>84968</v>
      </c>
      <c r="G16" s="254">
        <v>87354</v>
      </c>
      <c r="H16" s="254">
        <v>89947</v>
      </c>
      <c r="I16" s="254">
        <v>94676</v>
      </c>
      <c r="J16" s="254">
        <v>98880</v>
      </c>
      <c r="K16" s="257">
        <v>104099</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5.7626464283174306E-2</v>
      </c>
      <c r="AA16" s="257">
        <v>5672</v>
      </c>
      <c r="AC16" s="224"/>
    </row>
    <row r="17" spans="2:31" x14ac:dyDescent="0.25">
      <c r="B17" s="303" t="s">
        <v>41</v>
      </c>
      <c r="C17" s="219"/>
      <c r="D17" s="253">
        <v>318602</v>
      </c>
      <c r="E17" s="254">
        <v>334206</v>
      </c>
      <c r="F17" s="254">
        <v>321411</v>
      </c>
      <c r="G17" s="254">
        <v>337967</v>
      </c>
      <c r="H17" s="254">
        <v>354754</v>
      </c>
      <c r="I17" s="254">
        <v>352939</v>
      </c>
      <c r="J17" s="254">
        <v>382242</v>
      </c>
      <c r="K17" s="257">
        <v>407365</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9.6670938146106167E-2</v>
      </c>
      <c r="AA17" s="257">
        <v>35909</v>
      </c>
      <c r="AC17" s="224"/>
    </row>
    <row r="18" spans="2:31" x14ac:dyDescent="0.25">
      <c r="B18" s="303" t="s">
        <v>3</v>
      </c>
      <c r="C18" s="219"/>
      <c r="D18" s="253">
        <v>116879</v>
      </c>
      <c r="E18" s="254">
        <v>144556</v>
      </c>
      <c r="F18" s="254">
        <v>155768</v>
      </c>
      <c r="G18" s="254">
        <v>166723</v>
      </c>
      <c r="H18" s="254">
        <v>185933</v>
      </c>
      <c r="I18" s="254">
        <v>205653</v>
      </c>
      <c r="J18" s="254">
        <v>218328</v>
      </c>
      <c r="K18" s="257">
        <v>229150</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7.5281431393619203E-2</v>
      </c>
      <c r="AA18" s="257">
        <v>16043</v>
      </c>
      <c r="AC18" s="224"/>
    </row>
    <row r="19" spans="2:31" x14ac:dyDescent="0.25">
      <c r="B19" s="303" t="s">
        <v>2</v>
      </c>
      <c r="C19" s="219"/>
      <c r="D19" s="253">
        <v>54680</v>
      </c>
      <c r="E19" s="254">
        <v>56883</v>
      </c>
      <c r="F19" s="254">
        <v>52977</v>
      </c>
      <c r="G19" s="254">
        <v>54286</v>
      </c>
      <c r="H19" s="254">
        <v>56834</v>
      </c>
      <c r="I19" s="254">
        <v>58876</v>
      </c>
      <c r="J19" s="254">
        <v>59450</v>
      </c>
      <c r="K19" s="257">
        <v>60633</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3.554105752151937E-2</v>
      </c>
      <c r="AA19" s="257">
        <v>2081</v>
      </c>
      <c r="AC19" s="224"/>
    </row>
    <row r="20" spans="2:31" x14ac:dyDescent="0.25">
      <c r="B20" s="303" t="s">
        <v>35</v>
      </c>
      <c r="C20" s="219"/>
      <c r="D20" s="253">
        <v>80184</v>
      </c>
      <c r="E20" s="254">
        <v>80673</v>
      </c>
      <c r="F20" s="254">
        <v>77385</v>
      </c>
      <c r="G20" s="254">
        <v>77804</v>
      </c>
      <c r="H20" s="254">
        <v>79633</v>
      </c>
      <c r="I20" s="254">
        <v>83919</v>
      </c>
      <c r="J20" s="254">
        <v>85251</v>
      </c>
      <c r="K20" s="257">
        <v>93011</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0.10295390672247984</v>
      </c>
      <c r="AA20" s="257">
        <v>8682</v>
      </c>
      <c r="AC20" s="224"/>
    </row>
    <row r="21" spans="2:31" x14ac:dyDescent="0.25">
      <c r="B21" s="303" t="s">
        <v>42</v>
      </c>
      <c r="C21" s="219"/>
      <c r="D21" s="253">
        <v>215222</v>
      </c>
      <c r="E21" s="254">
        <v>228990</v>
      </c>
      <c r="F21" s="254">
        <v>223671</v>
      </c>
      <c r="G21" s="254">
        <v>216089</v>
      </c>
      <c r="H21" s="254">
        <v>224953</v>
      </c>
      <c r="I21" s="254">
        <v>237216</v>
      </c>
      <c r="J21" s="254">
        <v>256424</v>
      </c>
      <c r="K21" s="257">
        <v>270988</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7.0502210230662055E-2</v>
      </c>
      <c r="AA21" s="257">
        <v>17847</v>
      </c>
      <c r="AC21" s="224"/>
    </row>
    <row r="22" spans="2:31" x14ac:dyDescent="0.25">
      <c r="B22" s="303" t="s">
        <v>43</v>
      </c>
      <c r="C22" s="219"/>
      <c r="D22" s="253">
        <v>44249</v>
      </c>
      <c r="E22" s="254">
        <v>53719</v>
      </c>
      <c r="F22" s="254">
        <v>52094</v>
      </c>
      <c r="G22" s="254">
        <v>54205</v>
      </c>
      <c r="H22" s="254">
        <v>55440</v>
      </c>
      <c r="I22" s="254">
        <v>62760</v>
      </c>
      <c r="J22" s="254">
        <v>66811</v>
      </c>
      <c r="K22" s="257">
        <v>72039</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9.1814310180203362E-2</v>
      </c>
      <c r="AA22" s="257">
        <v>6058</v>
      </c>
      <c r="AC22" s="224"/>
    </row>
    <row r="23" spans="2:31" x14ac:dyDescent="0.25">
      <c r="B23" s="303" t="s">
        <v>44</v>
      </c>
      <c r="C23" s="219"/>
      <c r="D23" s="253">
        <v>20012</v>
      </c>
      <c r="E23" s="254">
        <v>20052</v>
      </c>
      <c r="F23" s="254">
        <v>19700</v>
      </c>
      <c r="G23" s="254">
        <v>20426</v>
      </c>
      <c r="H23" s="254">
        <v>21291</v>
      </c>
      <c r="I23" s="254">
        <v>22108</v>
      </c>
      <c r="J23" s="254">
        <v>21514</v>
      </c>
      <c r="K23" s="257">
        <v>23698</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8.7563102340523224E-2</v>
      </c>
      <c r="AA23" s="257">
        <v>1908</v>
      </c>
      <c r="AC23" s="224"/>
    </row>
    <row r="24" spans="2:31" x14ac:dyDescent="0.25">
      <c r="B24" s="303" t="s">
        <v>45</v>
      </c>
      <c r="C24" s="219"/>
      <c r="D24" s="253">
        <v>102813</v>
      </c>
      <c r="E24" s="254">
        <v>106366</v>
      </c>
      <c r="F24" s="254">
        <v>105906</v>
      </c>
      <c r="G24" s="254">
        <v>107110</v>
      </c>
      <c r="H24" s="254">
        <v>108983</v>
      </c>
      <c r="I24" s="254">
        <v>114252</v>
      </c>
      <c r="J24" s="254">
        <v>117575</v>
      </c>
      <c r="K24" s="257">
        <v>120340</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3.6323866278568984E-2</v>
      </c>
      <c r="AA24" s="257">
        <v>4218</v>
      </c>
      <c r="AC24" s="224"/>
    </row>
    <row r="25" spans="2:31" x14ac:dyDescent="0.25">
      <c r="B25" s="303" t="s">
        <v>46</v>
      </c>
      <c r="C25" s="219"/>
      <c r="D25" s="253">
        <v>15257</v>
      </c>
      <c r="E25" s="254">
        <v>15375</v>
      </c>
      <c r="F25" s="254">
        <v>14687</v>
      </c>
      <c r="G25" s="254">
        <v>15454</v>
      </c>
      <c r="H25" s="254">
        <v>14358</v>
      </c>
      <c r="I25" s="254">
        <v>14631</v>
      </c>
      <c r="J25" s="254">
        <v>14722</v>
      </c>
      <c r="K25" s="257">
        <v>14782</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-5.9848026360029838E-3</v>
      </c>
      <c r="AA25" s="257">
        <v>-89</v>
      </c>
      <c r="AC25" s="224"/>
    </row>
    <row r="26" spans="2:31" x14ac:dyDescent="0.25">
      <c r="B26" s="305" t="s">
        <v>1</v>
      </c>
      <c r="C26" s="219"/>
      <c r="D26" s="260">
        <v>4359</v>
      </c>
      <c r="E26" s="261">
        <v>4461</v>
      </c>
      <c r="F26" s="261">
        <v>4491</v>
      </c>
      <c r="G26" s="261">
        <v>4622</v>
      </c>
      <c r="H26" s="261">
        <v>4953</v>
      </c>
      <c r="I26" s="261">
        <v>5237</v>
      </c>
      <c r="J26" s="261">
        <v>5608</v>
      </c>
      <c r="K26" s="265">
        <v>5863</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6.6387777373590362E-2</v>
      </c>
      <c r="AA26" s="265">
        <v>365</v>
      </c>
      <c r="AC26" s="224"/>
      <c r="AD26" s="224"/>
      <c r="AE26" s="286"/>
    </row>
    <row r="27" spans="2:31" x14ac:dyDescent="0.25">
      <c r="B27" s="235" t="s">
        <v>0</v>
      </c>
      <c r="C27" s="219"/>
      <c r="D27" s="1222">
        <f>SUM(D9:D26)</f>
        <v>1767186</v>
      </c>
      <c r="E27" s="306">
        <f>SUM(E9:E26)</f>
        <v>1894744</v>
      </c>
      <c r="F27" s="307">
        <f>SUM(F9:F26)</f>
        <v>1850950</v>
      </c>
      <c r="G27" s="306">
        <v>1892604</v>
      </c>
      <c r="H27" s="307">
        <v>1982018</v>
      </c>
      <c r="I27" s="306">
        <v>2061372</v>
      </c>
      <c r="J27" s="306">
        <v>2165648</v>
      </c>
      <c r="K27" s="1345">
        <f>SUM(K9:K26)</f>
        <v>2251973</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6.132475843025742E-2</v>
      </c>
      <c r="AA27" s="243">
        <v>130122</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613"/>
      <c r="C2" s="1613"/>
      <c r="D2" s="1613"/>
      <c r="E2" s="1613"/>
      <c r="F2" s="1613"/>
      <c r="G2" s="1613"/>
      <c r="H2" s="1613"/>
      <c r="I2" s="161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614"/>
      <c r="C3" s="1614"/>
      <c r="D3" s="1614"/>
      <c r="E3" s="1614"/>
      <c r="F3" s="1614"/>
      <c r="G3" s="1614"/>
      <c r="H3" s="1614"/>
      <c r="I3" s="161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519" t="s">
        <v>425</v>
      </c>
      <c r="B4" s="1519"/>
      <c r="C4" s="1519"/>
      <c r="D4" s="1519"/>
      <c r="E4" s="1519"/>
      <c r="F4" s="1519"/>
      <c r="G4" s="1519"/>
      <c r="H4" s="1519"/>
      <c r="I4" s="1519"/>
      <c r="J4" s="1519"/>
      <c r="K4" s="1519"/>
      <c r="L4" s="1519"/>
      <c r="M4" s="1519"/>
      <c r="N4" s="1519"/>
      <c r="O4" s="1519"/>
      <c r="P4" s="1519"/>
      <c r="Q4" s="1519"/>
      <c r="R4" s="1519"/>
      <c r="S4" s="1519"/>
      <c r="T4" s="1519"/>
      <c r="U4" s="1519"/>
      <c r="V4" s="1519"/>
      <c r="W4" s="1519"/>
      <c r="X4" s="1519"/>
      <c r="Y4" s="1519"/>
      <c r="Z4" s="151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615" t="s">
        <v>12</v>
      </c>
      <c r="D7" s="1609" t="s">
        <v>475</v>
      </c>
      <c r="E7" s="1609"/>
      <c r="G7" s="1609"/>
      <c r="H7" s="1609"/>
      <c r="J7" s="1609"/>
      <c r="K7" s="1609"/>
      <c r="M7" s="1609"/>
      <c r="N7" s="1609"/>
      <c r="P7" s="1609" t="s">
        <v>178</v>
      </c>
      <c r="Q7" s="1609"/>
      <c r="S7" s="1609"/>
      <c r="T7" s="1609"/>
      <c r="V7" s="1609"/>
      <c r="W7" s="1609"/>
      <c r="Y7" s="1609"/>
      <c r="Z7" s="1609"/>
      <c r="AA7" s="512"/>
      <c r="AB7" s="512"/>
      <c r="AI7" s="514"/>
    </row>
    <row r="8" spans="1:50" s="513" customFormat="1" ht="37.5" customHeight="1" x14ac:dyDescent="0.2">
      <c r="A8" s="512"/>
      <c r="B8" s="1615"/>
      <c r="D8" s="1609"/>
      <c r="E8" s="1609"/>
      <c r="G8" s="1609" t="s">
        <v>168</v>
      </c>
      <c r="H8" s="1609"/>
      <c r="J8" s="1609" t="s">
        <v>174</v>
      </c>
      <c r="K8" s="1609"/>
      <c r="M8" s="1609" t="s">
        <v>169</v>
      </c>
      <c r="N8" s="1609"/>
      <c r="P8" s="1609"/>
      <c r="Q8" s="1609"/>
      <c r="S8" s="1609" t="s">
        <v>179</v>
      </c>
      <c r="T8" s="1609"/>
      <c r="V8" s="1609" t="s">
        <v>180</v>
      </c>
      <c r="W8" s="1609"/>
      <c r="Y8" s="1609" t="s">
        <v>181</v>
      </c>
      <c r="Z8" s="1609"/>
      <c r="AA8" s="512"/>
      <c r="AB8" s="512"/>
      <c r="AI8" s="514"/>
    </row>
    <row r="9" spans="1:50" s="325" customFormat="1" ht="36.75" customHeight="1" x14ac:dyDescent="0.2">
      <c r="A9" s="887"/>
      <c r="B9" s="1615"/>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304357</v>
      </c>
      <c r="Q11" s="533">
        <f>P11*100/D11</f>
        <v>3.5259715690542781</v>
      </c>
      <c r="R11" s="527"/>
      <c r="S11" s="530">
        <f>'44apbpcasaad'!G12</f>
        <v>91899</v>
      </c>
      <c r="T11" s="534">
        <f>S11*100/G11</f>
        <v>1.309354549572147</v>
      </c>
      <c r="U11" s="527"/>
      <c r="V11" s="530">
        <f>'44apbpcasaad'!J12</f>
        <v>63659</v>
      </c>
      <c r="W11" s="534">
        <f>V11*100/J11</f>
        <v>5.4113994799330492</v>
      </c>
      <c r="X11" s="527"/>
      <c r="Y11" s="530">
        <f>'44apbpcasaad'!M12</f>
        <v>148799</v>
      </c>
      <c r="Z11" s="520">
        <f>Y11*100/M11</f>
        <v>34.063677528352251</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5.3122446880479934</v>
      </c>
      <c r="AG11" s="396"/>
      <c r="AH11" s="522">
        <f>_xlfn.RANK.EQ(T11,T$11:T$30,0)</f>
        <v>3</v>
      </c>
      <c r="AI11" s="522">
        <v>1</v>
      </c>
      <c r="AJ11" s="522">
        <f>MATCH(AI11,AH$11:AH$30,0)</f>
        <v>7</v>
      </c>
      <c r="AK11" s="523" t="str">
        <f>INDEX(B$11:B$30,AJ11,1)</f>
        <v>Castilla y León</v>
      </c>
      <c r="AL11" s="524">
        <f>INDEX(T$11:T$30,AJ11,1)</f>
        <v>1.5169085440468431</v>
      </c>
      <c r="AM11" s="396"/>
      <c r="AN11" s="522">
        <f>_xlfn.RANK.EQ(W11,W$11:W$30,0)</f>
        <v>1</v>
      </c>
      <c r="AO11" s="522">
        <v>1</v>
      </c>
      <c r="AP11" s="522">
        <f>MATCH(AO11,AN$11:AN$30,0)</f>
        <v>1</v>
      </c>
      <c r="AQ11" s="523" t="str">
        <f>INDEX(B$11:B$30,AP11,1)</f>
        <v>Andalucía</v>
      </c>
      <c r="AR11" s="524">
        <f>INDEX(W$11:W$30,AP11,1)</f>
        <v>5.4113994799330492</v>
      </c>
      <c r="AS11" s="396"/>
      <c r="AT11" s="522">
        <f>_xlfn.RANK.EQ(Z11,Z$11:Z$30,0)</f>
        <v>3</v>
      </c>
      <c r="AU11" s="522">
        <v>1</v>
      </c>
      <c r="AV11" s="522">
        <f>MATCH(AU11,AT$11:AT$30,0)</f>
        <v>7</v>
      </c>
      <c r="AW11" s="523" t="str">
        <f>INDEX(B$11:B$30,AV11,1)</f>
        <v>Castilla y León</v>
      </c>
      <c r="AX11" s="524">
        <f>INDEX(Z$11:Z$30,AV11,1)</f>
        <v>35.576679340937893</v>
      </c>
    </row>
    <row r="12" spans="1:50" s="329" customFormat="1" ht="18" customHeight="1" x14ac:dyDescent="0.1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47370</v>
      </c>
      <c r="Q12" s="533">
        <f t="shared" ref="Q12:Q28" si="9">P12*100/D12</f>
        <v>3.504758466133616</v>
      </c>
      <c r="R12" s="527"/>
      <c r="S12" s="530">
        <f>'44apbpcasaad'!G13</f>
        <v>9251</v>
      </c>
      <c r="T12" s="534">
        <f t="shared" ref="T12:T28" si="10">S12*100/G12</f>
        <v>0.88192450398300781</v>
      </c>
      <c r="U12" s="527"/>
      <c r="V12" s="530">
        <f>'44apbpcasaad'!J13</f>
        <v>8768</v>
      </c>
      <c r="W12" s="534">
        <f t="shared" ref="W12:W28" si="11">V12*100/J12</f>
        <v>4.269700127584561</v>
      </c>
      <c r="X12" s="527"/>
      <c r="Y12" s="530">
        <f>'44apbpcasaad'!M13</f>
        <v>29351</v>
      </c>
      <c r="Z12" s="520">
        <f t="shared" ref="Z12:Z28" si="12">Y12*100/M12</f>
        <v>30.171359258231309</v>
      </c>
      <c r="AA12" s="521"/>
      <c r="AB12" s="522">
        <f t="shared" si="2"/>
        <v>5</v>
      </c>
      <c r="AC12" s="522">
        <v>2</v>
      </c>
      <c r="AD12" s="522">
        <f t="shared" ref="AD12:AD28" si="13">MATCH(AC12,AB$11:AB$30,0)</f>
        <v>8</v>
      </c>
      <c r="AE12" s="523" t="str">
        <f t="shared" si="3"/>
        <v>Castilla - La Mancha</v>
      </c>
      <c r="AF12" s="524">
        <f t="shared" si="4"/>
        <v>3.7570690062358838</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1.4398038724358149</v>
      </c>
      <c r="AM12" s="396"/>
      <c r="AN12" s="522">
        <f t="shared" ref="AN12:AN30" si="18">_xlfn.RANK.EQ(W12,W$11:W$30,0)</f>
        <v>9</v>
      </c>
      <c r="AO12" s="522">
        <v>2</v>
      </c>
      <c r="AP12" s="522">
        <f t="shared" ref="AP12:AP28" si="19">MATCH(AO12,AN$11:AN$30,0)</f>
        <v>7</v>
      </c>
      <c r="AQ12" s="523" t="str">
        <f t="shared" ref="AQ12:AQ29" si="20">INDEX(B$11:B$30,AP12,1)</f>
        <v>Castilla y León</v>
      </c>
      <c r="AR12" s="524">
        <f t="shared" ref="AR12:AR28" si="21">INDEX(W$11:W$30,AP12,1)</f>
        <v>5.1969227998160887</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35.228869667160154</v>
      </c>
    </row>
    <row r="13" spans="1:50" s="329" customFormat="1" ht="18" customHeight="1" x14ac:dyDescent="0.1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34990</v>
      </c>
      <c r="Q13" s="533">
        <f t="shared" si="9"/>
        <v>3.465732434362554</v>
      </c>
      <c r="R13" s="527"/>
      <c r="S13" s="530">
        <f>'44apbpcasaad'!G14</f>
        <v>8145</v>
      </c>
      <c r="T13" s="534">
        <f t="shared" si="10"/>
        <v>1.1202127922937062</v>
      </c>
      <c r="U13" s="527"/>
      <c r="V13" s="530">
        <f>'44apbpcasaad'!J14</f>
        <v>7377</v>
      </c>
      <c r="W13" s="534">
        <f t="shared" si="11"/>
        <v>3.7369116909563393</v>
      </c>
      <c r="X13" s="527"/>
      <c r="Y13" s="530">
        <f>'44apbpcasaad'!M14</f>
        <v>19468</v>
      </c>
      <c r="Z13" s="520">
        <f t="shared" si="12"/>
        <v>22.877691078311553</v>
      </c>
      <c r="AA13" s="521">
        <f ca="1">_xlfn.SHEETS()</f>
        <v>96</v>
      </c>
      <c r="AB13" s="522">
        <f t="shared" si="2"/>
        <v>6</v>
      </c>
      <c r="AC13" s="522">
        <v>3</v>
      </c>
      <c r="AD13" s="522">
        <f t="shared" si="13"/>
        <v>11</v>
      </c>
      <c r="AE13" s="523" t="str">
        <f t="shared" si="3"/>
        <v>Extremadura</v>
      </c>
      <c r="AF13" s="525">
        <f t="shared" si="4"/>
        <v>3.5364247578177666</v>
      </c>
      <c r="AG13" s="396"/>
      <c r="AH13" s="522">
        <f t="shared" si="14"/>
        <v>7</v>
      </c>
      <c r="AI13" s="522">
        <v>3</v>
      </c>
      <c r="AJ13" s="522">
        <f t="shared" si="15"/>
        <v>1</v>
      </c>
      <c r="AK13" s="523" t="str">
        <f t="shared" si="16"/>
        <v>Andalucía</v>
      </c>
      <c r="AL13" s="524">
        <f t="shared" si="17"/>
        <v>1.309354549572147</v>
      </c>
      <c r="AM13" s="396"/>
      <c r="AN13" s="522">
        <f t="shared" si="18"/>
        <v>13</v>
      </c>
      <c r="AO13" s="522">
        <v>3</v>
      </c>
      <c r="AP13" s="522">
        <f t="shared" si="19"/>
        <v>8</v>
      </c>
      <c r="AQ13" s="523" t="str">
        <f t="shared" si="20"/>
        <v>Castilla - La Mancha</v>
      </c>
      <c r="AR13" s="524">
        <f t="shared" si="21"/>
        <v>5.0408704864420528</v>
      </c>
      <c r="AS13" s="396"/>
      <c r="AT13" s="522">
        <f t="shared" si="22"/>
        <v>16</v>
      </c>
      <c r="AU13" s="522">
        <v>3</v>
      </c>
      <c r="AV13" s="522">
        <f t="shared" si="23"/>
        <v>1</v>
      </c>
      <c r="AW13" s="523" t="str">
        <f t="shared" si="24"/>
        <v>Andalucía</v>
      </c>
      <c r="AX13" s="524">
        <f t="shared" si="25"/>
        <v>34.063677528352251</v>
      </c>
    </row>
    <row r="14" spans="1:50" s="329" customFormat="1" ht="18" customHeight="1" x14ac:dyDescent="0.1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33221</v>
      </c>
      <c r="Q14" s="533">
        <f t="shared" si="9"/>
        <v>2.6970176202012066</v>
      </c>
      <c r="R14" s="527"/>
      <c r="S14" s="530">
        <f>'44apbpcasaad'!G15</f>
        <v>9101</v>
      </c>
      <c r="T14" s="534">
        <f t="shared" si="10"/>
        <v>0.88662569801924251</v>
      </c>
      <c r="U14" s="527"/>
      <c r="V14" s="530">
        <f>'44apbpcasaad'!J15</f>
        <v>7164</v>
      </c>
      <c r="W14" s="534">
        <f t="shared" si="11"/>
        <v>4.750190630905414</v>
      </c>
      <c r="X14" s="527"/>
      <c r="Y14" s="530">
        <f>'44apbpcasaad'!M15</f>
        <v>16956</v>
      </c>
      <c r="Z14" s="520">
        <f t="shared" si="12"/>
        <v>31.125061952750702</v>
      </c>
      <c r="AA14" s="1320"/>
      <c r="AB14" s="522">
        <f t="shared" si="2"/>
        <v>16</v>
      </c>
      <c r="AC14" s="522">
        <v>4</v>
      </c>
      <c r="AD14" s="522">
        <f t="shared" si="13"/>
        <v>1</v>
      </c>
      <c r="AE14" s="523" t="str">
        <f t="shared" si="3"/>
        <v>Andalucía</v>
      </c>
      <c r="AF14" s="524">
        <f t="shared" si="4"/>
        <v>3.5259715690542781</v>
      </c>
      <c r="AG14" s="396"/>
      <c r="AH14" s="522">
        <f t="shared" si="14"/>
        <v>16</v>
      </c>
      <c r="AI14" s="522">
        <v>4</v>
      </c>
      <c r="AJ14" s="522">
        <f t="shared" si="15"/>
        <v>14</v>
      </c>
      <c r="AK14" s="523" t="str">
        <f t="shared" si="16"/>
        <v>Murcia, Región de</v>
      </c>
      <c r="AL14" s="524">
        <f t="shared" si="17"/>
        <v>1.3060403793714479</v>
      </c>
      <c r="AM14" s="396"/>
      <c r="AN14" s="522">
        <f t="shared" si="18"/>
        <v>5</v>
      </c>
      <c r="AO14" s="522">
        <v>4</v>
      </c>
      <c r="AP14" s="522">
        <f t="shared" si="19"/>
        <v>14</v>
      </c>
      <c r="AQ14" s="523" t="str">
        <f t="shared" si="20"/>
        <v>Murcia, Región de</v>
      </c>
      <c r="AR14" s="524">
        <f t="shared" si="21"/>
        <v>4.9319314130975176</v>
      </c>
      <c r="AS14" s="396"/>
      <c r="AT14" s="522">
        <f t="shared" si="22"/>
        <v>4</v>
      </c>
      <c r="AU14" s="522">
        <v>4</v>
      </c>
      <c r="AV14" s="522">
        <f t="shared" si="23"/>
        <v>4</v>
      </c>
      <c r="AW14" s="523" t="str">
        <f t="shared" si="24"/>
        <v>Balears, Illes</v>
      </c>
      <c r="AX14" s="524">
        <f t="shared" si="25"/>
        <v>31.125061952750702</v>
      </c>
    </row>
    <row r="15" spans="1:50" s="329" customFormat="1" ht="18" customHeight="1" x14ac:dyDescent="0.1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50901</v>
      </c>
      <c r="Q15" s="533">
        <f t="shared" si="9"/>
        <v>2.2736307785491392</v>
      </c>
      <c r="R15" s="527"/>
      <c r="S15" s="530">
        <f>'44apbpcasaad'!G16</f>
        <v>19700</v>
      </c>
      <c r="T15" s="534">
        <f t="shared" si="10"/>
        <v>1.0704671692609646</v>
      </c>
      <c r="U15" s="527"/>
      <c r="V15" s="530">
        <f>'44apbpcasaad'!J16</f>
        <v>10456</v>
      </c>
      <c r="W15" s="534">
        <f t="shared" si="11"/>
        <v>3.5219380090406291</v>
      </c>
      <c r="X15" s="527"/>
      <c r="Y15" s="530">
        <f>'44apbpcasaad'!M16</f>
        <v>20745</v>
      </c>
      <c r="Z15" s="520">
        <f t="shared" si="12"/>
        <v>20.427555783130156</v>
      </c>
      <c r="AA15" s="521"/>
      <c r="AB15" s="522">
        <f t="shared" si="2"/>
        <v>18</v>
      </c>
      <c r="AC15" s="522">
        <v>5</v>
      </c>
      <c r="AD15" s="522">
        <f t="shared" si="13"/>
        <v>2</v>
      </c>
      <c r="AE15" s="523" t="str">
        <f t="shared" si="3"/>
        <v>Aragón</v>
      </c>
      <c r="AF15" s="524">
        <f t="shared" si="4"/>
        <v>3.504758466133616</v>
      </c>
      <c r="AG15" s="396"/>
      <c r="AH15" s="522">
        <f t="shared" si="14"/>
        <v>9</v>
      </c>
      <c r="AI15" s="522">
        <v>5</v>
      </c>
      <c r="AJ15" s="522">
        <f t="shared" si="15"/>
        <v>12</v>
      </c>
      <c r="AK15" s="523" t="str">
        <f t="shared" si="16"/>
        <v>Galicia</v>
      </c>
      <c r="AL15" s="524">
        <f t="shared" si="17"/>
        <v>1.1758651561828091</v>
      </c>
      <c r="AM15" s="396"/>
      <c r="AN15" s="522">
        <f t="shared" si="18"/>
        <v>16</v>
      </c>
      <c r="AO15" s="522">
        <v>5</v>
      </c>
      <c r="AP15" s="522">
        <f t="shared" si="19"/>
        <v>4</v>
      </c>
      <c r="AQ15" s="523" t="str">
        <f t="shared" si="20"/>
        <v>Balears, Illes</v>
      </c>
      <c r="AR15" s="524">
        <f t="shared" si="21"/>
        <v>4.750190630905414</v>
      </c>
      <c r="AS15" s="396"/>
      <c r="AT15" s="522">
        <f t="shared" si="22"/>
        <v>18</v>
      </c>
      <c r="AU15" s="522">
        <v>5</v>
      </c>
      <c r="AV15" s="522">
        <f t="shared" si="23"/>
        <v>10</v>
      </c>
      <c r="AW15" s="523" t="str">
        <f t="shared" si="24"/>
        <v>Comunitat Valenciana</v>
      </c>
      <c r="AX15" s="524">
        <f t="shared" si="25"/>
        <v>30.984440802922379</v>
      </c>
    </row>
    <row r="16" spans="1:50" s="329" customFormat="1" ht="18" customHeight="1" x14ac:dyDescent="0.1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18124</v>
      </c>
      <c r="Q16" s="533">
        <f t="shared" si="9"/>
        <v>3.0674400144875782</v>
      </c>
      <c r="R16" s="527"/>
      <c r="S16" s="536">
        <f>'44apbpcasaad'!G17</f>
        <v>4673</v>
      </c>
      <c r="T16" s="534">
        <f t="shared" si="10"/>
        <v>1.0409195197469538</v>
      </c>
      <c r="U16" s="527"/>
      <c r="V16" s="536">
        <f>'44apbpcasaad'!J17</f>
        <v>3858</v>
      </c>
      <c r="W16" s="534">
        <f t="shared" si="11"/>
        <v>3.8346469997713921</v>
      </c>
      <c r="X16" s="527"/>
      <c r="Y16" s="536">
        <f>'44apbpcasaad'!M17</f>
        <v>9593</v>
      </c>
      <c r="Z16" s="520">
        <f t="shared" si="12"/>
        <v>23.220855925639039</v>
      </c>
      <c r="AA16" s="521"/>
      <c r="AB16" s="522">
        <f t="shared" si="2"/>
        <v>11</v>
      </c>
      <c r="AC16" s="522">
        <v>6</v>
      </c>
      <c r="AD16" s="522">
        <f t="shared" si="13"/>
        <v>3</v>
      </c>
      <c r="AE16" s="523" t="str">
        <f t="shared" si="3"/>
        <v>Asturias, Principado de</v>
      </c>
      <c r="AF16" s="524">
        <f t="shared" si="4"/>
        <v>3.465732434362554</v>
      </c>
      <c r="AG16" s="396"/>
      <c r="AH16" s="522">
        <f t="shared" si="14"/>
        <v>13</v>
      </c>
      <c r="AI16" s="522">
        <v>6</v>
      </c>
      <c r="AJ16" s="522">
        <f t="shared" si="15"/>
        <v>11</v>
      </c>
      <c r="AK16" s="523" t="str">
        <f t="shared" si="16"/>
        <v>Extremadura</v>
      </c>
      <c r="AL16" s="524">
        <f t="shared" si="17"/>
        <v>1.1355419626542638</v>
      </c>
      <c r="AM16" s="396"/>
      <c r="AN16" s="522">
        <f t="shared" si="18"/>
        <v>12</v>
      </c>
      <c r="AO16" s="522">
        <v>6</v>
      </c>
      <c r="AP16" s="522">
        <f t="shared" si="19"/>
        <v>10</v>
      </c>
      <c r="AQ16" s="523" t="str">
        <f t="shared" si="20"/>
        <v>Comunitat Valenciana</v>
      </c>
      <c r="AR16" s="524">
        <f t="shared" si="21"/>
        <v>4.6178937076105679</v>
      </c>
      <c r="AS16" s="396"/>
      <c r="AT16" s="522">
        <f t="shared" si="22"/>
        <v>15</v>
      </c>
      <c r="AU16" s="522">
        <v>6</v>
      </c>
      <c r="AV16" s="522">
        <f t="shared" si="23"/>
        <v>2</v>
      </c>
      <c r="AW16" s="523" t="str">
        <f t="shared" si="24"/>
        <v>Aragón</v>
      </c>
      <c r="AX16" s="524">
        <f t="shared" si="25"/>
        <v>30.171359258231309</v>
      </c>
    </row>
    <row r="17" spans="1:50" s="329" customFormat="1" ht="18" customHeight="1" x14ac:dyDescent="0.1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127052</v>
      </c>
      <c r="Q17" s="533">
        <f>P17*100/D17</f>
        <v>5.3122446880479934</v>
      </c>
      <c r="R17" s="527"/>
      <c r="S17" s="530">
        <f>'44apbpcasaad'!G18</f>
        <v>26528</v>
      </c>
      <c r="T17" s="534">
        <f>S17*100/G17</f>
        <v>1.5169085440468431</v>
      </c>
      <c r="U17" s="527"/>
      <c r="V17" s="530">
        <f>'44apbpcasaad'!J18</f>
        <v>21928</v>
      </c>
      <c r="W17" s="534">
        <f>V17*100/J17</f>
        <v>5.1969227998160887</v>
      </c>
      <c r="X17" s="527"/>
      <c r="Y17" s="530">
        <f>'44apbpcasaad'!M18</f>
        <v>78596</v>
      </c>
      <c r="Z17" s="520">
        <f>Y17*100/M17</f>
        <v>35.576679340937893</v>
      </c>
      <c r="AA17" s="521"/>
      <c r="AB17" s="522">
        <f t="shared" si="2"/>
        <v>1</v>
      </c>
      <c r="AC17" s="522">
        <v>7</v>
      </c>
      <c r="AD17" s="522">
        <f t="shared" si="13"/>
        <v>16</v>
      </c>
      <c r="AE17" s="523" t="str">
        <f t="shared" si="3"/>
        <v>País Vasco</v>
      </c>
      <c r="AF17" s="524">
        <f t="shared" si="4"/>
        <v>3.2777539363751771</v>
      </c>
      <c r="AG17" s="396"/>
      <c r="AH17" s="522">
        <f t="shared" si="14"/>
        <v>1</v>
      </c>
      <c r="AI17" s="522">
        <v>7</v>
      </c>
      <c r="AJ17" s="522">
        <f t="shared" si="15"/>
        <v>3</v>
      </c>
      <c r="AK17" s="523" t="str">
        <f t="shared" si="16"/>
        <v>Asturias, Principado de</v>
      </c>
      <c r="AL17" s="524">
        <f t="shared" si="17"/>
        <v>1.1202127922937062</v>
      </c>
      <c r="AM17" s="396"/>
      <c r="AN17" s="522">
        <f t="shared" si="18"/>
        <v>2</v>
      </c>
      <c r="AO17" s="522">
        <v>7</v>
      </c>
      <c r="AP17" s="522">
        <f t="shared" si="19"/>
        <v>20</v>
      </c>
      <c r="AQ17" s="523" t="str">
        <f t="shared" si="20"/>
        <v>TOTAL</v>
      </c>
      <c r="AR17" s="524">
        <f t="shared" si="21"/>
        <v>4.391615053968696</v>
      </c>
      <c r="AS17" s="396"/>
      <c r="AT17" s="522">
        <f t="shared" si="22"/>
        <v>1</v>
      </c>
      <c r="AU17" s="522">
        <v>7</v>
      </c>
      <c r="AV17" s="522">
        <f t="shared" si="23"/>
        <v>14</v>
      </c>
      <c r="AW17" s="523" t="str">
        <f t="shared" si="24"/>
        <v>Murcia, Región de</v>
      </c>
      <c r="AX17" s="524">
        <f t="shared" si="25"/>
        <v>29.1021073273124</v>
      </c>
    </row>
    <row r="18" spans="1:50" s="329" customFormat="1" ht="18" customHeight="1" x14ac:dyDescent="0.1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79065</v>
      </c>
      <c r="Q18" s="533">
        <f t="shared" si="9"/>
        <v>3.7570690062358838</v>
      </c>
      <c r="R18" s="527"/>
      <c r="S18" s="530">
        <f>'44apbpcasaad'!G19</f>
        <v>17960</v>
      </c>
      <c r="T18" s="534">
        <f t="shared" si="10"/>
        <v>1.0632673685257465</v>
      </c>
      <c r="U18" s="527"/>
      <c r="V18" s="530">
        <f>'44apbpcasaad'!J19</f>
        <v>14227</v>
      </c>
      <c r="W18" s="534">
        <f t="shared" si="11"/>
        <v>5.0408704864420528</v>
      </c>
      <c r="X18" s="527"/>
      <c r="Y18" s="530">
        <f>'44apbpcasaad'!M19</f>
        <v>46878</v>
      </c>
      <c r="Z18" s="520">
        <f t="shared" si="12"/>
        <v>35.228869667160154</v>
      </c>
      <c r="AA18" s="521"/>
      <c r="AB18" s="522">
        <f t="shared" si="2"/>
        <v>2</v>
      </c>
      <c r="AC18" s="522">
        <v>8</v>
      </c>
      <c r="AD18" s="522">
        <f t="shared" si="13"/>
        <v>10</v>
      </c>
      <c r="AE18" s="523" t="str">
        <f t="shared" si="3"/>
        <v>Comunitat Valenciana</v>
      </c>
      <c r="AF18" s="524">
        <f t="shared" si="4"/>
        <v>3.2755530113539697</v>
      </c>
      <c r="AG18" s="396"/>
      <c r="AH18" s="522">
        <f t="shared" si="14"/>
        <v>11</v>
      </c>
      <c r="AI18" s="522">
        <v>8</v>
      </c>
      <c r="AJ18" s="522">
        <f t="shared" si="15"/>
        <v>20</v>
      </c>
      <c r="AK18" s="523" t="str">
        <f t="shared" si="16"/>
        <v>TOTAL</v>
      </c>
      <c r="AL18" s="524">
        <f t="shared" si="17"/>
        <v>1.0929167665921615</v>
      </c>
      <c r="AM18" s="396"/>
      <c r="AN18" s="522">
        <f t="shared" si="18"/>
        <v>3</v>
      </c>
      <c r="AO18" s="522">
        <v>8</v>
      </c>
      <c r="AP18" s="522">
        <f t="shared" si="19"/>
        <v>9</v>
      </c>
      <c r="AQ18" s="523" t="str">
        <f t="shared" si="20"/>
        <v>Cataluña</v>
      </c>
      <c r="AR18" s="524">
        <f t="shared" si="21"/>
        <v>4.3642594503201995</v>
      </c>
      <c r="AS18" s="396"/>
      <c r="AT18" s="522">
        <f t="shared" si="22"/>
        <v>2</v>
      </c>
      <c r="AU18" s="522">
        <v>8</v>
      </c>
      <c r="AV18" s="522">
        <f t="shared" si="23"/>
        <v>20</v>
      </c>
      <c r="AW18" s="523" t="str">
        <f t="shared" si="24"/>
        <v>TOTAL</v>
      </c>
      <c r="AX18" s="524">
        <f t="shared" si="25"/>
        <v>28.968721211862391</v>
      </c>
    </row>
    <row r="19" spans="1:50" s="329" customFormat="1" ht="18" customHeight="1" x14ac:dyDescent="0.1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240890</v>
      </c>
      <c r="Q19" s="533">
        <f t="shared" si="9"/>
        <v>3.0065283939017733</v>
      </c>
      <c r="R19" s="527"/>
      <c r="S19" s="530">
        <f>'44apbpcasaad'!G20</f>
        <v>62843</v>
      </c>
      <c r="T19" s="534">
        <f t="shared" si="10"/>
        <v>0.97480382699267987</v>
      </c>
      <c r="U19" s="527"/>
      <c r="V19" s="530">
        <f>'44apbpcasaad'!J20</f>
        <v>48011</v>
      </c>
      <c r="W19" s="534">
        <f t="shared" si="11"/>
        <v>4.3642594503201995</v>
      </c>
      <c r="X19" s="527"/>
      <c r="Y19" s="530">
        <f>'44apbpcasaad'!M20</f>
        <v>130036</v>
      </c>
      <c r="Z19" s="520">
        <f t="shared" si="12"/>
        <v>27.940516068869346</v>
      </c>
      <c r="AA19" s="521"/>
      <c r="AB19" s="522">
        <f t="shared" si="2"/>
        <v>13</v>
      </c>
      <c r="AC19" s="522">
        <v>9</v>
      </c>
      <c r="AD19" s="522">
        <f t="shared" si="13"/>
        <v>20</v>
      </c>
      <c r="AE19" s="523" t="str">
        <f t="shared" si="3"/>
        <v>TOTAL</v>
      </c>
      <c r="AF19" s="524">
        <f t="shared" si="4"/>
        <v>3.2579616141154322</v>
      </c>
      <c r="AG19" s="396"/>
      <c r="AH19" s="522">
        <f t="shared" si="14"/>
        <v>14</v>
      </c>
      <c r="AI19" s="522">
        <v>9</v>
      </c>
      <c r="AJ19" s="522">
        <f t="shared" si="15"/>
        <v>5</v>
      </c>
      <c r="AK19" s="523" t="str">
        <f t="shared" si="16"/>
        <v>Canarias</v>
      </c>
      <c r="AL19" s="524">
        <f t="shared" si="17"/>
        <v>1.0704671692609646</v>
      </c>
      <c r="AM19" s="396"/>
      <c r="AN19" s="522">
        <f t="shared" si="18"/>
        <v>8</v>
      </c>
      <c r="AO19" s="522">
        <v>9</v>
      </c>
      <c r="AP19" s="522">
        <f t="shared" si="19"/>
        <v>2</v>
      </c>
      <c r="AQ19" s="523" t="str">
        <f t="shared" si="20"/>
        <v>Aragón</v>
      </c>
      <c r="AR19" s="524">
        <f t="shared" si="21"/>
        <v>4.269700127584561</v>
      </c>
      <c r="AS19" s="396"/>
      <c r="AT19" s="522">
        <f t="shared" si="22"/>
        <v>11</v>
      </c>
      <c r="AU19" s="522">
        <v>9</v>
      </c>
      <c r="AV19" s="522">
        <f t="shared" si="23"/>
        <v>13</v>
      </c>
      <c r="AW19" s="523" t="str">
        <f t="shared" si="24"/>
        <v>Madrid, Comunidad de</v>
      </c>
      <c r="AX19" s="524">
        <f t="shared" si="25"/>
        <v>28.568879053414953</v>
      </c>
    </row>
    <row r="20" spans="1:50" s="329" customFormat="1" ht="18" customHeight="1" x14ac:dyDescent="0.1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174236</v>
      </c>
      <c r="Q20" s="533">
        <f t="shared" si="9"/>
        <v>3.2755530113539697</v>
      </c>
      <c r="R20" s="527"/>
      <c r="S20" s="530">
        <f>'44apbpcasaad'!G21</f>
        <v>45314</v>
      </c>
      <c r="T20" s="534">
        <f t="shared" si="10"/>
        <v>1.0674057522226039</v>
      </c>
      <c r="U20" s="527"/>
      <c r="V20" s="530">
        <f>'44apbpcasaad'!J21</f>
        <v>35705</v>
      </c>
      <c r="W20" s="534">
        <f t="shared" si="11"/>
        <v>4.6178937076105679</v>
      </c>
      <c r="X20" s="527"/>
      <c r="Y20" s="530">
        <f>'44apbpcasaad'!M21</f>
        <v>93217</v>
      </c>
      <c r="Z20" s="520">
        <f t="shared" si="12"/>
        <v>30.984440802922379</v>
      </c>
      <c r="AA20" s="521"/>
      <c r="AB20" s="522">
        <f t="shared" si="2"/>
        <v>8</v>
      </c>
      <c r="AC20" s="522">
        <v>10</v>
      </c>
      <c r="AD20" s="522">
        <f t="shared" si="13"/>
        <v>12</v>
      </c>
      <c r="AE20" s="523" t="str">
        <f t="shared" si="3"/>
        <v>Galicia</v>
      </c>
      <c r="AF20" s="525">
        <f t="shared" si="4"/>
        <v>3.1538162185175507</v>
      </c>
      <c r="AG20" s="396"/>
      <c r="AH20" s="522">
        <f t="shared" si="14"/>
        <v>10</v>
      </c>
      <c r="AI20" s="522">
        <v>10</v>
      </c>
      <c r="AJ20" s="522">
        <f t="shared" si="15"/>
        <v>10</v>
      </c>
      <c r="AK20" s="523" t="str">
        <f t="shared" si="16"/>
        <v>Comunitat Valenciana</v>
      </c>
      <c r="AL20" s="524">
        <f t="shared" si="17"/>
        <v>1.0674057522226039</v>
      </c>
      <c r="AM20" s="396"/>
      <c r="AN20" s="522">
        <f t="shared" si="18"/>
        <v>6</v>
      </c>
      <c r="AO20" s="522">
        <v>10</v>
      </c>
      <c r="AP20" s="522">
        <f t="shared" si="19"/>
        <v>11</v>
      </c>
      <c r="AQ20" s="523" t="str">
        <f t="shared" si="20"/>
        <v>Extremadura</v>
      </c>
      <c r="AR20" s="524">
        <f t="shared" si="21"/>
        <v>4.2205054438133978</v>
      </c>
      <c r="AS20" s="396"/>
      <c r="AT20" s="522">
        <f t="shared" si="22"/>
        <v>5</v>
      </c>
      <c r="AU20" s="522">
        <v>10</v>
      </c>
      <c r="AV20" s="522">
        <f t="shared" si="23"/>
        <v>11</v>
      </c>
      <c r="AW20" s="523" t="str">
        <f t="shared" si="24"/>
        <v>Extremadura</v>
      </c>
      <c r="AX20" s="524">
        <f t="shared" si="25"/>
        <v>28.383934430620471</v>
      </c>
    </row>
    <row r="21" spans="1:50" s="329" customFormat="1" ht="18" customHeight="1" x14ac:dyDescent="0.1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37298</v>
      </c>
      <c r="Q21" s="533">
        <f t="shared" si="9"/>
        <v>3.5364247578177666</v>
      </c>
      <c r="R21" s="527"/>
      <c r="S21" s="530">
        <f>'44apbpcasaad'!G22</f>
        <v>9297</v>
      </c>
      <c r="T21" s="534">
        <f t="shared" si="10"/>
        <v>1.1355419626542638</v>
      </c>
      <c r="U21" s="527"/>
      <c r="V21" s="530">
        <f>'44apbpcasaad'!J22</f>
        <v>6807</v>
      </c>
      <c r="W21" s="534">
        <f t="shared" si="11"/>
        <v>4.2205054438133978</v>
      </c>
      <c r="X21" s="527"/>
      <c r="Y21" s="530">
        <f>'44apbpcasaad'!M22</f>
        <v>21194</v>
      </c>
      <c r="Z21" s="520">
        <f t="shared" si="12"/>
        <v>28.383934430620471</v>
      </c>
      <c r="AA21" s="521"/>
      <c r="AB21" s="522">
        <f t="shared" si="2"/>
        <v>3</v>
      </c>
      <c r="AC21" s="522">
        <v>11</v>
      </c>
      <c r="AD21" s="522">
        <f t="shared" si="13"/>
        <v>6</v>
      </c>
      <c r="AE21" s="523" t="str">
        <f t="shared" si="3"/>
        <v>Cantabria</v>
      </c>
      <c r="AF21" s="524">
        <f t="shared" si="4"/>
        <v>3.0674400144875782</v>
      </c>
      <c r="AG21" s="396"/>
      <c r="AH21" s="522">
        <f t="shared" si="14"/>
        <v>6</v>
      </c>
      <c r="AI21" s="522">
        <v>11</v>
      </c>
      <c r="AJ21" s="522">
        <f t="shared" si="15"/>
        <v>8</v>
      </c>
      <c r="AK21" s="523" t="str">
        <f t="shared" si="16"/>
        <v>Castilla - La Mancha</v>
      </c>
      <c r="AL21" s="524">
        <f t="shared" si="17"/>
        <v>1.0632673685257465</v>
      </c>
      <c r="AM21" s="396"/>
      <c r="AN21" s="522">
        <f t="shared" si="18"/>
        <v>10</v>
      </c>
      <c r="AO21" s="522">
        <v>11</v>
      </c>
      <c r="AP21" s="522">
        <f t="shared" si="19"/>
        <v>13</v>
      </c>
      <c r="AQ21" s="523" t="str">
        <f t="shared" si="20"/>
        <v>Madrid, Comunidad de</v>
      </c>
      <c r="AR21" s="524">
        <f t="shared" si="21"/>
        <v>3.9183012550834384</v>
      </c>
      <c r="AS21" s="396"/>
      <c r="AT21" s="522">
        <f t="shared" si="22"/>
        <v>10</v>
      </c>
      <c r="AU21" s="522">
        <v>11</v>
      </c>
      <c r="AV21" s="522">
        <f t="shared" si="23"/>
        <v>9</v>
      </c>
      <c r="AW21" s="523" t="str">
        <f t="shared" si="24"/>
        <v>Cataluña</v>
      </c>
      <c r="AX21" s="524">
        <f t="shared" si="25"/>
        <v>27.940516068869346</v>
      </c>
    </row>
    <row r="22" spans="1:50" s="329" customFormat="1" ht="18" customHeight="1" x14ac:dyDescent="0.1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85337</v>
      </c>
      <c r="Q22" s="533">
        <f t="shared" si="9"/>
        <v>3.1538162185175507</v>
      </c>
      <c r="R22" s="527"/>
      <c r="S22" s="530">
        <f>'44apbpcasaad'!G23</f>
        <v>23352</v>
      </c>
      <c r="T22" s="534">
        <f t="shared" si="10"/>
        <v>1.1758651561828091</v>
      </c>
      <c r="U22" s="527"/>
      <c r="V22" s="530">
        <f>'44apbpcasaad'!J23</f>
        <v>14904</v>
      </c>
      <c r="W22" s="534">
        <f t="shared" si="11"/>
        <v>3.1136858862535282</v>
      </c>
      <c r="X22" s="527"/>
      <c r="Y22" s="530">
        <f>'44apbpcasaad'!M23</f>
        <v>47081</v>
      </c>
      <c r="Z22" s="520">
        <f t="shared" si="12"/>
        <v>19.517058408987275</v>
      </c>
      <c r="AA22" s="521"/>
      <c r="AB22" s="522">
        <f t="shared" si="2"/>
        <v>10</v>
      </c>
      <c r="AC22" s="522">
        <v>12</v>
      </c>
      <c r="AD22" s="522">
        <f t="shared" si="13"/>
        <v>14</v>
      </c>
      <c r="AE22" s="523" t="str">
        <f t="shared" si="3"/>
        <v>Murcia, Región de</v>
      </c>
      <c r="AF22" s="524">
        <f t="shared" si="4"/>
        <v>3.0264100805104519</v>
      </c>
      <c r="AG22" s="396"/>
      <c r="AH22" s="522">
        <f t="shared" si="14"/>
        <v>5</v>
      </c>
      <c r="AI22" s="522">
        <v>12</v>
      </c>
      <c r="AJ22" s="522">
        <f t="shared" si="15"/>
        <v>16</v>
      </c>
      <c r="AK22" s="523" t="str">
        <f t="shared" si="16"/>
        <v>País Vasco</v>
      </c>
      <c r="AL22" s="524">
        <f t="shared" si="17"/>
        <v>1.0627328189759913</v>
      </c>
      <c r="AM22" s="396"/>
      <c r="AN22" s="522">
        <f t="shared" si="18"/>
        <v>18</v>
      </c>
      <c r="AO22" s="522">
        <v>12</v>
      </c>
      <c r="AP22" s="522">
        <f t="shared" si="19"/>
        <v>6</v>
      </c>
      <c r="AQ22" s="523" t="str">
        <f t="shared" si="20"/>
        <v>Cantabria</v>
      </c>
      <c r="AR22" s="524">
        <f t="shared" si="21"/>
        <v>3.8346469997713921</v>
      </c>
      <c r="AS22" s="396"/>
      <c r="AT22" s="522">
        <f t="shared" si="22"/>
        <v>19</v>
      </c>
      <c r="AU22" s="522">
        <v>12</v>
      </c>
      <c r="AV22" s="522">
        <f t="shared" si="23"/>
        <v>17</v>
      </c>
      <c r="AW22" s="523" t="str">
        <f t="shared" si="24"/>
        <v>Rioja, La</v>
      </c>
      <c r="AX22" s="524">
        <f t="shared" si="25"/>
        <v>27.018385291766588</v>
      </c>
    </row>
    <row r="23" spans="1:50" s="329" customFormat="1" ht="18" customHeight="1" x14ac:dyDescent="0.1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200291</v>
      </c>
      <c r="Q23" s="533">
        <f t="shared" si="9"/>
        <v>2.8575166479581036</v>
      </c>
      <c r="R23" s="527"/>
      <c r="S23" s="530">
        <f>'44apbpcasaad'!G24</f>
        <v>52470</v>
      </c>
      <c r="T23" s="534">
        <f t="shared" si="10"/>
        <v>0.91983740598488606</v>
      </c>
      <c r="U23" s="527"/>
      <c r="V23" s="530">
        <f>'44apbpcasaad'!J24</f>
        <v>35765</v>
      </c>
      <c r="W23" s="534">
        <f t="shared" si="11"/>
        <v>3.9183012550834384</v>
      </c>
      <c r="X23" s="527"/>
      <c r="Y23" s="530">
        <f>'44apbpcasaad'!M24</f>
        <v>112056</v>
      </c>
      <c r="Z23" s="520">
        <f t="shared" si="12"/>
        <v>28.568879053414953</v>
      </c>
      <c r="AA23" s="521"/>
      <c r="AB23" s="522">
        <f t="shared" si="2"/>
        <v>15</v>
      </c>
      <c r="AC23" s="522">
        <v>13</v>
      </c>
      <c r="AD23" s="522">
        <f t="shared" si="13"/>
        <v>9</v>
      </c>
      <c r="AE23" s="523" t="str">
        <f t="shared" si="3"/>
        <v>Cataluña</v>
      </c>
      <c r="AF23" s="524">
        <f t="shared" si="4"/>
        <v>3.0065283939017733</v>
      </c>
      <c r="AG23" s="396"/>
      <c r="AH23" s="522">
        <f t="shared" si="14"/>
        <v>15</v>
      </c>
      <c r="AI23" s="522">
        <v>13</v>
      </c>
      <c r="AJ23" s="522">
        <f t="shared" si="15"/>
        <v>6</v>
      </c>
      <c r="AK23" s="523" t="str">
        <f t="shared" si="16"/>
        <v>Cantabria</v>
      </c>
      <c r="AL23" s="524">
        <f t="shared" si="17"/>
        <v>1.0409195197469538</v>
      </c>
      <c r="AM23" s="396"/>
      <c r="AN23" s="522">
        <f t="shared" si="18"/>
        <v>11</v>
      </c>
      <c r="AO23" s="522">
        <v>13</v>
      </c>
      <c r="AP23" s="522">
        <f t="shared" si="19"/>
        <v>3</v>
      </c>
      <c r="AQ23" s="523" t="str">
        <f t="shared" si="20"/>
        <v>Asturias, Principado de</v>
      </c>
      <c r="AR23" s="524">
        <f t="shared" si="21"/>
        <v>3.7369116909563393</v>
      </c>
      <c r="AS23" s="396"/>
      <c r="AT23" s="522">
        <f t="shared" si="22"/>
        <v>9</v>
      </c>
      <c r="AU23" s="522">
        <v>13</v>
      </c>
      <c r="AV23" s="522">
        <f t="shared" si="23"/>
        <v>16</v>
      </c>
      <c r="AW23" s="523" t="str">
        <f t="shared" si="24"/>
        <v>País Vasco</v>
      </c>
      <c r="AX23" s="524">
        <f t="shared" si="25"/>
        <v>25.561438855991547</v>
      </c>
    </row>
    <row r="24" spans="1:50" s="329" customFormat="1" ht="18" customHeight="1" x14ac:dyDescent="0.1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47469</v>
      </c>
      <c r="Q24" s="533">
        <f t="shared" si="9"/>
        <v>3.0264100805104519</v>
      </c>
      <c r="R24" s="527"/>
      <c r="S24" s="530">
        <f>'44apbpcasaad'!G25</f>
        <v>17070</v>
      </c>
      <c r="T24" s="534">
        <f t="shared" si="10"/>
        <v>1.3060403793714479</v>
      </c>
      <c r="U24" s="527"/>
      <c r="V24" s="530">
        <f>'44apbpcasaad'!J25</f>
        <v>9325</v>
      </c>
      <c r="W24" s="534">
        <f t="shared" si="11"/>
        <v>4.9319314130975176</v>
      </c>
      <c r="X24" s="527"/>
      <c r="Y24" s="530">
        <f>'44apbpcasaad'!M25</f>
        <v>21074</v>
      </c>
      <c r="Z24" s="520">
        <f t="shared" si="12"/>
        <v>29.1021073273124</v>
      </c>
      <c r="AA24" s="521"/>
      <c r="AB24" s="522">
        <f t="shared" si="2"/>
        <v>12</v>
      </c>
      <c r="AC24" s="522">
        <v>14</v>
      </c>
      <c r="AD24" s="522">
        <f t="shared" si="13"/>
        <v>17</v>
      </c>
      <c r="AE24" s="523" t="str">
        <f t="shared" si="3"/>
        <v>Rioja, La</v>
      </c>
      <c r="AF24" s="524">
        <f t="shared" si="4"/>
        <v>2.868432741899662</v>
      </c>
      <c r="AG24" s="396"/>
      <c r="AH24" s="522">
        <f t="shared" si="14"/>
        <v>4</v>
      </c>
      <c r="AI24" s="522">
        <v>14</v>
      </c>
      <c r="AJ24" s="522">
        <f t="shared" si="15"/>
        <v>9</v>
      </c>
      <c r="AK24" s="523" t="str">
        <f t="shared" si="16"/>
        <v>Cataluña</v>
      </c>
      <c r="AL24" s="524">
        <f t="shared" si="17"/>
        <v>0.97480382699267987</v>
      </c>
      <c r="AM24" s="396"/>
      <c r="AN24" s="522">
        <f t="shared" si="18"/>
        <v>4</v>
      </c>
      <c r="AO24" s="522">
        <v>14</v>
      </c>
      <c r="AP24" s="522">
        <f t="shared" si="19"/>
        <v>16</v>
      </c>
      <c r="AQ24" s="523" t="str">
        <f t="shared" si="20"/>
        <v>País Vasco</v>
      </c>
      <c r="AR24" s="524">
        <f t="shared" si="21"/>
        <v>3.6353105608640557</v>
      </c>
      <c r="AS24" s="396"/>
      <c r="AT24" s="522">
        <f t="shared" si="22"/>
        <v>7</v>
      </c>
      <c r="AU24" s="522">
        <v>14</v>
      </c>
      <c r="AV24" s="522">
        <f t="shared" si="23"/>
        <v>15</v>
      </c>
      <c r="AW24" s="523" t="str">
        <f t="shared" si="24"/>
        <v>Navarra, Comunidad Foral de</v>
      </c>
      <c r="AX24" s="524">
        <f t="shared" si="25"/>
        <v>25.33467046037595</v>
      </c>
    </row>
    <row r="25" spans="1:50" s="329" customFormat="1" ht="18" customHeight="1" x14ac:dyDescent="0.1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17278</v>
      </c>
      <c r="Q25" s="533">
        <f t="shared" si="9"/>
        <v>2.5471265587845497</v>
      </c>
      <c r="R25" s="527"/>
      <c r="S25" s="536">
        <f>'44apbpcasaad'!G26</f>
        <v>3540</v>
      </c>
      <c r="T25" s="534">
        <f t="shared" si="10"/>
        <v>0.65830091418285142</v>
      </c>
      <c r="U25" s="527"/>
      <c r="V25" s="536">
        <f>'44apbpcasaad'!J26</f>
        <v>2875</v>
      </c>
      <c r="W25" s="534">
        <f t="shared" si="11"/>
        <v>2.9424708567451665</v>
      </c>
      <c r="X25" s="527"/>
      <c r="Y25" s="536">
        <f>'44apbpcasaad'!M26</f>
        <v>10863</v>
      </c>
      <c r="Z25" s="520">
        <f t="shared" si="12"/>
        <v>25.33467046037595</v>
      </c>
      <c r="AA25" s="521"/>
      <c r="AB25" s="522">
        <f t="shared" si="2"/>
        <v>17</v>
      </c>
      <c r="AC25" s="522">
        <v>15</v>
      </c>
      <c r="AD25" s="522">
        <f t="shared" si="13"/>
        <v>13</v>
      </c>
      <c r="AE25" s="523" t="str">
        <f t="shared" si="3"/>
        <v>Madrid, Comunidad de</v>
      </c>
      <c r="AF25" s="524">
        <f t="shared" si="4"/>
        <v>2.8575166479581036</v>
      </c>
      <c r="AG25" s="396"/>
      <c r="AH25" s="522">
        <f t="shared" si="14"/>
        <v>18</v>
      </c>
      <c r="AI25" s="522">
        <v>15</v>
      </c>
      <c r="AJ25" s="522">
        <f t="shared" si="15"/>
        <v>13</v>
      </c>
      <c r="AK25" s="523" t="str">
        <f t="shared" si="16"/>
        <v>Madrid, Comunidad de</v>
      </c>
      <c r="AL25" s="524">
        <f t="shared" si="17"/>
        <v>0.91983740598488606</v>
      </c>
      <c r="AM25" s="396"/>
      <c r="AN25" s="522">
        <f t="shared" si="18"/>
        <v>19</v>
      </c>
      <c r="AO25" s="522">
        <v>15</v>
      </c>
      <c r="AP25" s="522">
        <f t="shared" si="19"/>
        <v>18</v>
      </c>
      <c r="AQ25" s="523" t="str">
        <f t="shared" si="20"/>
        <v>Ceuta y Melilla</v>
      </c>
      <c r="AR25" s="524">
        <f t="shared" si="21"/>
        <v>3.5555019886706036</v>
      </c>
      <c r="AS25" s="396"/>
      <c r="AT25" s="522">
        <f t="shared" si="22"/>
        <v>14</v>
      </c>
      <c r="AU25" s="522">
        <v>15</v>
      </c>
      <c r="AV25" s="522">
        <f t="shared" si="23"/>
        <v>6</v>
      </c>
      <c r="AW25" s="523" t="str">
        <f t="shared" si="24"/>
        <v>Cantabria</v>
      </c>
      <c r="AX25" s="524">
        <f t="shared" si="25"/>
        <v>23.220855925639039</v>
      </c>
    </row>
    <row r="26" spans="1:50" s="329" customFormat="1" ht="18" customHeight="1" x14ac:dyDescent="0.1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73018</v>
      </c>
      <c r="Q26" s="533">
        <f t="shared" si="9"/>
        <v>3.2777539363751771</v>
      </c>
      <c r="R26" s="527"/>
      <c r="S26" s="536">
        <f>'44apbpcasaad'!G27</f>
        <v>18036</v>
      </c>
      <c r="T26" s="534">
        <f t="shared" si="10"/>
        <v>1.0627328189759913</v>
      </c>
      <c r="U26" s="527"/>
      <c r="V26" s="536">
        <f>'44apbpcasaad'!J27</f>
        <v>13369</v>
      </c>
      <c r="W26" s="534">
        <f t="shared" si="11"/>
        <v>3.6353105608640557</v>
      </c>
      <c r="X26" s="527"/>
      <c r="Y26" s="536">
        <f>'44apbpcasaad'!M27</f>
        <v>41613</v>
      </c>
      <c r="Z26" s="520">
        <f t="shared" si="12"/>
        <v>25.561438855991547</v>
      </c>
      <c r="AA26" s="521"/>
      <c r="AB26" s="522">
        <f t="shared" si="2"/>
        <v>7</v>
      </c>
      <c r="AC26" s="522">
        <v>16</v>
      </c>
      <c r="AD26" s="522">
        <f t="shared" si="13"/>
        <v>4</v>
      </c>
      <c r="AE26" s="523" t="str">
        <f t="shared" si="3"/>
        <v>Balears, Illes</v>
      </c>
      <c r="AF26" s="525">
        <f t="shared" si="4"/>
        <v>2.6970176202012066</v>
      </c>
      <c r="AG26" s="396"/>
      <c r="AH26" s="522">
        <f t="shared" si="14"/>
        <v>12</v>
      </c>
      <c r="AI26" s="522">
        <v>16</v>
      </c>
      <c r="AJ26" s="522">
        <f t="shared" si="15"/>
        <v>4</v>
      </c>
      <c r="AK26" s="523" t="str">
        <f t="shared" si="16"/>
        <v>Balears, Illes</v>
      </c>
      <c r="AL26" s="524">
        <f t="shared" si="17"/>
        <v>0.88662569801924251</v>
      </c>
      <c r="AM26" s="396"/>
      <c r="AN26" s="522">
        <f t="shared" si="18"/>
        <v>14</v>
      </c>
      <c r="AO26" s="522">
        <v>16</v>
      </c>
      <c r="AP26" s="522">
        <f t="shared" si="19"/>
        <v>5</v>
      </c>
      <c r="AQ26" s="523" t="str">
        <f t="shared" si="20"/>
        <v>Canarias</v>
      </c>
      <c r="AR26" s="524">
        <f t="shared" si="21"/>
        <v>3.5219380090406291</v>
      </c>
      <c r="AS26" s="396"/>
      <c r="AT26" s="522">
        <f t="shared" si="22"/>
        <v>13</v>
      </c>
      <c r="AU26" s="522">
        <v>16</v>
      </c>
      <c r="AV26" s="522">
        <f t="shared" si="23"/>
        <v>3</v>
      </c>
      <c r="AW26" s="523" t="str">
        <f t="shared" si="24"/>
        <v>Asturias, Principado de</v>
      </c>
      <c r="AX26" s="524">
        <f t="shared" si="25"/>
        <v>22.877691078311553</v>
      </c>
    </row>
    <row r="27" spans="1:50" s="329" customFormat="1" ht="18" customHeight="1" x14ac:dyDescent="0.1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9299</v>
      </c>
      <c r="Q27" s="540">
        <f t="shared" si="9"/>
        <v>2.868432741899662</v>
      </c>
      <c r="R27" s="527"/>
      <c r="S27" s="536">
        <f>'44apbpcasaad'!G28</f>
        <v>1559</v>
      </c>
      <c r="T27" s="541">
        <f t="shared" si="10"/>
        <v>0.61745508697443052</v>
      </c>
      <c r="U27" s="527"/>
      <c r="V27" s="536">
        <f>'44apbpcasaad'!J28</f>
        <v>1656</v>
      </c>
      <c r="W27" s="541">
        <f t="shared" si="11"/>
        <v>3.3673593883443815</v>
      </c>
      <c r="X27" s="527"/>
      <c r="Y27" s="536">
        <f>'44apbpcasaad'!M28</f>
        <v>6084</v>
      </c>
      <c r="Z27" s="542">
        <f t="shared" si="12"/>
        <v>27.018385291766588</v>
      </c>
      <c r="AA27" s="521"/>
      <c r="AB27" s="522">
        <f t="shared" si="2"/>
        <v>14</v>
      </c>
      <c r="AC27" s="522">
        <v>17</v>
      </c>
      <c r="AD27" s="522">
        <f t="shared" si="13"/>
        <v>15</v>
      </c>
      <c r="AE27" s="523" t="str">
        <f t="shared" si="3"/>
        <v>Navarra, Comunidad Foral de</v>
      </c>
      <c r="AF27" s="524">
        <f t="shared" si="4"/>
        <v>2.5471265587845497</v>
      </c>
      <c r="AG27" s="396"/>
      <c r="AH27" s="522">
        <f t="shared" si="14"/>
        <v>19</v>
      </c>
      <c r="AI27" s="522">
        <v>17</v>
      </c>
      <c r="AJ27" s="522">
        <f t="shared" si="15"/>
        <v>2</v>
      </c>
      <c r="AK27" s="523" t="str">
        <f t="shared" si="16"/>
        <v>Aragón</v>
      </c>
      <c r="AL27" s="524">
        <f t="shared" si="17"/>
        <v>0.88192450398300781</v>
      </c>
      <c r="AM27" s="396"/>
      <c r="AN27" s="522">
        <f t="shared" si="18"/>
        <v>17</v>
      </c>
      <c r="AO27" s="522">
        <v>17</v>
      </c>
      <c r="AP27" s="522">
        <f t="shared" si="19"/>
        <v>17</v>
      </c>
      <c r="AQ27" s="523" t="str">
        <f t="shared" si="20"/>
        <v>Rioja, La</v>
      </c>
      <c r="AR27" s="524">
        <f t="shared" si="21"/>
        <v>3.3673593883443815</v>
      </c>
      <c r="AS27" s="396"/>
      <c r="AT27" s="522">
        <f t="shared" si="22"/>
        <v>12</v>
      </c>
      <c r="AU27" s="522">
        <v>17</v>
      </c>
      <c r="AV27" s="522">
        <f t="shared" si="23"/>
        <v>18</v>
      </c>
      <c r="AW27" s="523" t="str">
        <f t="shared" si="24"/>
        <v>Ceuta y Melilla</v>
      </c>
      <c r="AX27" s="524">
        <f t="shared" si="25"/>
        <v>22.378334351455916</v>
      </c>
    </row>
    <row r="28" spans="1:50" s="329" customFormat="1" ht="18" customHeight="1" x14ac:dyDescent="0.1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3815</v>
      </c>
      <c r="Q28" s="540">
        <f t="shared" si="9"/>
        <v>2.2552079638693812</v>
      </c>
      <c r="R28" s="527"/>
      <c r="S28" s="536">
        <f>'44apbpcasaad'!G29</f>
        <v>2126</v>
      </c>
      <c r="T28" s="541">
        <f t="shared" si="10"/>
        <v>1.4398038724358149</v>
      </c>
      <c r="U28" s="527"/>
      <c r="V28" s="536">
        <f>'44apbpcasaad'!J29</f>
        <v>590</v>
      </c>
      <c r="W28" s="541">
        <f t="shared" si="11"/>
        <v>3.5555019886706036</v>
      </c>
      <c r="X28" s="527"/>
      <c r="Y28" s="536">
        <f>'44apbpcasaad'!M29</f>
        <v>1099</v>
      </c>
      <c r="Z28" s="542">
        <f t="shared" si="12"/>
        <v>22.378334351455916</v>
      </c>
      <c r="AA28" s="521"/>
      <c r="AB28" s="522">
        <f t="shared" si="2"/>
        <v>19</v>
      </c>
      <c r="AC28" s="522">
        <v>18</v>
      </c>
      <c r="AD28" s="522">
        <f t="shared" si="13"/>
        <v>5</v>
      </c>
      <c r="AE28" s="523" t="str">
        <f t="shared" si="3"/>
        <v>Canarias</v>
      </c>
      <c r="AF28" s="524">
        <f t="shared" si="4"/>
        <v>2.2736307785491392</v>
      </c>
      <c r="AG28" s="396"/>
      <c r="AH28" s="522">
        <f t="shared" si="14"/>
        <v>2</v>
      </c>
      <c r="AI28" s="522">
        <v>18</v>
      </c>
      <c r="AJ28" s="522">
        <f t="shared" si="15"/>
        <v>15</v>
      </c>
      <c r="AK28" s="523" t="str">
        <f t="shared" si="16"/>
        <v>Navarra, Comunidad Foral de</v>
      </c>
      <c r="AL28" s="524">
        <f t="shared" si="17"/>
        <v>0.65830091418285142</v>
      </c>
      <c r="AM28" s="396"/>
      <c r="AN28" s="522">
        <f t="shared" si="18"/>
        <v>15</v>
      </c>
      <c r="AO28" s="522">
        <v>18</v>
      </c>
      <c r="AP28" s="522">
        <f t="shared" si="19"/>
        <v>12</v>
      </c>
      <c r="AQ28" s="523" t="str">
        <f t="shared" si="20"/>
        <v>Galicia</v>
      </c>
      <c r="AR28" s="524">
        <f t="shared" si="21"/>
        <v>3.1136858862535282</v>
      </c>
      <c r="AS28" s="396"/>
      <c r="AT28" s="522">
        <f t="shared" si="22"/>
        <v>17</v>
      </c>
      <c r="AU28" s="522">
        <v>18</v>
      </c>
      <c r="AV28" s="522">
        <f t="shared" si="23"/>
        <v>5</v>
      </c>
      <c r="AW28" s="523" t="str">
        <f t="shared" si="24"/>
        <v>Canarias</v>
      </c>
      <c r="AX28" s="524">
        <f t="shared" si="25"/>
        <v>20.427555783130156</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18</v>
      </c>
      <c r="AE29" s="523" t="str">
        <f t="shared" si="3"/>
        <v>Ceuta y Melilla</v>
      </c>
      <c r="AF29" s="524">
        <f t="shared" si="4"/>
        <v>2.2552079638693812</v>
      </c>
      <c r="AG29" s="396"/>
      <c r="AH29" s="518"/>
      <c r="AI29" s="518"/>
      <c r="AJ29" s="522">
        <f>MATCH(AI30,AH$11:AH$30,0)</f>
        <v>17</v>
      </c>
      <c r="AK29" s="523" t="str">
        <f t="shared" si="16"/>
        <v>Rioja, La</v>
      </c>
      <c r="AL29" s="524">
        <f t="shared" si="17"/>
        <v>0.61745508697443052</v>
      </c>
      <c r="AM29" s="396"/>
      <c r="AN29" s="518"/>
      <c r="AO29" s="518"/>
      <c r="AP29" s="522">
        <f>MATCH(AO30,AN$11:AN$30,0)</f>
        <v>15</v>
      </c>
      <c r="AQ29" s="523" t="str">
        <f t="shared" si="20"/>
        <v>Navarra, Comunidad Foral de</v>
      </c>
      <c r="AR29" s="524">
        <f>INDEX(W$11:W$30,AP29,1)</f>
        <v>2.9424708567451665</v>
      </c>
      <c r="AS29" s="396"/>
      <c r="AT29" s="518"/>
      <c r="AU29" s="518"/>
      <c r="AV29" s="522">
        <f>MATCH(AU30,AT$11:AT$30,0)</f>
        <v>12</v>
      </c>
      <c r="AW29" s="523" t="str">
        <f t="shared" si="24"/>
        <v>Galicia</v>
      </c>
      <c r="AX29" s="524">
        <f t="shared" si="25"/>
        <v>19.517058408987275</v>
      </c>
    </row>
    <row r="30" spans="1:50" s="336" customFormat="1" ht="18" customHeight="1" x14ac:dyDescent="0.1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1584011</v>
      </c>
      <c r="Q30" s="545">
        <f>P30*100/D30</f>
        <v>3.2579616141154322</v>
      </c>
      <c r="R30" s="320"/>
      <c r="S30" s="549">
        <f>SUM(S11:S28)</f>
        <v>422864</v>
      </c>
      <c r="T30" s="546">
        <f>S30*100/G30</f>
        <v>1.0929167665921615</v>
      </c>
      <c r="U30" s="320"/>
      <c r="V30" s="549">
        <f>SUM(V11:V28)</f>
        <v>306444</v>
      </c>
      <c r="W30" s="546">
        <f>V30*100/J30</f>
        <v>4.391615053968696</v>
      </c>
      <c r="X30" s="320"/>
      <c r="Y30" s="549">
        <f>SUM(Y11:Y28)</f>
        <v>854703</v>
      </c>
      <c r="Z30" s="551">
        <f>Y30*100/M30</f>
        <v>28.968721211862391</v>
      </c>
      <c r="AA30" s="521"/>
      <c r="AB30" s="522">
        <f>_xlfn.RANK.EQ(Q30,Q$11:Q$30,0)</f>
        <v>9</v>
      </c>
      <c r="AC30" s="522">
        <v>19</v>
      </c>
      <c r="AD30" s="518"/>
      <c r="AE30" s="518"/>
      <c r="AF30" s="552"/>
      <c r="AG30" s="337"/>
      <c r="AH30" s="522">
        <f t="shared" si="14"/>
        <v>8</v>
      </c>
      <c r="AI30" s="522">
        <v>19</v>
      </c>
      <c r="AJ30" s="518"/>
      <c r="AK30" s="518"/>
      <c r="AL30" s="552"/>
      <c r="AM30" s="337"/>
      <c r="AN30" s="522">
        <f t="shared" si="18"/>
        <v>7</v>
      </c>
      <c r="AO30" s="522">
        <v>19</v>
      </c>
      <c r="AP30" s="518"/>
      <c r="AQ30" s="518"/>
      <c r="AR30" s="552"/>
      <c r="AS30" s="337"/>
      <c r="AT30" s="522">
        <f t="shared" si="22"/>
        <v>8</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610" t="s">
        <v>170</v>
      </c>
      <c r="C33" s="1610"/>
      <c r="D33" s="1610"/>
      <c r="E33" s="1610"/>
      <c r="F33" s="1610"/>
      <c r="G33" s="1610"/>
      <c r="H33" s="1610"/>
      <c r="I33" s="1610"/>
      <c r="J33" s="1610"/>
      <c r="K33" s="1610"/>
      <c r="L33" s="1610"/>
      <c r="M33" s="161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611"/>
      <c r="C34" s="1611"/>
      <c r="D34" s="1611"/>
      <c r="E34" s="1611"/>
      <c r="F34" s="1611"/>
      <c r="G34" s="1611"/>
      <c r="H34" s="1611"/>
      <c r="I34" s="1611"/>
      <c r="J34" s="1611"/>
      <c r="K34" s="1611"/>
      <c r="L34" s="1611"/>
      <c r="M34" s="1611"/>
      <c r="N34" s="1611"/>
      <c r="O34" s="1611"/>
      <c r="P34" s="161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612"/>
      <c r="C35" s="1612"/>
      <c r="D35" s="1612"/>
      <c r="E35" s="1612"/>
      <c r="F35" s="1612"/>
      <c r="G35" s="1612"/>
      <c r="H35" s="1612"/>
      <c r="I35" s="1612"/>
      <c r="J35" s="1612"/>
      <c r="K35" s="1612"/>
      <c r="L35" s="1612"/>
      <c r="M35" s="1612"/>
      <c r="N35" s="1612"/>
      <c r="O35" s="1612"/>
      <c r="P35" s="161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88"/>
      <c r="M38" s="888"/>
      <c r="N38" s="888"/>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63"/>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29" width="11" style="396" customWidth="1"/>
    <col min="30" max="31" width="8.85546875" style="396" customWidth="1"/>
    <col min="32" max="32" width="8.85546875" style="596"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25">
      <c r="B2" s="1447"/>
      <c r="C2" s="1447"/>
      <c r="Y2" s="331"/>
      <c r="Z2" s="331"/>
      <c r="AA2" s="331"/>
      <c r="AB2" s="331"/>
      <c r="AC2" s="396"/>
      <c r="AD2" s="396"/>
      <c r="AE2" s="556"/>
      <c r="AF2" s="599"/>
      <c r="AG2" s="891"/>
      <c r="AH2" s="891"/>
      <c r="AI2" s="891"/>
    </row>
    <row r="3" spans="1:36" s="345" customFormat="1" ht="42" customHeight="1" x14ac:dyDescent="0.2">
      <c r="B3" s="1448"/>
      <c r="C3" s="1448"/>
      <c r="Y3" s="331"/>
      <c r="Z3" s="331"/>
      <c r="AA3" s="331"/>
      <c r="AB3" s="331"/>
      <c r="AC3" s="396"/>
      <c r="AD3" s="396"/>
      <c r="AE3" s="556"/>
      <c r="AF3" s="599"/>
      <c r="AG3" s="891"/>
      <c r="AH3" s="891"/>
      <c r="AI3" s="891"/>
    </row>
    <row r="4" spans="1:36" s="345" customFormat="1" ht="24" customHeight="1" x14ac:dyDescent="0.2">
      <c r="A4" s="1519" t="s">
        <v>427</v>
      </c>
      <c r="B4" s="1519"/>
      <c r="C4" s="1519"/>
      <c r="D4" s="1519"/>
      <c r="E4" s="1519"/>
      <c r="F4" s="1519"/>
      <c r="G4" s="1519"/>
      <c r="H4" s="1519"/>
      <c r="I4" s="1519"/>
      <c r="J4" s="1519"/>
      <c r="K4" s="1519"/>
      <c r="L4" s="1519"/>
      <c r="M4" s="1519"/>
      <c r="N4" s="1519"/>
      <c r="O4" s="1519"/>
      <c r="P4" s="1519"/>
      <c r="Q4" s="1519"/>
      <c r="R4" s="1519"/>
      <c r="S4" s="1519"/>
      <c r="T4" s="1519"/>
      <c r="U4" s="1519"/>
      <c r="V4" s="1519"/>
      <c r="W4" s="1519"/>
      <c r="X4" s="1519"/>
      <c r="Y4" s="331"/>
      <c r="Z4" s="331"/>
      <c r="AA4" s="331"/>
      <c r="AB4" s="331"/>
      <c r="AC4" s="396"/>
      <c r="AD4" s="396"/>
      <c r="AE4" s="556"/>
      <c r="AF4" s="599"/>
      <c r="AG4" s="891"/>
      <c r="AH4" s="891"/>
      <c r="AI4" s="891"/>
    </row>
    <row r="5" spans="1:36" s="345" customFormat="1" x14ac:dyDescent="0.2">
      <c r="A5" s="49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AC5" s="556"/>
      <c r="AD5" s="556"/>
      <c r="AE5" s="556"/>
      <c r="AF5" s="599"/>
      <c r="AG5" s="891"/>
    </row>
    <row r="6" spans="1:36" s="345" customFormat="1" ht="6.75" customHeight="1" x14ac:dyDescent="0.2">
      <c r="B6" s="1475"/>
      <c r="C6" s="1475"/>
      <c r="D6" s="1475"/>
      <c r="E6" s="1475"/>
      <c r="F6" s="1475"/>
      <c r="G6" s="1475"/>
      <c r="H6" s="1475"/>
      <c r="I6" s="1475"/>
      <c r="J6" s="1475"/>
      <c r="K6" s="1475"/>
      <c r="L6" s="1475"/>
      <c r="M6" s="1475"/>
      <c r="N6" s="1475"/>
      <c r="O6" s="1475"/>
      <c r="P6" s="1475"/>
      <c r="Q6" s="1475"/>
      <c r="R6" s="1475"/>
      <c r="S6" s="1475"/>
      <c r="T6" s="1475"/>
      <c r="U6" s="1475"/>
      <c r="V6" s="1475"/>
      <c r="W6" s="1475"/>
      <c r="X6" s="1475"/>
      <c r="Z6" s="891"/>
      <c r="AA6" s="891"/>
      <c r="AB6" s="891"/>
      <c r="AC6" s="556"/>
      <c r="AD6" s="556"/>
      <c r="AE6" s="556"/>
      <c r="AF6" s="599"/>
      <c r="AG6" s="891"/>
      <c r="AH6" s="891"/>
      <c r="AI6" s="891"/>
    </row>
    <row r="7" spans="1:36" s="322" customFormat="1" ht="3.75" customHeight="1" x14ac:dyDescent="0.2">
      <c r="A7" s="316"/>
      <c r="B7" s="1560" t="s">
        <v>12</v>
      </c>
      <c r="C7" s="437"/>
      <c r="D7" s="1618" t="s">
        <v>250</v>
      </c>
      <c r="E7" s="882"/>
      <c r="F7" s="1621"/>
      <c r="G7" s="1621"/>
      <c r="H7" s="882"/>
      <c r="I7" s="752"/>
      <c r="J7" s="752"/>
      <c r="K7" s="752"/>
      <c r="L7" s="752"/>
      <c r="M7" s="882"/>
      <c r="N7" s="882"/>
      <c r="O7" s="882"/>
      <c r="P7" s="882"/>
      <c r="Q7" s="882"/>
      <c r="R7" s="882"/>
      <c r="S7" s="889"/>
      <c r="T7" s="882"/>
      <c r="U7" s="882"/>
      <c r="V7" s="890"/>
      <c r="W7" s="1625"/>
      <c r="X7" s="1626"/>
      <c r="Z7" s="320"/>
      <c r="AA7" s="320"/>
      <c r="AB7" s="320"/>
      <c r="AC7" s="513"/>
      <c r="AD7" s="513"/>
      <c r="AE7" s="513"/>
      <c r="AF7" s="1359"/>
      <c r="AG7" s="320"/>
      <c r="AH7" s="320"/>
      <c r="AI7" s="320"/>
    </row>
    <row r="8" spans="1:36" s="322" customFormat="1" ht="14.25" customHeight="1" x14ac:dyDescent="0.2">
      <c r="A8" s="316"/>
      <c r="B8" s="1616"/>
      <c r="C8" s="437"/>
      <c r="D8" s="1619"/>
      <c r="E8" s="437"/>
      <c r="F8" s="1605" t="s">
        <v>270</v>
      </c>
      <c r="G8" s="1622"/>
      <c r="H8" s="437"/>
      <c r="I8" s="1605" t="s">
        <v>271</v>
      </c>
      <c r="J8" s="1632"/>
      <c r="K8" s="1633" t="s">
        <v>371</v>
      </c>
      <c r="L8" s="1634"/>
      <c r="M8" s="1634"/>
      <c r="N8" s="1634"/>
      <c r="O8" s="1634"/>
      <c r="P8" s="1634"/>
      <c r="Q8" s="1634"/>
      <c r="R8" s="1634"/>
      <c r="S8" s="1634"/>
      <c r="T8" s="1634"/>
      <c r="U8" s="1634"/>
      <c r="V8" s="1634"/>
      <c r="W8" s="1634"/>
      <c r="X8" s="1635"/>
      <c r="Z8" s="320"/>
      <c r="AA8" s="320"/>
      <c r="AB8" s="320"/>
      <c r="AC8" s="513"/>
      <c r="AD8" s="513"/>
      <c r="AE8" s="513"/>
      <c r="AF8" s="1261"/>
      <c r="AG8" s="320"/>
      <c r="AH8" s="320"/>
      <c r="AI8" s="320"/>
    </row>
    <row r="9" spans="1:36" s="322" customFormat="1" ht="28.5" customHeight="1" x14ac:dyDescent="0.2">
      <c r="A9" s="316"/>
      <c r="B9" s="1616"/>
      <c r="C9" s="437"/>
      <c r="D9" s="1620"/>
      <c r="E9" s="437"/>
      <c r="F9" s="1623"/>
      <c r="G9" s="1624"/>
      <c r="H9" s="437"/>
      <c r="I9" s="1623"/>
      <c r="J9" s="1630"/>
      <c r="K9" s="1627" t="s">
        <v>372</v>
      </c>
      <c r="L9" s="1628"/>
      <c r="M9" s="1629" t="s">
        <v>373</v>
      </c>
      <c r="N9" s="1630"/>
      <c r="O9" s="1627" t="s">
        <v>374</v>
      </c>
      <c r="P9" s="1628"/>
      <c r="Q9" s="1629" t="s">
        <v>375</v>
      </c>
      <c r="R9" s="1630"/>
      <c r="S9" s="1629" t="s">
        <v>376</v>
      </c>
      <c r="T9" s="1523"/>
      <c r="U9" s="1441" t="s">
        <v>113</v>
      </c>
      <c r="V9" s="1636"/>
      <c r="W9" s="1441" t="s">
        <v>377</v>
      </c>
      <c r="X9" s="1631"/>
      <c r="Z9" s="320"/>
      <c r="AA9" s="320"/>
      <c r="AB9" s="320"/>
      <c r="AC9" s="513"/>
      <c r="AD9" s="513"/>
      <c r="AE9" s="513"/>
      <c r="AF9" s="1261"/>
      <c r="AG9" s="320"/>
      <c r="AH9" s="320"/>
      <c r="AI9" s="320"/>
    </row>
    <row r="10" spans="1:36" s="322" customFormat="1" ht="22.5" customHeight="1" x14ac:dyDescent="0.2">
      <c r="A10" s="316"/>
      <c r="B10" s="1617"/>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1261"/>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25">
      <c r="A12" s="330"/>
      <c r="B12" s="755" t="s">
        <v>8</v>
      </c>
      <c r="C12" s="350"/>
      <c r="D12" s="892">
        <v>304357</v>
      </c>
      <c r="E12" s="350"/>
      <c r="F12" s="758">
        <v>4233</v>
      </c>
      <c r="G12" s="759">
        <v>1.3908009344289767</v>
      </c>
      <c r="H12" s="350"/>
      <c r="I12" s="758">
        <v>2747</v>
      </c>
      <c r="J12" s="759">
        <v>0.90255850859352671</v>
      </c>
      <c r="K12" s="758">
        <v>2468</v>
      </c>
      <c r="L12" s="759">
        <v>89.843465598835095</v>
      </c>
      <c r="M12" s="758">
        <v>36</v>
      </c>
      <c r="N12" s="759">
        <v>1.3105205678922462</v>
      </c>
      <c r="O12" s="758">
        <v>45</v>
      </c>
      <c r="P12" s="759">
        <v>1.6381507098653074</v>
      </c>
      <c r="Q12" s="758">
        <v>184</v>
      </c>
      <c r="R12" s="759">
        <v>6.6982162358937014</v>
      </c>
      <c r="S12" s="758">
        <v>0</v>
      </c>
      <c r="T12" s="759">
        <v>0</v>
      </c>
      <c r="U12" s="758">
        <v>0</v>
      </c>
      <c r="V12" s="759">
        <v>0</v>
      </c>
      <c r="W12" s="758">
        <v>14</v>
      </c>
      <c r="X12" s="759">
        <f t="shared" ref="X12:X29" si="0">W12/$I12*100</f>
        <v>0.50964688751365128</v>
      </c>
      <c r="Z12" s="360"/>
      <c r="AA12" s="360"/>
      <c r="AB12" s="360"/>
      <c r="AC12" s="604">
        <v>44316</v>
      </c>
      <c r="AD12" s="602">
        <v>23620</v>
      </c>
      <c r="AE12" s="602">
        <v>14066</v>
      </c>
      <c r="AF12" s="606"/>
      <c r="AG12" s="360"/>
      <c r="AH12" s="360"/>
      <c r="AI12" s="361"/>
      <c r="AJ12" s="607"/>
    </row>
    <row r="13" spans="1:36" s="331" customFormat="1" x14ac:dyDescent="0.25">
      <c r="A13" s="330"/>
      <c r="B13" s="763" t="s">
        <v>7</v>
      </c>
      <c r="C13" s="350"/>
      <c r="D13" s="893">
        <v>47370</v>
      </c>
      <c r="E13" s="350"/>
      <c r="F13" s="765">
        <v>874</v>
      </c>
      <c r="G13" s="766">
        <v>1.8450496094574627</v>
      </c>
      <c r="H13" s="350"/>
      <c r="I13" s="765">
        <v>539</v>
      </c>
      <c r="J13" s="766">
        <v>1.1378509605235381</v>
      </c>
      <c r="K13" s="765">
        <v>516</v>
      </c>
      <c r="L13" s="766">
        <v>95.732838589981455</v>
      </c>
      <c r="M13" s="765">
        <v>12</v>
      </c>
      <c r="N13" s="766">
        <v>2.2263450834879404</v>
      </c>
      <c r="O13" s="765">
        <v>1</v>
      </c>
      <c r="P13" s="766">
        <v>0.1855287569573284</v>
      </c>
      <c r="Q13" s="765">
        <v>2</v>
      </c>
      <c r="R13" s="766">
        <v>0.3710575139146568</v>
      </c>
      <c r="S13" s="765">
        <v>0</v>
      </c>
      <c r="T13" s="766">
        <v>0</v>
      </c>
      <c r="U13" s="765">
        <v>6</v>
      </c>
      <c r="V13" s="766">
        <v>1.1131725417439702</v>
      </c>
      <c r="W13" s="765">
        <v>2</v>
      </c>
      <c r="X13" s="766">
        <f t="shared" si="0"/>
        <v>0.3710575139146568</v>
      </c>
      <c r="Z13" s="360"/>
      <c r="AA13" s="360"/>
      <c r="AB13" s="360"/>
      <c r="AC13" s="604">
        <v>44347</v>
      </c>
      <c r="AD13" s="602">
        <v>21534</v>
      </c>
      <c r="AE13" s="602">
        <v>12150</v>
      </c>
      <c r="AF13" s="606"/>
      <c r="AG13" s="360"/>
      <c r="AH13" s="360"/>
      <c r="AI13" s="361"/>
      <c r="AJ13" s="607"/>
    </row>
    <row r="14" spans="1:36" s="331" customFormat="1" x14ac:dyDescent="0.25">
      <c r="A14" s="330"/>
      <c r="B14" s="763" t="s">
        <v>37</v>
      </c>
      <c r="C14" s="350"/>
      <c r="D14" s="893">
        <v>34990</v>
      </c>
      <c r="E14" s="350"/>
      <c r="F14" s="765">
        <v>246</v>
      </c>
      <c r="G14" s="766">
        <v>0.70305801657616462</v>
      </c>
      <c r="H14" s="350"/>
      <c r="I14" s="765">
        <v>363</v>
      </c>
      <c r="J14" s="766">
        <v>1.0374392683623894</v>
      </c>
      <c r="K14" s="765">
        <v>348</v>
      </c>
      <c r="L14" s="766">
        <v>95.867768595041326</v>
      </c>
      <c r="M14" s="765">
        <v>1</v>
      </c>
      <c r="N14" s="766">
        <v>0.27548209366391185</v>
      </c>
      <c r="O14" s="765">
        <v>13</v>
      </c>
      <c r="P14" s="766">
        <v>3.5812672176308542</v>
      </c>
      <c r="Q14" s="765">
        <v>0</v>
      </c>
      <c r="R14" s="766">
        <v>0</v>
      </c>
      <c r="S14" s="765">
        <v>0</v>
      </c>
      <c r="T14" s="766">
        <v>0</v>
      </c>
      <c r="U14" s="765">
        <v>1</v>
      </c>
      <c r="V14" s="766">
        <v>0.27548209366391185</v>
      </c>
      <c r="W14" s="765">
        <v>0</v>
      </c>
      <c r="X14" s="766">
        <f t="shared" si="0"/>
        <v>0</v>
      </c>
      <c r="Z14" s="360"/>
      <c r="AA14" s="360"/>
      <c r="AB14" s="360"/>
      <c r="AC14" s="604">
        <v>44377</v>
      </c>
      <c r="AD14" s="602">
        <v>21833</v>
      </c>
      <c r="AE14" s="602">
        <v>13954</v>
      </c>
      <c r="AF14" s="606"/>
      <c r="AG14" s="360"/>
      <c r="AH14" s="360"/>
      <c r="AI14" s="361"/>
      <c r="AJ14" s="607"/>
    </row>
    <row r="15" spans="1:36" s="331" customFormat="1" x14ac:dyDescent="0.25">
      <c r="A15" s="330"/>
      <c r="B15" s="763" t="s">
        <v>38</v>
      </c>
      <c r="C15" s="350"/>
      <c r="D15" s="893">
        <v>33221</v>
      </c>
      <c r="E15" s="350"/>
      <c r="F15" s="765">
        <v>628</v>
      </c>
      <c r="G15" s="766">
        <v>1.8903705487492852</v>
      </c>
      <c r="H15" s="350"/>
      <c r="I15" s="765">
        <v>365</v>
      </c>
      <c r="J15" s="766">
        <v>1.0987026278558742</v>
      </c>
      <c r="K15" s="765">
        <v>304</v>
      </c>
      <c r="L15" s="766">
        <v>83.287671232876718</v>
      </c>
      <c r="M15" s="765">
        <v>4</v>
      </c>
      <c r="N15" s="766">
        <v>1.095890410958904</v>
      </c>
      <c r="O15" s="765">
        <v>54</v>
      </c>
      <c r="P15" s="766">
        <v>14.794520547945206</v>
      </c>
      <c r="Q15" s="765">
        <v>0</v>
      </c>
      <c r="R15" s="766">
        <v>0</v>
      </c>
      <c r="S15" s="765">
        <v>1</v>
      </c>
      <c r="T15" s="766">
        <v>0.27397260273972601</v>
      </c>
      <c r="U15" s="765">
        <v>2</v>
      </c>
      <c r="V15" s="766">
        <v>0.54794520547945202</v>
      </c>
      <c r="W15" s="765">
        <v>0</v>
      </c>
      <c r="X15" s="766">
        <f t="shared" si="0"/>
        <v>0</v>
      </c>
      <c r="Z15" s="360"/>
      <c r="AA15" s="360"/>
      <c r="AB15" s="360"/>
      <c r="AC15" s="604">
        <v>44408</v>
      </c>
      <c r="AD15" s="602">
        <v>25882</v>
      </c>
      <c r="AE15" s="602">
        <v>13248</v>
      </c>
      <c r="AF15" s="606"/>
      <c r="AG15" s="360"/>
      <c r="AH15" s="360"/>
      <c r="AI15" s="361"/>
      <c r="AJ15" s="607"/>
    </row>
    <row r="16" spans="1:36" s="331" customFormat="1" x14ac:dyDescent="0.25">
      <c r="A16" s="330"/>
      <c r="B16" s="763" t="s">
        <v>6</v>
      </c>
      <c r="C16" s="350"/>
      <c r="D16" s="893">
        <v>50901</v>
      </c>
      <c r="E16" s="350"/>
      <c r="F16" s="765">
        <v>3001</v>
      </c>
      <c r="G16" s="766">
        <v>5.8957584330366792</v>
      </c>
      <c r="H16" s="350"/>
      <c r="I16" s="765">
        <v>465</v>
      </c>
      <c r="J16" s="766">
        <v>0.9135380444392055</v>
      </c>
      <c r="K16" s="765">
        <v>435</v>
      </c>
      <c r="L16" s="766">
        <v>93.548387096774192</v>
      </c>
      <c r="M16" s="765">
        <v>0</v>
      </c>
      <c r="N16" s="766">
        <v>0</v>
      </c>
      <c r="O16" s="765">
        <v>27</v>
      </c>
      <c r="P16" s="766">
        <v>5.806451612903226</v>
      </c>
      <c r="Q16" s="765">
        <v>0</v>
      </c>
      <c r="R16" s="766">
        <v>0</v>
      </c>
      <c r="S16" s="765">
        <v>0</v>
      </c>
      <c r="T16" s="766">
        <v>0</v>
      </c>
      <c r="U16" s="765">
        <v>3</v>
      </c>
      <c r="V16" s="766">
        <v>0.64516129032258063</v>
      </c>
      <c r="W16" s="765">
        <v>0</v>
      </c>
      <c r="X16" s="766">
        <f t="shared" si="0"/>
        <v>0</v>
      </c>
      <c r="Z16" s="360"/>
      <c r="AA16" s="360"/>
      <c r="AB16" s="360"/>
      <c r="AC16" s="604">
        <v>44439</v>
      </c>
      <c r="AD16" s="602">
        <v>15551</v>
      </c>
      <c r="AE16" s="602">
        <v>13247</v>
      </c>
      <c r="AF16" s="606"/>
      <c r="AG16" s="360"/>
      <c r="AH16" s="360"/>
      <c r="AI16" s="361"/>
      <c r="AJ16" s="607"/>
    </row>
    <row r="17" spans="1:36" s="331" customFormat="1" x14ac:dyDescent="0.25">
      <c r="A17" s="330"/>
      <c r="B17" s="763" t="s">
        <v>5</v>
      </c>
      <c r="C17" s="350"/>
      <c r="D17" s="894">
        <v>18124</v>
      </c>
      <c r="E17" s="350"/>
      <c r="F17" s="765">
        <v>386</v>
      </c>
      <c r="G17" s="766">
        <v>2.1297726771132197</v>
      </c>
      <c r="H17" s="350"/>
      <c r="I17" s="765">
        <v>295</v>
      </c>
      <c r="J17" s="766">
        <v>1.6276760097108804</v>
      </c>
      <c r="K17" s="769">
        <v>189</v>
      </c>
      <c r="L17" s="766">
        <v>64.067796610169495</v>
      </c>
      <c r="M17" s="769">
        <v>1</v>
      </c>
      <c r="N17" s="766">
        <v>0.33898305084745761</v>
      </c>
      <c r="O17" s="769">
        <v>0</v>
      </c>
      <c r="P17" s="766">
        <v>0</v>
      </c>
      <c r="Q17" s="769">
        <v>94</v>
      </c>
      <c r="R17" s="766">
        <v>31.864406779661014</v>
      </c>
      <c r="S17" s="769">
        <v>0</v>
      </c>
      <c r="T17" s="766">
        <v>0</v>
      </c>
      <c r="U17" s="769">
        <v>7</v>
      </c>
      <c r="V17" s="766">
        <v>2.3728813559322033</v>
      </c>
      <c r="W17" s="769">
        <v>4</v>
      </c>
      <c r="X17" s="766">
        <f t="shared" si="0"/>
        <v>1.3559322033898304</v>
      </c>
      <c r="Z17" s="360"/>
      <c r="AA17" s="360"/>
      <c r="AB17" s="360"/>
      <c r="AC17" s="604">
        <v>44469</v>
      </c>
      <c r="AD17" s="602">
        <v>29199</v>
      </c>
      <c r="AE17" s="602">
        <v>15187</v>
      </c>
      <c r="AF17" s="606"/>
      <c r="AG17" s="360"/>
      <c r="AH17" s="360"/>
      <c r="AI17" s="361"/>
      <c r="AJ17" s="607"/>
    </row>
    <row r="18" spans="1:36" s="331" customFormat="1" x14ac:dyDescent="0.25">
      <c r="A18" s="330"/>
      <c r="B18" s="763" t="s">
        <v>4</v>
      </c>
      <c r="C18" s="350"/>
      <c r="D18" s="893">
        <v>127052</v>
      </c>
      <c r="E18" s="350"/>
      <c r="F18" s="765">
        <v>1691</v>
      </c>
      <c r="G18" s="766">
        <v>1.3309511066335045</v>
      </c>
      <c r="H18" s="350"/>
      <c r="I18" s="765">
        <v>1675</v>
      </c>
      <c r="J18" s="766">
        <v>1.3183578377357303</v>
      </c>
      <c r="K18" s="765">
        <v>1590</v>
      </c>
      <c r="L18" s="766">
        <v>94.925373134328368</v>
      </c>
      <c r="M18" s="765">
        <v>29</v>
      </c>
      <c r="N18" s="766">
        <v>1.7313432835820894</v>
      </c>
      <c r="O18" s="765">
        <v>0</v>
      </c>
      <c r="P18" s="766">
        <v>0</v>
      </c>
      <c r="Q18" s="765">
        <v>0</v>
      </c>
      <c r="R18" s="766">
        <v>0</v>
      </c>
      <c r="S18" s="765">
        <v>0</v>
      </c>
      <c r="T18" s="766">
        <v>0</v>
      </c>
      <c r="U18" s="765">
        <v>43</v>
      </c>
      <c r="V18" s="766">
        <v>2.5671641791044775</v>
      </c>
      <c r="W18" s="765">
        <v>13</v>
      </c>
      <c r="X18" s="766">
        <f t="shared" si="0"/>
        <v>0.77611940298507465</v>
      </c>
      <c r="Z18" s="360"/>
      <c r="AA18" s="360"/>
      <c r="AB18" s="360"/>
      <c r="AC18" s="604">
        <v>44500</v>
      </c>
      <c r="AD18" s="602">
        <v>26213</v>
      </c>
      <c r="AE18" s="602">
        <v>13678</v>
      </c>
      <c r="AF18" s="606"/>
      <c r="AG18" s="360"/>
      <c r="AH18" s="360"/>
      <c r="AI18" s="361"/>
      <c r="AJ18" s="607"/>
    </row>
    <row r="19" spans="1:36" s="331" customFormat="1" x14ac:dyDescent="0.25">
      <c r="A19" s="330"/>
      <c r="B19" s="763" t="s">
        <v>40</v>
      </c>
      <c r="C19" s="350"/>
      <c r="D19" s="893">
        <v>79065</v>
      </c>
      <c r="E19" s="350"/>
      <c r="F19" s="765">
        <v>1319</v>
      </c>
      <c r="G19" s="766">
        <v>1.6682476443432619</v>
      </c>
      <c r="H19" s="350"/>
      <c r="I19" s="765">
        <v>959</v>
      </c>
      <c r="J19" s="766">
        <v>1.2129260734838423</v>
      </c>
      <c r="K19" s="765">
        <v>870</v>
      </c>
      <c r="L19" s="766">
        <v>90.719499478623561</v>
      </c>
      <c r="M19" s="765">
        <v>20</v>
      </c>
      <c r="N19" s="766">
        <v>2.0855057351407713</v>
      </c>
      <c r="O19" s="765">
        <v>10</v>
      </c>
      <c r="P19" s="766">
        <v>1.0427528675703857</v>
      </c>
      <c r="Q19" s="765">
        <v>10</v>
      </c>
      <c r="R19" s="766">
        <v>1.0427528675703857</v>
      </c>
      <c r="S19" s="765">
        <v>0</v>
      </c>
      <c r="T19" s="766">
        <v>0</v>
      </c>
      <c r="U19" s="765">
        <v>21</v>
      </c>
      <c r="V19" s="766">
        <v>2.1897810218978102</v>
      </c>
      <c r="W19" s="765">
        <v>28</v>
      </c>
      <c r="X19" s="766">
        <f t="shared" si="0"/>
        <v>2.9197080291970803</v>
      </c>
      <c r="Z19" s="360"/>
      <c r="AA19" s="360"/>
      <c r="AB19" s="360"/>
      <c r="AC19" s="604">
        <v>44530</v>
      </c>
      <c r="AD19" s="602">
        <v>25655</v>
      </c>
      <c r="AE19" s="602">
        <v>14422</v>
      </c>
      <c r="AF19" s="606"/>
      <c r="AG19" s="360"/>
      <c r="AH19" s="360"/>
      <c r="AI19" s="361"/>
      <c r="AJ19" s="607"/>
    </row>
    <row r="20" spans="1:36" s="331" customFormat="1" x14ac:dyDescent="0.25">
      <c r="A20" s="330"/>
      <c r="B20" s="763" t="s">
        <v>41</v>
      </c>
      <c r="C20" s="350"/>
      <c r="D20" s="893">
        <v>240890</v>
      </c>
      <c r="E20" s="350"/>
      <c r="F20" s="765">
        <v>5540</v>
      </c>
      <c r="G20" s="766">
        <v>2.2998048901988462</v>
      </c>
      <c r="H20" s="350"/>
      <c r="I20" s="765">
        <v>2900</v>
      </c>
      <c r="J20" s="766">
        <v>1.2038689858441614</v>
      </c>
      <c r="K20" s="765">
        <v>2158</v>
      </c>
      <c r="L20" s="766">
        <v>74.413793103448285</v>
      </c>
      <c r="M20" s="765">
        <v>13</v>
      </c>
      <c r="N20" s="766">
        <v>0.44827586206896547</v>
      </c>
      <c r="O20" s="765">
        <v>683</v>
      </c>
      <c r="P20" s="766">
        <v>23.551724137931036</v>
      </c>
      <c r="Q20" s="765">
        <v>0</v>
      </c>
      <c r="R20" s="766">
        <v>0</v>
      </c>
      <c r="S20" s="765">
        <v>5</v>
      </c>
      <c r="T20" s="766">
        <v>0.17241379310344829</v>
      </c>
      <c r="U20" s="765">
        <v>38</v>
      </c>
      <c r="V20" s="766">
        <v>1.3103448275862069</v>
      </c>
      <c r="W20" s="765">
        <v>3</v>
      </c>
      <c r="X20" s="766">
        <f t="shared" si="0"/>
        <v>0.10344827586206896</v>
      </c>
      <c r="Z20" s="360"/>
      <c r="AA20" s="360"/>
      <c r="AB20" s="360"/>
      <c r="AC20" s="604">
        <v>44561</v>
      </c>
      <c r="AD20" s="602">
        <v>24712</v>
      </c>
      <c r="AE20" s="602">
        <v>14501</v>
      </c>
      <c r="AF20" s="606"/>
      <c r="AG20" s="360"/>
      <c r="AH20" s="360"/>
      <c r="AI20" s="361"/>
      <c r="AJ20" s="607"/>
    </row>
    <row r="21" spans="1:36" s="331" customFormat="1" x14ac:dyDescent="0.25">
      <c r="A21" s="330"/>
      <c r="B21" s="763" t="s">
        <v>3</v>
      </c>
      <c r="C21" s="350"/>
      <c r="D21" s="893">
        <v>174236</v>
      </c>
      <c r="E21" s="350"/>
      <c r="F21" s="765">
        <v>8565</v>
      </c>
      <c r="G21" s="766">
        <v>4.9157464588259598</v>
      </c>
      <c r="H21" s="350"/>
      <c r="I21" s="765">
        <v>1983</v>
      </c>
      <c r="J21" s="766">
        <v>1.1381115268945567</v>
      </c>
      <c r="K21" s="765">
        <v>1878</v>
      </c>
      <c r="L21" s="766">
        <v>94.704992435703488</v>
      </c>
      <c r="M21" s="765">
        <v>26</v>
      </c>
      <c r="N21" s="766">
        <v>1.3111447302067574</v>
      </c>
      <c r="O21" s="765">
        <v>60</v>
      </c>
      <c r="P21" s="766">
        <v>3.0257186081694405</v>
      </c>
      <c r="Q21" s="765">
        <v>0</v>
      </c>
      <c r="R21" s="766">
        <v>0</v>
      </c>
      <c r="S21" s="765">
        <v>5</v>
      </c>
      <c r="T21" s="766">
        <v>0.25214321734745332</v>
      </c>
      <c r="U21" s="765">
        <v>7</v>
      </c>
      <c r="V21" s="766">
        <v>0.3530005042864347</v>
      </c>
      <c r="W21" s="765">
        <v>7</v>
      </c>
      <c r="X21" s="766">
        <f t="shared" si="0"/>
        <v>0.3530005042864347</v>
      </c>
      <c r="Z21" s="360"/>
      <c r="AA21" s="360"/>
      <c r="AB21" s="360"/>
      <c r="AC21" s="604">
        <v>44592</v>
      </c>
      <c r="AD21" s="602">
        <v>15800</v>
      </c>
      <c r="AE21" s="602">
        <v>18653</v>
      </c>
      <c r="AF21" s="606"/>
      <c r="AG21" s="360"/>
      <c r="AH21" s="360"/>
      <c r="AI21" s="361"/>
      <c r="AJ21" s="607"/>
    </row>
    <row r="22" spans="1:36" s="331" customFormat="1" x14ac:dyDescent="0.25">
      <c r="A22" s="330"/>
      <c r="B22" s="763" t="s">
        <v>2</v>
      </c>
      <c r="C22" s="350"/>
      <c r="D22" s="893">
        <v>37298</v>
      </c>
      <c r="E22" s="350"/>
      <c r="F22" s="765">
        <v>752</v>
      </c>
      <c r="G22" s="766">
        <v>2.0161938977961285</v>
      </c>
      <c r="H22" s="350"/>
      <c r="I22" s="765">
        <v>429</v>
      </c>
      <c r="J22" s="766">
        <v>1.150195720950185</v>
      </c>
      <c r="K22" s="765">
        <v>356</v>
      </c>
      <c r="L22" s="766">
        <v>82.983682983682982</v>
      </c>
      <c r="M22" s="765">
        <v>12</v>
      </c>
      <c r="N22" s="766">
        <v>2.7972027972027971</v>
      </c>
      <c r="O22" s="765">
        <v>41</v>
      </c>
      <c r="P22" s="766">
        <v>9.5571095571095572</v>
      </c>
      <c r="Q22" s="765">
        <v>2</v>
      </c>
      <c r="R22" s="766">
        <v>0.46620046620046618</v>
      </c>
      <c r="S22" s="765">
        <v>1</v>
      </c>
      <c r="T22" s="766">
        <v>0.23310023310023309</v>
      </c>
      <c r="U22" s="765">
        <v>3</v>
      </c>
      <c r="V22" s="766">
        <v>0.69930069930069927</v>
      </c>
      <c r="W22" s="765">
        <v>14</v>
      </c>
      <c r="X22" s="766">
        <f t="shared" si="0"/>
        <v>3.263403263403263</v>
      </c>
      <c r="Z22" s="360"/>
      <c r="AA22" s="360"/>
      <c r="AB22" s="360"/>
      <c r="AC22" s="604">
        <v>44620</v>
      </c>
      <c r="AD22" s="602">
        <v>21660</v>
      </c>
      <c r="AE22" s="602">
        <v>18762</v>
      </c>
      <c r="AF22" s="606"/>
      <c r="AG22" s="360"/>
      <c r="AH22" s="360"/>
      <c r="AI22" s="361"/>
      <c r="AJ22" s="607"/>
    </row>
    <row r="23" spans="1:36" s="331" customFormat="1" x14ac:dyDescent="0.25">
      <c r="A23" s="330"/>
      <c r="B23" s="763" t="s">
        <v>35</v>
      </c>
      <c r="C23" s="350"/>
      <c r="D23" s="893">
        <v>85337</v>
      </c>
      <c r="E23" s="350"/>
      <c r="F23" s="765">
        <v>2275</v>
      </c>
      <c r="G23" s="766">
        <v>2.6659010745632026</v>
      </c>
      <c r="H23" s="350"/>
      <c r="I23" s="765">
        <v>992</v>
      </c>
      <c r="J23" s="766">
        <v>1.1624500509743723</v>
      </c>
      <c r="K23" s="765">
        <v>961</v>
      </c>
      <c r="L23" s="766">
        <v>96.875</v>
      </c>
      <c r="M23" s="765">
        <v>13</v>
      </c>
      <c r="N23" s="766">
        <v>1.310483870967742</v>
      </c>
      <c r="O23" s="765">
        <v>5</v>
      </c>
      <c r="P23" s="766">
        <v>0.50403225806451613</v>
      </c>
      <c r="Q23" s="765">
        <v>3</v>
      </c>
      <c r="R23" s="766">
        <v>0.30241935483870969</v>
      </c>
      <c r="S23" s="765">
        <v>0</v>
      </c>
      <c r="T23" s="766">
        <v>0</v>
      </c>
      <c r="U23" s="765">
        <v>10</v>
      </c>
      <c r="V23" s="766">
        <v>1.0080645161290323</v>
      </c>
      <c r="W23" s="765">
        <v>0</v>
      </c>
      <c r="X23" s="766">
        <f t="shared" si="0"/>
        <v>0</v>
      </c>
      <c r="Z23" s="360"/>
      <c r="AA23" s="360"/>
      <c r="AB23" s="360"/>
      <c r="AC23" s="604">
        <v>44651</v>
      </c>
      <c r="AD23" s="602">
        <v>28954</v>
      </c>
      <c r="AE23" s="602">
        <v>17183</v>
      </c>
      <c r="AF23" s="606"/>
      <c r="AG23" s="360"/>
      <c r="AH23" s="360"/>
      <c r="AI23" s="361"/>
      <c r="AJ23" s="607"/>
    </row>
    <row r="24" spans="1:36" s="331" customFormat="1" x14ac:dyDescent="0.25">
      <c r="A24" s="330"/>
      <c r="B24" s="763" t="s">
        <v>42</v>
      </c>
      <c r="C24" s="350"/>
      <c r="D24" s="893">
        <v>200291</v>
      </c>
      <c r="E24" s="350"/>
      <c r="F24" s="765">
        <v>4095</v>
      </c>
      <c r="G24" s="766">
        <v>2.044525215810995</v>
      </c>
      <c r="H24" s="350"/>
      <c r="I24" s="765">
        <v>2241</v>
      </c>
      <c r="J24" s="766">
        <v>1.118872041180083</v>
      </c>
      <c r="K24" s="765">
        <v>1695</v>
      </c>
      <c r="L24" s="766">
        <v>75.635876840696113</v>
      </c>
      <c r="M24" s="765">
        <v>69</v>
      </c>
      <c r="N24" s="766">
        <v>3.0789825970548863</v>
      </c>
      <c r="O24" s="765">
        <v>1</v>
      </c>
      <c r="P24" s="766">
        <v>4.4622936189201247E-2</v>
      </c>
      <c r="Q24" s="765">
        <v>0</v>
      </c>
      <c r="R24" s="766">
        <v>0</v>
      </c>
      <c r="S24" s="765">
        <v>0</v>
      </c>
      <c r="T24" s="766">
        <v>0</v>
      </c>
      <c r="U24" s="765">
        <v>42</v>
      </c>
      <c r="V24" s="766">
        <v>1.8741633199464525</v>
      </c>
      <c r="W24" s="765">
        <v>434</v>
      </c>
      <c r="X24" s="766">
        <f t="shared" si="0"/>
        <v>19.366354306113344</v>
      </c>
      <c r="Z24" s="360"/>
      <c r="AA24" s="360"/>
      <c r="AB24" s="360"/>
      <c r="AC24" s="604">
        <v>44681</v>
      </c>
      <c r="AD24" s="602">
        <v>20498</v>
      </c>
      <c r="AE24" s="602">
        <v>16055</v>
      </c>
      <c r="AF24" s="606"/>
      <c r="AG24" s="360"/>
      <c r="AH24" s="360"/>
      <c r="AI24" s="361"/>
      <c r="AJ24" s="607"/>
    </row>
    <row r="25" spans="1:36" x14ac:dyDescent="0.25">
      <c r="A25" s="332"/>
      <c r="B25" s="763" t="s">
        <v>43</v>
      </c>
      <c r="C25" s="350"/>
      <c r="D25" s="893">
        <v>47469</v>
      </c>
      <c r="E25" s="350"/>
      <c r="F25" s="765">
        <v>937</v>
      </c>
      <c r="G25" s="766">
        <v>1.9739198213570963</v>
      </c>
      <c r="H25" s="350"/>
      <c r="I25" s="765">
        <v>499</v>
      </c>
      <c r="J25" s="766">
        <v>1.0512123701784322</v>
      </c>
      <c r="K25" s="765">
        <v>370</v>
      </c>
      <c r="L25" s="766">
        <v>74.148296593186373</v>
      </c>
      <c r="M25" s="765">
        <v>10</v>
      </c>
      <c r="N25" s="766">
        <v>2.0040080160320639</v>
      </c>
      <c r="O25" s="765">
        <v>2</v>
      </c>
      <c r="P25" s="766">
        <v>0.40080160320641278</v>
      </c>
      <c r="Q25" s="765">
        <v>87</v>
      </c>
      <c r="R25" s="766">
        <v>17.434869739478959</v>
      </c>
      <c r="S25" s="765">
        <v>11</v>
      </c>
      <c r="T25" s="766">
        <v>2.2044088176352705</v>
      </c>
      <c r="U25" s="765">
        <v>11</v>
      </c>
      <c r="V25" s="766">
        <v>2.2044088176352705</v>
      </c>
      <c r="W25" s="765">
        <v>8</v>
      </c>
      <c r="X25" s="766">
        <f t="shared" si="0"/>
        <v>1.6032064128256511</v>
      </c>
      <c r="Z25" s="360"/>
      <c r="AA25" s="360"/>
      <c r="AB25" s="360"/>
      <c r="AC25" s="604">
        <v>44712</v>
      </c>
      <c r="AD25" s="602">
        <v>23876</v>
      </c>
      <c r="AE25" s="602">
        <v>15983</v>
      </c>
      <c r="AF25" s="606"/>
      <c r="AG25" s="360"/>
      <c r="AH25" s="360"/>
      <c r="AI25" s="361"/>
      <c r="AJ25" s="607"/>
    </row>
    <row r="26" spans="1:36" s="331" customFormat="1" x14ac:dyDescent="0.25">
      <c r="B26" s="763" t="s">
        <v>44</v>
      </c>
      <c r="C26" s="350"/>
      <c r="D26" s="895">
        <v>17278</v>
      </c>
      <c r="E26" s="350"/>
      <c r="F26" s="769">
        <v>195</v>
      </c>
      <c r="G26" s="766">
        <v>1.1286028475518</v>
      </c>
      <c r="H26" s="350"/>
      <c r="I26" s="769">
        <v>231</v>
      </c>
      <c r="J26" s="766">
        <v>1.3369602963305938</v>
      </c>
      <c r="K26" s="769">
        <v>227</v>
      </c>
      <c r="L26" s="766">
        <v>98.268398268398272</v>
      </c>
      <c r="M26" s="769">
        <v>4</v>
      </c>
      <c r="N26" s="766">
        <v>1.7316017316017316</v>
      </c>
      <c r="O26" s="769">
        <v>0</v>
      </c>
      <c r="P26" s="766">
        <v>0</v>
      </c>
      <c r="Q26" s="769">
        <v>0</v>
      </c>
      <c r="R26" s="766">
        <v>0</v>
      </c>
      <c r="S26" s="769">
        <v>0</v>
      </c>
      <c r="T26" s="766">
        <v>0</v>
      </c>
      <c r="U26" s="769">
        <v>0</v>
      </c>
      <c r="V26" s="766">
        <v>0</v>
      </c>
      <c r="W26" s="769">
        <v>0</v>
      </c>
      <c r="X26" s="766">
        <f t="shared" si="0"/>
        <v>0</v>
      </c>
      <c r="Z26" s="360"/>
      <c r="AA26" s="360"/>
      <c r="AB26" s="360"/>
      <c r="AC26" s="604">
        <v>44742</v>
      </c>
      <c r="AD26" s="602">
        <v>25318</v>
      </c>
      <c r="AE26" s="602">
        <v>16449</v>
      </c>
      <c r="AF26" s="606"/>
      <c r="AG26" s="360"/>
      <c r="AH26" s="360"/>
      <c r="AI26" s="361"/>
      <c r="AJ26" s="607"/>
    </row>
    <row r="27" spans="1:36" s="331" customFormat="1" x14ac:dyDescent="0.25">
      <c r="B27" s="763" t="s">
        <v>45</v>
      </c>
      <c r="C27" s="350"/>
      <c r="D27" s="895">
        <v>73018</v>
      </c>
      <c r="E27" s="350"/>
      <c r="F27" s="769">
        <v>1022</v>
      </c>
      <c r="G27" s="766">
        <v>1.3996548796187243</v>
      </c>
      <c r="H27" s="350"/>
      <c r="I27" s="769">
        <v>906</v>
      </c>
      <c r="J27" s="766">
        <v>1.2407899422060313</v>
      </c>
      <c r="K27" s="769">
        <v>722</v>
      </c>
      <c r="L27" s="766">
        <v>79.690949227373068</v>
      </c>
      <c r="M27" s="769">
        <v>15</v>
      </c>
      <c r="N27" s="766">
        <v>1.6556291390728477</v>
      </c>
      <c r="O27" s="769">
        <v>119</v>
      </c>
      <c r="P27" s="766">
        <v>13.134657836644593</v>
      </c>
      <c r="Q27" s="769">
        <v>8</v>
      </c>
      <c r="R27" s="766">
        <v>0.88300220750551872</v>
      </c>
      <c r="S27" s="769">
        <v>10</v>
      </c>
      <c r="T27" s="766">
        <v>1.1037527593818985</v>
      </c>
      <c r="U27" s="769">
        <v>28</v>
      </c>
      <c r="V27" s="766">
        <v>3.0905077262693159</v>
      </c>
      <c r="W27" s="769">
        <v>4</v>
      </c>
      <c r="X27" s="766">
        <f t="shared" si="0"/>
        <v>0.44150110375275936</v>
      </c>
      <c r="Z27" s="360"/>
      <c r="AA27" s="360"/>
      <c r="AB27" s="360"/>
      <c r="AC27" s="604">
        <v>44773</v>
      </c>
      <c r="AD27" s="602">
        <v>29962</v>
      </c>
      <c r="AE27" s="602">
        <v>16217</v>
      </c>
      <c r="AF27" s="606"/>
      <c r="AG27" s="360"/>
      <c r="AH27" s="360"/>
      <c r="AI27" s="361"/>
      <c r="AJ27" s="607"/>
    </row>
    <row r="28" spans="1:36" s="331" customFormat="1" x14ac:dyDescent="0.25">
      <c r="B28" s="763" t="s">
        <v>46</v>
      </c>
      <c r="C28" s="350"/>
      <c r="D28" s="895">
        <v>9299</v>
      </c>
      <c r="E28" s="350"/>
      <c r="F28" s="769">
        <v>142</v>
      </c>
      <c r="G28" s="775">
        <v>1.5270459189160126</v>
      </c>
      <c r="H28" s="350"/>
      <c r="I28" s="769">
        <v>160</v>
      </c>
      <c r="J28" s="775">
        <v>1.7206151199053661</v>
      </c>
      <c r="K28" s="769">
        <v>65</v>
      </c>
      <c r="L28" s="775">
        <v>40.625</v>
      </c>
      <c r="M28" s="769">
        <v>0</v>
      </c>
      <c r="N28" s="775">
        <v>0</v>
      </c>
      <c r="O28" s="769">
        <v>95</v>
      </c>
      <c r="P28" s="775">
        <v>59.375</v>
      </c>
      <c r="Q28" s="769">
        <v>0</v>
      </c>
      <c r="R28" s="775">
        <v>0</v>
      </c>
      <c r="S28" s="769">
        <v>0</v>
      </c>
      <c r="T28" s="775">
        <v>0</v>
      </c>
      <c r="U28" s="769">
        <v>0</v>
      </c>
      <c r="V28" s="775">
        <v>0</v>
      </c>
      <c r="W28" s="769">
        <v>0</v>
      </c>
      <c r="X28" s="775">
        <f t="shared" si="0"/>
        <v>0</v>
      </c>
      <c r="Z28" s="360"/>
      <c r="AA28" s="360"/>
      <c r="AB28" s="360"/>
      <c r="AC28" s="604">
        <v>44804</v>
      </c>
      <c r="AD28" s="602">
        <v>19002</v>
      </c>
      <c r="AE28" s="602">
        <v>17806</v>
      </c>
      <c r="AF28" s="606"/>
      <c r="AG28" s="360"/>
      <c r="AH28" s="360"/>
      <c r="AI28" s="361"/>
      <c r="AJ28" s="607"/>
    </row>
    <row r="29" spans="1:36" s="331" customFormat="1" x14ac:dyDescent="0.25">
      <c r="B29" s="884" t="s">
        <v>1</v>
      </c>
      <c r="C29" s="350"/>
      <c r="D29" s="896">
        <v>3815</v>
      </c>
      <c r="E29" s="350"/>
      <c r="F29" s="885">
        <v>47</v>
      </c>
      <c r="G29" s="897">
        <v>1.2319790301441678</v>
      </c>
      <c r="H29" s="350"/>
      <c r="I29" s="885">
        <v>26</v>
      </c>
      <c r="J29" s="897">
        <v>0.68152031454783746</v>
      </c>
      <c r="K29" s="885">
        <v>15</v>
      </c>
      <c r="L29" s="897">
        <v>57.692307692307686</v>
      </c>
      <c r="M29" s="885">
        <v>2</v>
      </c>
      <c r="N29" s="897">
        <v>7.6923076923076925</v>
      </c>
      <c r="O29" s="885">
        <v>0</v>
      </c>
      <c r="P29" s="897">
        <v>0</v>
      </c>
      <c r="Q29" s="885">
        <v>2</v>
      </c>
      <c r="R29" s="897">
        <v>7.6923076923076925</v>
      </c>
      <c r="S29" s="885">
        <v>0</v>
      </c>
      <c r="T29" s="897">
        <v>0</v>
      </c>
      <c r="U29" s="885">
        <v>5</v>
      </c>
      <c r="V29" s="897">
        <v>19.230769230769234</v>
      </c>
      <c r="W29" s="885">
        <v>2</v>
      </c>
      <c r="X29" s="897">
        <f t="shared" si="0"/>
        <v>7.6923076923076925</v>
      </c>
      <c r="Z29" s="360"/>
      <c r="AA29" s="360"/>
      <c r="AB29" s="360"/>
      <c r="AC29" s="604">
        <v>44834</v>
      </c>
      <c r="AD29" s="602">
        <v>23558</v>
      </c>
      <c r="AE29" s="602">
        <v>17545</v>
      </c>
      <c r="AF29" s="606"/>
      <c r="AG29" s="360"/>
      <c r="AH29" s="360"/>
      <c r="AI29" s="361"/>
      <c r="AJ29" s="607"/>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25">
      <c r="B31" s="1256" t="s">
        <v>0</v>
      </c>
      <c r="C31" s="320"/>
      <c r="D31" s="1273">
        <v>1584011</v>
      </c>
      <c r="E31" s="320"/>
      <c r="F31" s="1257">
        <v>35948</v>
      </c>
      <c r="G31" s="1258">
        <v>2.269428684523024</v>
      </c>
      <c r="H31" s="320"/>
      <c r="I31" s="1257">
        <v>17775</v>
      </c>
      <c r="J31" s="1258">
        <v>1.1221512981917423</v>
      </c>
      <c r="K31" s="1257">
        <v>15167</v>
      </c>
      <c r="L31" s="1258">
        <v>85.327707454289737</v>
      </c>
      <c r="M31" s="1257">
        <v>267</v>
      </c>
      <c r="N31" s="1258">
        <v>1.5021097046413503</v>
      </c>
      <c r="O31" s="1257">
        <v>1156</v>
      </c>
      <c r="P31" s="1258">
        <v>6.5035161744022503</v>
      </c>
      <c r="Q31" s="1257">
        <v>392</v>
      </c>
      <c r="R31" s="1258">
        <v>2.2053445850914204</v>
      </c>
      <c r="S31" s="1257">
        <v>33</v>
      </c>
      <c r="T31" s="1258">
        <v>0.18565400843881857</v>
      </c>
      <c r="U31" s="1257">
        <v>227</v>
      </c>
      <c r="V31" s="1258">
        <v>1.2770745428973278</v>
      </c>
      <c r="W31" s="1257">
        <f>SUM(W12:W29)</f>
        <v>533</v>
      </c>
      <c r="X31" s="1258">
        <f>W31/$I31*100</f>
        <v>2.9985935302390998</v>
      </c>
      <c r="Z31" s="360"/>
      <c r="AA31" s="360"/>
      <c r="AC31" s="604">
        <v>44895</v>
      </c>
      <c r="AD31" s="602">
        <v>25864</v>
      </c>
      <c r="AE31" s="602">
        <v>14618</v>
      </c>
      <c r="AF31" s="606"/>
      <c r="AG31" s="360"/>
      <c r="AJ31" s="395"/>
    </row>
    <row r="32" spans="1:36" s="328" customFormat="1" ht="6.75" customHeight="1" x14ac:dyDescent="0.2">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
      <c r="B33" s="1527" t="s">
        <v>389</v>
      </c>
      <c r="C33" s="1527"/>
      <c r="D33" s="1527"/>
      <c r="E33" s="1527"/>
      <c r="F33" s="1527"/>
      <c r="G33" s="1527"/>
      <c r="H33" s="1527"/>
      <c r="I33" s="1527"/>
      <c r="J33" s="1527"/>
      <c r="K33" s="1527"/>
      <c r="L33" s="1527"/>
      <c r="M33" s="1527"/>
      <c r="N33" s="1527"/>
      <c r="O33" s="1527"/>
      <c r="P33" s="1527"/>
      <c r="Q33" s="1527"/>
      <c r="R33" s="1527"/>
      <c r="S33" s="1527"/>
      <c r="T33" s="1527"/>
      <c r="U33" s="1527"/>
      <c r="V33" s="1527"/>
      <c r="W33" s="1527"/>
      <c r="X33" s="1527"/>
      <c r="Z33" s="329"/>
      <c r="AA33" s="329"/>
      <c r="AB33" s="329"/>
      <c r="AC33" s="604">
        <v>44957</v>
      </c>
      <c r="AD33" s="602">
        <v>19275</v>
      </c>
      <c r="AE33" s="602">
        <v>18183</v>
      </c>
      <c r="AF33" s="596"/>
      <c r="AG33" s="329"/>
      <c r="AH33" s="329"/>
      <c r="AI33" s="329"/>
    </row>
    <row r="34" spans="2:35" s="394" customFormat="1" ht="11.25" customHeight="1" x14ac:dyDescent="0.2">
      <c r="B34" s="1527"/>
      <c r="C34" s="1527"/>
      <c r="D34" s="1527"/>
      <c r="E34" s="1527"/>
      <c r="F34" s="1527"/>
      <c r="G34" s="1527"/>
      <c r="H34" s="1527"/>
      <c r="I34" s="1527"/>
      <c r="J34" s="1527"/>
      <c r="K34" s="1527"/>
      <c r="L34" s="1527"/>
      <c r="M34" s="1527"/>
      <c r="N34" s="1527"/>
      <c r="O34" s="1527"/>
      <c r="P34" s="1527"/>
      <c r="Q34" s="1527"/>
      <c r="R34" s="1527"/>
      <c r="S34" s="1527"/>
      <c r="T34" s="1527"/>
      <c r="U34" s="1527"/>
      <c r="V34" s="1527"/>
      <c r="W34" s="1527"/>
      <c r="X34" s="1527"/>
      <c r="Z34" s="329"/>
      <c r="AA34" s="329"/>
      <c r="AB34" s="329"/>
      <c r="AC34" s="604">
        <v>44985</v>
      </c>
      <c r="AD34" s="602">
        <v>22255</v>
      </c>
      <c r="AE34" s="602">
        <v>17384</v>
      </c>
      <c r="AF34" s="596"/>
      <c r="AG34" s="329"/>
      <c r="AH34" s="329"/>
      <c r="AI34" s="329"/>
    </row>
    <row r="35" spans="2:35" x14ac:dyDescent="0.2">
      <c r="B35" s="1493"/>
      <c r="C35" s="1493"/>
      <c r="D35" s="1493"/>
      <c r="AC35" s="604">
        <v>45016</v>
      </c>
      <c r="AD35" s="602">
        <v>31089</v>
      </c>
      <c r="AE35" s="602">
        <v>20191</v>
      </c>
    </row>
    <row r="36" spans="2:35" x14ac:dyDescent="0.2">
      <c r="B36" s="1473"/>
      <c r="C36" s="1473"/>
      <c r="D36" s="1473"/>
      <c r="AC36" s="604">
        <v>45046</v>
      </c>
      <c r="AD36" s="602">
        <v>29256</v>
      </c>
      <c r="AE36" s="602">
        <v>18363</v>
      </c>
    </row>
    <row r="37" spans="2:35" x14ac:dyDescent="0.2">
      <c r="AC37" s="604">
        <v>45077</v>
      </c>
      <c r="AD37" s="602">
        <v>26178</v>
      </c>
      <c r="AE37" s="602">
        <v>15112</v>
      </c>
    </row>
    <row r="38" spans="2:35" x14ac:dyDescent="0.2">
      <c r="AC38" s="604">
        <v>45107</v>
      </c>
      <c r="AD38" s="602">
        <v>26589</v>
      </c>
      <c r="AE38" s="602">
        <v>15064</v>
      </c>
    </row>
    <row r="39" spans="2:35" x14ac:dyDescent="0.2">
      <c r="AC39" s="604">
        <v>45138</v>
      </c>
      <c r="AD39" s="602">
        <v>21178</v>
      </c>
      <c r="AE39" s="602">
        <v>19930</v>
      </c>
      <c r="AF39" s="1358"/>
    </row>
    <row r="40" spans="2:35" x14ac:dyDescent="0.2">
      <c r="AC40" s="604">
        <v>45169</v>
      </c>
      <c r="AD40" s="602">
        <v>19953</v>
      </c>
      <c r="AE40" s="602">
        <v>13281</v>
      </c>
    </row>
    <row r="41" spans="2:35" x14ac:dyDescent="0.2">
      <c r="AC41" s="604">
        <v>45199</v>
      </c>
      <c r="AD41" s="602">
        <v>25272</v>
      </c>
      <c r="AE41" s="602">
        <v>16023</v>
      </c>
    </row>
    <row r="42" spans="2:35" x14ac:dyDescent="0.2">
      <c r="AC42" s="604">
        <v>45230</v>
      </c>
      <c r="AD42" s="602">
        <v>25809</v>
      </c>
      <c r="AE42" s="602">
        <v>14730</v>
      </c>
    </row>
    <row r="43" spans="2:35" x14ac:dyDescent="0.2">
      <c r="AC43" s="604">
        <v>45260</v>
      </c>
      <c r="AD43" s="602">
        <v>23533</v>
      </c>
      <c r="AE43" s="602">
        <v>14866</v>
      </c>
    </row>
    <row r="44" spans="2:35" x14ac:dyDescent="0.2">
      <c r="AC44" s="604">
        <v>45291</v>
      </c>
      <c r="AD44" s="602">
        <v>26424</v>
      </c>
      <c r="AE44" s="602">
        <v>15255</v>
      </c>
    </row>
    <row r="45" spans="2:35" x14ac:dyDescent="0.2">
      <c r="AC45" s="604">
        <v>45322</v>
      </c>
      <c r="AD45" s="602">
        <v>15028</v>
      </c>
      <c r="AE45" s="602">
        <v>18428</v>
      </c>
    </row>
    <row r="46" spans="2:35" x14ac:dyDescent="0.2">
      <c r="AC46" s="604">
        <v>45351</v>
      </c>
      <c r="AD46" s="602">
        <v>26779</v>
      </c>
      <c r="AE46" s="602">
        <v>22135</v>
      </c>
    </row>
    <row r="47" spans="2:35" x14ac:dyDescent="0.2">
      <c r="AC47" s="1328">
        <v>45382</v>
      </c>
      <c r="AD47" s="602">
        <v>28951</v>
      </c>
      <c r="AE47" s="602">
        <v>17739</v>
      </c>
    </row>
    <row r="48" spans="2:35" x14ac:dyDescent="0.2">
      <c r="AC48" s="1328">
        <v>45412</v>
      </c>
      <c r="AD48" s="602">
        <v>28355</v>
      </c>
      <c r="AE48" s="602">
        <v>17505</v>
      </c>
    </row>
    <row r="49" spans="29:31" x14ac:dyDescent="0.2">
      <c r="AC49" s="1328">
        <v>45443</v>
      </c>
      <c r="AD49" s="602">
        <v>27570</v>
      </c>
      <c r="AE49" s="602">
        <v>17074</v>
      </c>
    </row>
    <row r="50" spans="29:31" x14ac:dyDescent="0.2">
      <c r="AC50" s="1328">
        <v>45473</v>
      </c>
      <c r="AD50" s="602">
        <v>28451</v>
      </c>
      <c r="AE50" s="602">
        <v>16876</v>
      </c>
    </row>
    <row r="51" spans="29:31" x14ac:dyDescent="0.2">
      <c r="AC51" s="1328">
        <v>45504</v>
      </c>
      <c r="AD51" s="602">
        <v>23693</v>
      </c>
      <c r="AE51" s="602">
        <v>14856</v>
      </c>
    </row>
    <row r="52" spans="29:31" x14ac:dyDescent="0.2">
      <c r="AC52" s="1328">
        <v>45535</v>
      </c>
      <c r="AD52" s="602">
        <v>21725</v>
      </c>
      <c r="AE52" s="602">
        <v>15859</v>
      </c>
    </row>
    <row r="53" spans="29:31" x14ac:dyDescent="0.2">
      <c r="AC53" s="1328">
        <v>45565</v>
      </c>
      <c r="AD53" s="602">
        <v>21233</v>
      </c>
      <c r="AE53" s="602">
        <v>16108</v>
      </c>
    </row>
    <row r="54" spans="29:31" x14ac:dyDescent="0.2">
      <c r="AC54" s="1328">
        <v>45596</v>
      </c>
      <c r="AD54" s="602">
        <v>27120</v>
      </c>
      <c r="AE54" s="602">
        <v>14590</v>
      </c>
    </row>
    <row r="55" spans="29:31" x14ac:dyDescent="0.2">
      <c r="AC55" s="1328">
        <v>45626</v>
      </c>
      <c r="AD55" s="602">
        <v>31086</v>
      </c>
      <c r="AE55" s="602">
        <v>15962</v>
      </c>
    </row>
    <row r="56" spans="29:31" x14ac:dyDescent="0.2">
      <c r="AC56" s="1328">
        <v>45657</v>
      </c>
      <c r="AD56" s="602">
        <v>29012</v>
      </c>
      <c r="AE56" s="602">
        <v>15313</v>
      </c>
    </row>
    <row r="57" spans="29:31" x14ac:dyDescent="0.2">
      <c r="AC57" s="1328">
        <v>45688</v>
      </c>
      <c r="AD57" s="602">
        <v>20443</v>
      </c>
      <c r="AE57" s="602">
        <v>17379</v>
      </c>
    </row>
    <row r="58" spans="29:31" x14ac:dyDescent="0.2">
      <c r="AC58" s="1328">
        <v>45716</v>
      </c>
      <c r="AD58" s="602">
        <v>24566</v>
      </c>
      <c r="AE58" s="602">
        <v>22564</v>
      </c>
    </row>
    <row r="59" spans="29:31" x14ac:dyDescent="0.2">
      <c r="AC59" s="1328">
        <v>45747</v>
      </c>
      <c r="AD59" s="602">
        <v>28019</v>
      </c>
      <c r="AE59" s="602">
        <v>18336</v>
      </c>
    </row>
    <row r="60" spans="29:31" x14ac:dyDescent="0.2">
      <c r="AC60" s="1328">
        <v>45777</v>
      </c>
      <c r="AD60" s="602">
        <v>29196</v>
      </c>
      <c r="AE60" s="602">
        <v>18470</v>
      </c>
    </row>
    <row r="61" spans="29:31" x14ac:dyDescent="0.2">
      <c r="AC61" s="1328">
        <v>45808</v>
      </c>
      <c r="AD61" s="602">
        <v>26650</v>
      </c>
      <c r="AE61" s="602">
        <v>16989</v>
      </c>
    </row>
    <row r="62" spans="29:31" x14ac:dyDescent="0.2">
      <c r="AC62" s="1328">
        <v>45838</v>
      </c>
      <c r="AD62" s="602">
        <v>28970</v>
      </c>
      <c r="AE62" s="602">
        <v>16692</v>
      </c>
    </row>
    <row r="63" spans="29:31" x14ac:dyDescent="0.2">
      <c r="AC63" s="1328">
        <v>45869</v>
      </c>
      <c r="AD63" s="602">
        <v>35948</v>
      </c>
      <c r="AE63" s="602">
        <v>17775</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7.28515625" style="615"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idden="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536"/>
      <c r="C3" s="1536"/>
      <c r="D3" s="1536"/>
      <c r="E3" s="1536"/>
      <c r="F3" s="1536"/>
      <c r="G3" s="1536"/>
      <c r="H3" s="1536"/>
      <c r="I3" s="1536"/>
      <c r="J3" s="1536"/>
      <c r="K3" s="1536"/>
      <c r="L3" s="618"/>
      <c r="M3" s="618"/>
      <c r="W3" s="620"/>
      <c r="AA3" s="620"/>
      <c r="AD3" s="620"/>
    </row>
    <row r="4" spans="2:32" s="621" customFormat="1" ht="2.25" customHeight="1" x14ac:dyDescent="0.2">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2" s="621" customFormat="1" ht="39" customHeight="1" x14ac:dyDescent="0.2">
      <c r="B5" s="1554" t="s">
        <v>428</v>
      </c>
      <c r="C5" s="1554"/>
      <c r="D5" s="1554"/>
      <c r="E5" s="1554"/>
      <c r="F5" s="1554"/>
      <c r="G5" s="1554"/>
      <c r="H5" s="1554"/>
      <c r="I5" s="1554"/>
      <c r="J5" s="1554"/>
      <c r="K5" s="1554"/>
      <c r="L5" s="1554"/>
      <c r="M5" s="1554"/>
      <c r="N5" s="1554"/>
      <c r="O5" s="1554"/>
      <c r="P5" s="1554"/>
      <c r="Q5" s="1554"/>
      <c r="R5" s="1554"/>
      <c r="S5" s="1554"/>
      <c r="T5" s="1554"/>
      <c r="U5" s="1554"/>
      <c r="V5" s="1554"/>
      <c r="W5" s="1554"/>
      <c r="X5" s="1554"/>
      <c r="Y5" s="1554"/>
      <c r="Z5" s="1554"/>
      <c r="AA5" s="1554"/>
      <c r="AB5" s="1554"/>
      <c r="AC5" s="1554"/>
      <c r="AD5" s="1554"/>
      <c r="AE5" s="821"/>
    </row>
    <row r="6" spans="2:32" s="621" customFormat="1" ht="14.2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2"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
      <c r="B8" s="1552" t="s">
        <v>27</v>
      </c>
      <c r="C8" s="625"/>
      <c r="D8" s="1569" t="s">
        <v>112</v>
      </c>
      <c r="E8" s="1567" t="s">
        <v>26</v>
      </c>
      <c r="F8" s="1568"/>
      <c r="G8" s="1568"/>
      <c r="H8" s="1568"/>
      <c r="I8" s="1568"/>
      <c r="J8" s="1568"/>
      <c r="K8" s="1568"/>
      <c r="L8" s="1568"/>
      <c r="M8" s="1568"/>
      <c r="N8" s="1568"/>
      <c r="O8" s="1568"/>
      <c r="P8" s="1568"/>
      <c r="Q8" s="1568"/>
      <c r="R8" s="1568"/>
      <c r="S8" s="1568"/>
      <c r="T8" s="1568"/>
      <c r="U8" s="1568"/>
      <c r="V8" s="1568"/>
      <c r="W8" s="1568"/>
      <c r="X8" s="1568"/>
      <c r="Y8" s="1568"/>
      <c r="Z8" s="1568"/>
      <c r="AA8" s="1548"/>
      <c r="AB8" s="625"/>
      <c r="AC8" s="1569" t="s">
        <v>0</v>
      </c>
      <c r="AD8" s="1570"/>
    </row>
    <row r="9" spans="2:32" s="626" customFormat="1" ht="21.75" customHeight="1" x14ac:dyDescent="0.2">
      <c r="B9" s="1566"/>
      <c r="C9" s="625"/>
      <c r="D9" s="1575"/>
      <c r="E9" s="1637" t="s">
        <v>22</v>
      </c>
      <c r="F9" s="1572"/>
      <c r="G9" s="627"/>
      <c r="H9" s="1575" t="s">
        <v>21</v>
      </c>
      <c r="I9" s="1638"/>
      <c r="J9" s="627"/>
      <c r="K9" s="1575" t="s">
        <v>20</v>
      </c>
      <c r="L9" s="1638"/>
      <c r="M9" s="627"/>
      <c r="N9" s="1575" t="s">
        <v>19</v>
      </c>
      <c r="O9" s="1638"/>
      <c r="P9" s="627"/>
      <c r="Q9" s="1575" t="s">
        <v>18</v>
      </c>
      <c r="R9" s="1638"/>
      <c r="S9" s="627"/>
      <c r="T9" s="1575" t="s">
        <v>17</v>
      </c>
      <c r="U9" s="1638"/>
      <c r="V9" s="627"/>
      <c r="W9" s="1575" t="s">
        <v>16</v>
      </c>
      <c r="X9" s="1638"/>
      <c r="Y9" s="627"/>
      <c r="Z9" s="1575" t="s">
        <v>15</v>
      </c>
      <c r="AA9" s="1638"/>
      <c r="AB9" s="625"/>
      <c r="AC9" s="1571"/>
      <c r="AD9" s="1572"/>
    </row>
    <row r="10" spans="2:32" s="626" customFormat="1" ht="21.75" customHeight="1" x14ac:dyDescent="0.2">
      <c r="B10" s="1553"/>
      <c r="C10" s="628"/>
      <c r="D10" s="1576"/>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77" t="s">
        <v>24</v>
      </c>
      <c r="D12" s="793" t="s">
        <v>31</v>
      </c>
      <c r="E12" s="796">
        <v>529</v>
      </c>
      <c r="F12" s="795">
        <v>0.19791978449565997</v>
      </c>
      <c r="G12" s="634"/>
      <c r="H12" s="796">
        <v>10553</v>
      </c>
      <c r="I12" s="795">
        <v>3.948293923974858</v>
      </c>
      <c r="J12" s="634"/>
      <c r="K12" s="796">
        <v>6226</v>
      </c>
      <c r="L12" s="795">
        <v>2.3293923974857829</v>
      </c>
      <c r="M12" s="634"/>
      <c r="N12" s="796">
        <v>8677</v>
      </c>
      <c r="O12" s="795">
        <v>3.2464082609997007</v>
      </c>
      <c r="P12" s="634"/>
      <c r="Q12" s="796">
        <v>8400</v>
      </c>
      <c r="R12" s="795">
        <v>3.1427716252618976</v>
      </c>
      <c r="S12" s="634"/>
      <c r="T12" s="796">
        <v>11488</v>
      </c>
      <c r="U12" s="795">
        <v>4.2981143370248427</v>
      </c>
      <c r="V12" s="634"/>
      <c r="W12" s="796">
        <v>38484</v>
      </c>
      <c r="X12" s="795">
        <v>14.398383717449866</v>
      </c>
      <c r="Y12" s="634"/>
      <c r="Z12" s="796">
        <v>182923</v>
      </c>
      <c r="AA12" s="795">
        <f t="shared" ref="AA12:AA19" si="0">Z12*100/$AC12</f>
        <v>68.438715953307394</v>
      </c>
      <c r="AB12" s="637"/>
      <c r="AC12" s="675">
        <f>E12+H12+K12+N12+Q12+T12+W12+Z12</f>
        <v>267280</v>
      </c>
      <c r="AD12" s="676">
        <f>F12+I12+L12+O12+R12+U12+X12+AA12</f>
        <v>100</v>
      </c>
      <c r="AF12" s="797"/>
    </row>
    <row r="13" spans="2:32" s="633" customFormat="1" ht="21" customHeight="1" x14ac:dyDescent="0.2">
      <c r="B13" s="1578"/>
      <c r="D13" s="798" t="s">
        <v>49</v>
      </c>
      <c r="E13" s="801">
        <v>773</v>
      </c>
      <c r="F13" s="800">
        <v>0.20783145487395682</v>
      </c>
      <c r="G13" s="634"/>
      <c r="H13" s="801">
        <v>12726</v>
      </c>
      <c r="I13" s="800">
        <v>3.4215563967994496</v>
      </c>
      <c r="J13" s="634"/>
      <c r="K13" s="801">
        <v>7990</v>
      </c>
      <c r="L13" s="800">
        <v>2.1482190484384409</v>
      </c>
      <c r="M13" s="634"/>
      <c r="N13" s="801">
        <v>11243</v>
      </c>
      <c r="O13" s="800">
        <v>3.0228318850554934</v>
      </c>
      <c r="P13" s="634"/>
      <c r="Q13" s="801">
        <v>12754</v>
      </c>
      <c r="R13" s="800">
        <v>3.4290845736900972</v>
      </c>
      <c r="S13" s="634"/>
      <c r="T13" s="801">
        <v>20979</v>
      </c>
      <c r="U13" s="800">
        <v>5.6404865353179039</v>
      </c>
      <c r="V13" s="634"/>
      <c r="W13" s="801">
        <v>66570</v>
      </c>
      <c r="X13" s="800">
        <v>17.898240557515273</v>
      </c>
      <c r="Y13" s="634"/>
      <c r="Z13" s="801">
        <v>238901</v>
      </c>
      <c r="AA13" s="800">
        <f t="shared" si="0"/>
        <v>64.231749548309381</v>
      </c>
      <c r="AB13" s="637"/>
      <c r="AC13" s="683">
        <f t="shared" ref="AC13:AD15" si="1">E13+H13+K13+N13+Q13+T13+W13+Z13</f>
        <v>371936</v>
      </c>
      <c r="AD13" s="684">
        <f t="shared" si="1"/>
        <v>100</v>
      </c>
      <c r="AF13" s="797"/>
    </row>
    <row r="14" spans="2:32" s="633" customFormat="1" ht="21" customHeight="1" x14ac:dyDescent="0.2">
      <c r="B14" s="1578"/>
      <c r="D14" s="802" t="s">
        <v>50</v>
      </c>
      <c r="E14" s="805">
        <v>370</v>
      </c>
      <c r="F14" s="804">
        <v>0.10412416102660794</v>
      </c>
      <c r="G14" s="634"/>
      <c r="H14" s="805">
        <v>9755</v>
      </c>
      <c r="I14" s="804">
        <v>2.7452194346339471</v>
      </c>
      <c r="J14" s="634"/>
      <c r="K14" s="805">
        <v>7230</v>
      </c>
      <c r="L14" s="804">
        <v>2.034642389790204</v>
      </c>
      <c r="M14" s="634"/>
      <c r="N14" s="805">
        <v>9211</v>
      </c>
      <c r="O14" s="804">
        <v>2.5921287762596914</v>
      </c>
      <c r="P14" s="634"/>
      <c r="Q14" s="805">
        <v>12657</v>
      </c>
      <c r="R14" s="804">
        <v>3.5618905570642614</v>
      </c>
      <c r="S14" s="634"/>
      <c r="T14" s="805">
        <v>22774</v>
      </c>
      <c r="U14" s="804">
        <v>6.4089828195134304</v>
      </c>
      <c r="V14" s="634"/>
      <c r="W14" s="805">
        <v>82623</v>
      </c>
      <c r="X14" s="804">
        <v>23.251487990544401</v>
      </c>
      <c r="Y14" s="634"/>
      <c r="Z14" s="805">
        <v>210725</v>
      </c>
      <c r="AA14" s="804">
        <f t="shared" si="0"/>
        <v>59.301523871167454</v>
      </c>
      <c r="AB14" s="637"/>
      <c r="AC14" s="691">
        <f t="shared" si="1"/>
        <v>355345</v>
      </c>
      <c r="AD14" s="692">
        <f t="shared" si="1"/>
        <v>100</v>
      </c>
      <c r="AF14" s="797"/>
    </row>
    <row r="15" spans="2:32" s="633" customFormat="1" ht="21" customHeight="1" x14ac:dyDescent="0.2">
      <c r="B15" s="1579"/>
      <c r="D15" s="904" t="s">
        <v>68</v>
      </c>
      <c r="E15" s="809">
        <f>SUM(E12:E14)</f>
        <v>1672</v>
      </c>
      <c r="F15" s="810">
        <f t="shared" ref="F15:F19" si="2">E15*100/$AC15</f>
        <v>0.16811437408062452</v>
      </c>
      <c r="G15" s="634"/>
      <c r="H15" s="809">
        <f>SUM(H12:H14)</f>
        <v>33034</v>
      </c>
      <c r="I15" s="810">
        <f t="shared" ref="I15:I19" si="3">H15*100/$AC15</f>
        <v>3.3214654505857357</v>
      </c>
      <c r="J15" s="634"/>
      <c r="K15" s="809">
        <f>SUM(K12:K14)</f>
        <v>21446</v>
      </c>
      <c r="L15" s="810">
        <f t="shared" ref="L15:L19" si="4">K15*100/$AC15</f>
        <v>2.1563282694575796</v>
      </c>
      <c r="M15" s="634"/>
      <c r="N15" s="809">
        <f>SUM(N12:N14)</f>
        <v>29131</v>
      </c>
      <c r="O15" s="810">
        <f t="shared" ref="O15:O19" si="5">N15*100/$AC15</f>
        <v>2.9290309996068618</v>
      </c>
      <c r="P15" s="634"/>
      <c r="Q15" s="809">
        <f>SUM(Q12:Q14)</f>
        <v>33811</v>
      </c>
      <c r="R15" s="810">
        <f t="shared" ref="R15:R19" si="6">Q15*100/$AC15</f>
        <v>3.3995903720334901</v>
      </c>
      <c r="S15" s="634"/>
      <c r="T15" s="809">
        <f>SUM(T12:T14)</f>
        <v>55241</v>
      </c>
      <c r="U15" s="810">
        <f t="shared" ref="U15:U19" si="7">T15*100/$AC15</f>
        <v>5.5543098914998676</v>
      </c>
      <c r="V15" s="634"/>
      <c r="W15" s="809">
        <f>SUM(W12:W14)</f>
        <v>187677</v>
      </c>
      <c r="X15" s="810">
        <f t="shared" ref="X15:X19" si="8">W15*100/$AC15</f>
        <v>18.870335756177852</v>
      </c>
      <c r="Y15" s="634"/>
      <c r="Z15" s="809">
        <f>SUM(Z12:Z14)</f>
        <v>632549</v>
      </c>
      <c r="AA15" s="810">
        <f t="shared" si="0"/>
        <v>63.600824886557987</v>
      </c>
      <c r="AB15" s="637"/>
      <c r="AC15" s="811">
        <f>SUM(AC12:AC14)</f>
        <v>994561</v>
      </c>
      <c r="AD15" s="812">
        <f t="shared" si="1"/>
        <v>100</v>
      </c>
      <c r="AF15" s="797"/>
    </row>
    <row r="16" spans="2:32" s="633" customFormat="1" ht="21" customHeight="1" x14ac:dyDescent="0.2">
      <c r="B16" s="1577" t="s">
        <v>23</v>
      </c>
      <c r="D16" s="793" t="s">
        <v>31</v>
      </c>
      <c r="E16" s="796">
        <v>700</v>
      </c>
      <c r="F16" s="795">
        <v>0.45407663516239727</v>
      </c>
      <c r="G16" s="634"/>
      <c r="H16" s="796">
        <v>22740</v>
      </c>
      <c r="I16" s="795">
        <v>14.751003833704162</v>
      </c>
      <c r="J16" s="634"/>
      <c r="K16" s="796">
        <v>9856</v>
      </c>
      <c r="L16" s="795">
        <v>6.3933990230865536</v>
      </c>
      <c r="M16" s="634"/>
      <c r="N16" s="796">
        <v>10740</v>
      </c>
      <c r="O16" s="795">
        <v>6.9668329452059234</v>
      </c>
      <c r="P16" s="634"/>
      <c r="Q16" s="796">
        <v>9503</v>
      </c>
      <c r="R16" s="795">
        <v>6.1644146627832299</v>
      </c>
      <c r="S16" s="634"/>
      <c r="T16" s="796">
        <v>12689</v>
      </c>
      <c r="U16" s="795">
        <v>8.2311120336795121</v>
      </c>
      <c r="V16" s="634"/>
      <c r="W16" s="796">
        <v>29136</v>
      </c>
      <c r="X16" s="795">
        <v>18.899966917273723</v>
      </c>
      <c r="Y16" s="634"/>
      <c r="Z16" s="796">
        <v>58795</v>
      </c>
      <c r="AA16" s="795">
        <f t="shared" si="0"/>
        <v>38.139193949104495</v>
      </c>
      <c r="AB16" s="637"/>
      <c r="AC16" s="675">
        <f>E16+H16+K16+N16+Q16+T16+W16+Z16</f>
        <v>154159</v>
      </c>
      <c r="AD16" s="676">
        <f>F16+I16+L16+O16+R16+U16+X16+AA16</f>
        <v>100</v>
      </c>
      <c r="AF16" s="797"/>
    </row>
    <row r="17" spans="2:32" s="633" customFormat="1" ht="21" customHeight="1" x14ac:dyDescent="0.2">
      <c r="B17" s="1578"/>
      <c r="D17" s="798" t="s">
        <v>49</v>
      </c>
      <c r="E17" s="801">
        <v>996</v>
      </c>
      <c r="F17" s="800">
        <v>0.44145413929739646</v>
      </c>
      <c r="G17" s="634"/>
      <c r="H17" s="801">
        <v>31819</v>
      </c>
      <c r="I17" s="800">
        <v>14.103041423999858</v>
      </c>
      <c r="J17" s="634"/>
      <c r="K17" s="801">
        <v>12801</v>
      </c>
      <c r="L17" s="800">
        <v>5.6737494348855142</v>
      </c>
      <c r="M17" s="634"/>
      <c r="N17" s="801">
        <v>14739</v>
      </c>
      <c r="O17" s="800">
        <v>6.5327234529159908</v>
      </c>
      <c r="P17" s="634"/>
      <c r="Q17" s="801">
        <v>15082</v>
      </c>
      <c r="R17" s="800">
        <v>6.6847503302041504</v>
      </c>
      <c r="S17" s="634"/>
      <c r="T17" s="801">
        <v>22452</v>
      </c>
      <c r="U17" s="800">
        <v>9.951333670185889</v>
      </c>
      <c r="V17" s="634"/>
      <c r="W17" s="801">
        <v>45818</v>
      </c>
      <c r="X17" s="800">
        <v>20.307776861775213</v>
      </c>
      <c r="Y17" s="634"/>
      <c r="Z17" s="801">
        <v>81911</v>
      </c>
      <c r="AA17" s="800">
        <f t="shared" si="0"/>
        <v>36.305170686735984</v>
      </c>
      <c r="AB17" s="637"/>
      <c r="AC17" s="683">
        <f t="shared" ref="AC17:AD19" si="9">E17+H17+K17+N17+Q17+T17+W17+Z17</f>
        <v>225618</v>
      </c>
      <c r="AD17" s="684">
        <f t="shared" si="9"/>
        <v>100</v>
      </c>
      <c r="AF17" s="797"/>
    </row>
    <row r="18" spans="2:32" s="633" customFormat="1" ht="21" customHeight="1" x14ac:dyDescent="0.2">
      <c r="B18" s="1578"/>
      <c r="D18" s="802" t="s">
        <v>50</v>
      </c>
      <c r="E18" s="805">
        <v>401</v>
      </c>
      <c r="F18" s="804">
        <v>0.19125018481158756</v>
      </c>
      <c r="G18" s="634"/>
      <c r="H18" s="805">
        <v>22647</v>
      </c>
      <c r="I18" s="804">
        <v>10.801104577127241</v>
      </c>
      <c r="J18" s="634"/>
      <c r="K18" s="805">
        <v>12401</v>
      </c>
      <c r="L18" s="804">
        <v>5.9144477352830362</v>
      </c>
      <c r="M18" s="634"/>
      <c r="N18" s="805">
        <v>12903</v>
      </c>
      <c r="O18" s="804">
        <v>6.1538681661444246</v>
      </c>
      <c r="P18" s="634"/>
      <c r="Q18" s="805">
        <v>14195</v>
      </c>
      <c r="R18" s="804">
        <v>6.7700657690785171</v>
      </c>
      <c r="S18" s="634"/>
      <c r="T18" s="805">
        <v>21865</v>
      </c>
      <c r="U18" s="804">
        <v>10.428142870088186</v>
      </c>
      <c r="V18" s="634"/>
      <c r="W18" s="805">
        <v>43813</v>
      </c>
      <c r="X18" s="804">
        <v>20.895871189900465</v>
      </c>
      <c r="Y18" s="634"/>
      <c r="Z18" s="805">
        <v>81448</v>
      </c>
      <c r="AA18" s="804">
        <f t="shared" si="0"/>
        <v>38.845249507566542</v>
      </c>
      <c r="AB18" s="637"/>
      <c r="AC18" s="691">
        <f t="shared" si="9"/>
        <v>209673</v>
      </c>
      <c r="AD18" s="692">
        <f t="shared" si="9"/>
        <v>100</v>
      </c>
      <c r="AF18" s="797"/>
    </row>
    <row r="19" spans="2:32" s="633" customFormat="1" ht="21" customHeight="1" x14ac:dyDescent="0.2">
      <c r="B19" s="1579"/>
      <c r="D19" s="905" t="s">
        <v>68</v>
      </c>
      <c r="E19" s="809">
        <f>SUM(E16:E18)</f>
        <v>2097</v>
      </c>
      <c r="F19" s="810">
        <f t="shared" si="2"/>
        <v>0.35575536517092204</v>
      </c>
      <c r="G19" s="634"/>
      <c r="H19" s="809">
        <f>SUM(H16:H18)</f>
        <v>77206</v>
      </c>
      <c r="I19" s="810">
        <f t="shared" si="3"/>
        <v>13.097972686402578</v>
      </c>
      <c r="J19" s="634"/>
      <c r="K19" s="809">
        <f>SUM(K16:K18)</f>
        <v>35058</v>
      </c>
      <c r="L19" s="810">
        <f t="shared" si="4"/>
        <v>5.9475782509118673</v>
      </c>
      <c r="M19" s="634"/>
      <c r="N19" s="809">
        <f>SUM(N16:N18)</f>
        <v>38382</v>
      </c>
      <c r="O19" s="810">
        <f t="shared" si="5"/>
        <v>6.5114937653745013</v>
      </c>
      <c r="P19" s="634"/>
      <c r="Q19" s="809">
        <f>SUM(Q16:Q18)</f>
        <v>38780</v>
      </c>
      <c r="R19" s="810">
        <f t="shared" si="6"/>
        <v>6.579014335397404</v>
      </c>
      <c r="S19" s="634"/>
      <c r="T19" s="809">
        <f>SUM(T16:T18)</f>
        <v>57006</v>
      </c>
      <c r="U19" s="810">
        <f t="shared" si="7"/>
        <v>9.6710492832301291</v>
      </c>
      <c r="V19" s="634"/>
      <c r="W19" s="809">
        <f>SUM(W16:W18)</f>
        <v>118767</v>
      </c>
      <c r="X19" s="810">
        <f t="shared" si="8"/>
        <v>20.148782763593179</v>
      </c>
      <c r="Y19" s="634"/>
      <c r="Z19" s="809">
        <f>SUM(Z16:Z18)</f>
        <v>222154</v>
      </c>
      <c r="AA19" s="810">
        <f t="shared" si="0"/>
        <v>37.68835354991942</v>
      </c>
      <c r="AB19" s="637"/>
      <c r="AC19" s="811">
        <f>SUM(AC16:AC18)</f>
        <v>589450</v>
      </c>
      <c r="AD19" s="812">
        <f t="shared" si="9"/>
        <v>100</v>
      </c>
      <c r="AF19" s="797"/>
    </row>
    <row r="20" spans="2:32" s="649" customFormat="1" ht="3" customHeight="1" x14ac:dyDescent="0.2">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
      <c r="B21" s="1639" t="s">
        <v>0</v>
      </c>
      <c r="C21" s="1640"/>
      <c r="D21" s="1641"/>
      <c r="E21" s="1250">
        <f>E15+E19</f>
        <v>3769</v>
      </c>
      <c r="F21" s="1251">
        <f>E21*100/$AC21</f>
        <v>0.23794026682895511</v>
      </c>
      <c r="G21" s="1245"/>
      <c r="H21" s="1250">
        <f>H15+H19</f>
        <v>110240</v>
      </c>
      <c r="I21" s="1251">
        <f>H21*100/$AC21</f>
        <v>6.9595476294040886</v>
      </c>
      <c r="J21" s="1245"/>
      <c r="K21" s="1250">
        <f>K15+K19</f>
        <v>56504</v>
      </c>
      <c r="L21" s="1251">
        <f>K21*100/$AC21</f>
        <v>3.5671469453179303</v>
      </c>
      <c r="M21" s="1245"/>
      <c r="N21" s="1250">
        <f>N15+N19</f>
        <v>67513</v>
      </c>
      <c r="O21" s="1251">
        <f>N21*100/$AC21</f>
        <v>4.2621547451375026</v>
      </c>
      <c r="P21" s="1245"/>
      <c r="Q21" s="1250">
        <f>Q15+Q19</f>
        <v>72591</v>
      </c>
      <c r="R21" s="1251">
        <f>Q21*100/$AC21</f>
        <v>4.5827333269781585</v>
      </c>
      <c r="S21" s="1245"/>
      <c r="T21" s="1250">
        <f>T15+T19</f>
        <v>112247</v>
      </c>
      <c r="U21" s="1251">
        <f>T21*100/$AC21</f>
        <v>7.086251294972068</v>
      </c>
      <c r="V21" s="1245"/>
      <c r="W21" s="1250">
        <f>W15+W19</f>
        <v>306444</v>
      </c>
      <c r="X21" s="1251">
        <f>W21*100/$AC21</f>
        <v>19.346077773449807</v>
      </c>
      <c r="Y21" s="1245"/>
      <c r="Z21" s="1250">
        <f>Z15+Z19</f>
        <v>854703</v>
      </c>
      <c r="AA21" s="1251">
        <f>Z21*100/$AC21</f>
        <v>53.958148017911491</v>
      </c>
      <c r="AB21" s="1245"/>
      <c r="AC21" s="1250">
        <f>AC15+AC19</f>
        <v>1584011</v>
      </c>
      <c r="AD21" s="1251">
        <f>F21+I21+L21+O21+R21+U21+X21+AA21</f>
        <v>100</v>
      </c>
    </row>
    <row r="22" spans="2:32" s="631" customFormat="1" ht="5.25" customHeight="1" x14ac:dyDescent="0.2">
      <c r="B22" s="651"/>
      <c r="C22" s="651"/>
      <c r="D22" s="651"/>
      <c r="E22" s="651"/>
      <c r="F22" s="651"/>
      <c r="G22" s="651"/>
      <c r="H22" s="651"/>
      <c r="I22" s="651"/>
      <c r="J22" s="651"/>
      <c r="K22" s="651"/>
      <c r="L22" s="651"/>
      <c r="M22" s="651"/>
      <c r="N22" s="651"/>
      <c r="O22" s="652"/>
      <c r="P22" s="652"/>
    </row>
    <row r="23" spans="2:32" s="631" customFormat="1" ht="5.25" customHeight="1" x14ac:dyDescent="0.2">
      <c r="B23" s="651"/>
      <c r="C23" s="651"/>
      <c r="D23" s="651"/>
      <c r="E23" s="651"/>
      <c r="F23" s="651"/>
      <c r="G23" s="651"/>
      <c r="H23" s="651"/>
      <c r="I23" s="651"/>
      <c r="J23" s="651"/>
      <c r="K23" s="651"/>
      <c r="L23" s="651"/>
      <c r="M23" s="651"/>
      <c r="N23" s="651"/>
      <c r="O23" s="652"/>
      <c r="P23" s="652"/>
    </row>
    <row r="24" spans="2:32" s="631" customFormat="1" ht="12.75" customHeight="1" x14ac:dyDescent="0.2">
      <c r="B24" s="652"/>
      <c r="C24" s="652"/>
      <c r="D24" s="652"/>
      <c r="E24" s="652"/>
      <c r="F24" s="652"/>
      <c r="G24" s="652"/>
      <c r="H24" s="652"/>
      <c r="I24" s="652"/>
      <c r="J24" s="652"/>
      <c r="K24" s="652"/>
      <c r="L24" s="652"/>
      <c r="M24" s="652"/>
      <c r="N24" s="652"/>
      <c r="O24" s="652"/>
      <c r="P24" s="652"/>
    </row>
    <row r="25" spans="2:32" s="649" customFormat="1" ht="24.75" customHeight="1" x14ac:dyDescent="0.2">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
      <c r="B27" s="652"/>
      <c r="C27" s="652"/>
      <c r="D27" s="652"/>
      <c r="E27" s="652"/>
      <c r="F27" s="652"/>
      <c r="G27" s="652"/>
      <c r="H27" s="652"/>
      <c r="I27" s="652"/>
      <c r="J27" s="652"/>
      <c r="K27" s="652"/>
      <c r="L27" s="652"/>
      <c r="M27" s="652"/>
      <c r="N27" s="652"/>
      <c r="O27" s="652"/>
      <c r="P27" s="652"/>
    </row>
    <row r="28" spans="2:32" s="631" customFormat="1" x14ac:dyDescent="0.2">
      <c r="B28" s="652"/>
      <c r="C28" s="652"/>
      <c r="D28" s="652"/>
      <c r="E28" s="652"/>
      <c r="F28" s="652"/>
      <c r="G28" s="652"/>
      <c r="H28" s="652"/>
      <c r="I28" s="652"/>
      <c r="J28" s="652"/>
      <c r="K28" s="652"/>
      <c r="L28" s="652"/>
      <c r="M28" s="652"/>
      <c r="N28" s="652"/>
      <c r="O28" s="652"/>
      <c r="P28" s="652"/>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C35" s="1642" t="s">
        <v>14</v>
      </c>
      <c r="D35" s="1642"/>
      <c r="E35" s="1642"/>
      <c r="F35" s="1642"/>
      <c r="G35" s="1642"/>
      <c r="H35" s="1642"/>
      <c r="I35" s="1642"/>
      <c r="J35" s="1642"/>
      <c r="K35" s="1642"/>
      <c r="L35" s="1642"/>
      <c r="M35" s="652"/>
      <c r="N35" s="652"/>
      <c r="O35" s="652"/>
      <c r="P35" s="652"/>
    </row>
    <row r="36" spans="2:16" s="631" customFormat="1" x14ac:dyDescent="0.2">
      <c r="L36" s="652"/>
      <c r="M36" s="652"/>
      <c r="N36" s="652"/>
      <c r="O36" s="652"/>
      <c r="P36" s="652"/>
    </row>
    <row r="37" spans="2:16" s="631" customFormat="1" x14ac:dyDescent="0.2">
      <c r="B37" s="652"/>
      <c r="C37" s="652"/>
      <c r="D37" s="652"/>
      <c r="E37" s="652"/>
      <c r="F37" s="652"/>
      <c r="G37" s="652"/>
      <c r="H37" s="652"/>
      <c r="I37" s="652"/>
      <c r="J37" s="652"/>
      <c r="K37" s="652"/>
      <c r="L37" s="652"/>
      <c r="M37" s="652"/>
      <c r="N37" s="652"/>
      <c r="O37" s="652"/>
      <c r="P37" s="652"/>
    </row>
    <row r="38" spans="2:16" s="631" customFormat="1" ht="5.25" customHeight="1" x14ac:dyDescent="0.2">
      <c r="B38" s="652"/>
      <c r="C38" s="652"/>
      <c r="D38" s="652"/>
      <c r="E38" s="652"/>
      <c r="F38" s="652"/>
      <c r="G38" s="652"/>
      <c r="H38" s="652"/>
      <c r="I38" s="652"/>
      <c r="J38" s="652"/>
      <c r="K38" s="652"/>
      <c r="L38" s="652"/>
      <c r="M38" s="652"/>
      <c r="N38" s="652"/>
      <c r="O38" s="652"/>
      <c r="P38" s="652"/>
    </row>
    <row r="39" spans="2:16" s="631" customFormat="1" ht="5.25" customHeight="1" x14ac:dyDescent="0.2">
      <c r="B39" s="652"/>
      <c r="C39" s="652"/>
      <c r="D39" s="652"/>
      <c r="E39" s="652"/>
      <c r="F39" s="652"/>
      <c r="G39" s="652"/>
      <c r="H39" s="652"/>
      <c r="I39" s="652"/>
      <c r="J39" s="652"/>
      <c r="K39" s="652"/>
      <c r="L39" s="652"/>
      <c r="M39" s="652"/>
      <c r="N39" s="652"/>
      <c r="O39" s="652"/>
      <c r="P39" s="652"/>
    </row>
    <row r="40" spans="2:16" s="631" customFormat="1" ht="16.5" customHeight="1" x14ac:dyDescent="0.2">
      <c r="B40" s="652"/>
      <c r="C40" s="652"/>
      <c r="D40" s="652"/>
      <c r="E40" s="652"/>
      <c r="F40" s="652"/>
      <c r="G40" s="652"/>
      <c r="H40" s="652"/>
      <c r="I40" s="652"/>
      <c r="J40" s="652"/>
      <c r="K40" s="652"/>
      <c r="L40" s="652"/>
      <c r="M40" s="652"/>
      <c r="N40" s="652"/>
      <c r="O40" s="652"/>
      <c r="P40" s="652"/>
    </row>
    <row r="41" spans="2:16" s="631" customFormat="1" x14ac:dyDescent="0.2">
      <c r="B41" s="652"/>
      <c r="C41" s="652"/>
      <c r="D41" s="652"/>
      <c r="E41" s="652"/>
      <c r="F41" s="652"/>
      <c r="G41" s="652"/>
      <c r="H41" s="652"/>
      <c r="I41" s="652"/>
      <c r="J41" s="652"/>
      <c r="K41" s="652"/>
      <c r="L41" s="652"/>
      <c r="M41" s="652"/>
      <c r="N41" s="652"/>
      <c r="O41" s="652"/>
      <c r="P41" s="652"/>
    </row>
    <row r="42" spans="2:16" s="631" customFormat="1" x14ac:dyDescent="0.2"/>
    <row r="43" spans="2:16" s="650" customFormat="1" x14ac:dyDescent="0.2"/>
    <row r="44" spans="2:16" s="657" customFormat="1" ht="12.75" customHeight="1" x14ac:dyDescent="0.2">
      <c r="B44" s="1545"/>
      <c r="C44" s="1546"/>
      <c r="D44" s="1546"/>
      <c r="E44" s="1546"/>
      <c r="F44" s="1546"/>
      <c r="G44" s="1546"/>
      <c r="H44" s="1546"/>
      <c r="I44" s="1546"/>
      <c r="J44" s="1546"/>
      <c r="K44" s="1546"/>
      <c r="L44" s="1546"/>
      <c r="M44" s="1546"/>
      <c r="N44" s="1546"/>
      <c r="O44" s="1546"/>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502"/>
      <c r="C2" s="1502"/>
      <c r="D2" s="1502"/>
      <c r="E2" s="1502"/>
      <c r="F2" s="1502"/>
      <c r="G2" s="1502"/>
      <c r="H2" s="1502"/>
      <c r="I2" s="1502"/>
      <c r="O2" s="37"/>
    </row>
    <row r="3" spans="1:50" s="38" customFormat="1" ht="4.5" customHeight="1" x14ac:dyDescent="0.2">
      <c r="B3" s="1503"/>
      <c r="C3" s="1503"/>
      <c r="D3" s="1503"/>
      <c r="E3" s="1503"/>
      <c r="F3" s="1503"/>
      <c r="G3" s="1503"/>
      <c r="H3" s="1503"/>
      <c r="I3" s="1503"/>
      <c r="O3" s="37"/>
    </row>
    <row r="4" spans="1:50" s="38" customFormat="1" ht="37.5" customHeight="1" x14ac:dyDescent="0.2">
      <c r="A4" s="1643" t="s">
        <v>206</v>
      </c>
      <c r="B4" s="1643"/>
      <c r="C4" s="1643"/>
      <c r="D4" s="1643"/>
      <c r="E4" s="1643"/>
      <c r="F4" s="1643"/>
      <c r="G4" s="1643"/>
      <c r="H4" s="1643"/>
      <c r="I4" s="1643"/>
      <c r="J4" s="1643"/>
      <c r="K4" s="1643"/>
      <c r="L4" s="1643"/>
      <c r="M4" s="1643"/>
      <c r="N4" s="1643"/>
      <c r="O4" s="1643"/>
      <c r="P4" s="1643"/>
      <c r="Q4" s="1643"/>
      <c r="R4" s="1643"/>
      <c r="S4" s="1643"/>
      <c r="T4" s="1643"/>
      <c r="U4" s="1643"/>
      <c r="V4" s="1643"/>
      <c r="W4" s="1643"/>
      <c r="X4" s="1643"/>
      <c r="Y4" s="1643"/>
      <c r="Z4" s="1643"/>
    </row>
    <row r="5" spans="1:50" s="38" customFormat="1" ht="17.25" customHeight="1" x14ac:dyDescent="0.2">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
      <c r="O6" s="37"/>
    </row>
    <row r="7" spans="1:50" s="41" customFormat="1" ht="12.75" customHeight="1" x14ac:dyDescent="0.2">
      <c r="A7" s="39"/>
      <c r="B7" s="1504" t="s">
        <v>12</v>
      </c>
      <c r="C7" s="40"/>
      <c r="D7" s="1499" t="s">
        <v>109</v>
      </c>
      <c r="E7" s="1497"/>
      <c r="F7" s="181"/>
      <c r="G7" s="1497"/>
      <c r="H7" s="1497"/>
      <c r="I7" s="181"/>
      <c r="J7" s="1497"/>
      <c r="K7" s="1497"/>
      <c r="L7" s="181"/>
      <c r="M7" s="1497"/>
      <c r="N7" s="1498"/>
      <c r="O7" s="40"/>
      <c r="P7" s="1499" t="s">
        <v>178</v>
      </c>
      <c r="Q7" s="1497"/>
      <c r="R7" s="181"/>
      <c r="S7" s="1497"/>
      <c r="T7" s="1497"/>
      <c r="U7" s="181"/>
      <c r="V7" s="1497"/>
      <c r="W7" s="1497"/>
      <c r="X7" s="181"/>
      <c r="Y7" s="1497"/>
      <c r="Z7" s="1498"/>
      <c r="AA7" s="116"/>
      <c r="AB7" s="116"/>
      <c r="AC7" s="117"/>
      <c r="AD7" s="117"/>
      <c r="AE7" s="117"/>
      <c r="AF7" s="117"/>
      <c r="AG7" s="117"/>
      <c r="AH7" s="117"/>
      <c r="AI7" s="118"/>
    </row>
    <row r="8" spans="1:50" s="41" customFormat="1" ht="37.5" customHeight="1" x14ac:dyDescent="0.2">
      <c r="A8" s="39"/>
      <c r="B8" s="1505"/>
      <c r="C8" s="40"/>
      <c r="D8" s="1508"/>
      <c r="E8" s="1509"/>
      <c r="F8" s="40"/>
      <c r="G8" s="1499" t="s">
        <v>168</v>
      </c>
      <c r="H8" s="1498"/>
      <c r="I8" s="40"/>
      <c r="J8" s="1499" t="s">
        <v>174</v>
      </c>
      <c r="K8" s="1498"/>
      <c r="L8" s="40"/>
      <c r="M8" s="1499" t="s">
        <v>169</v>
      </c>
      <c r="N8" s="1498"/>
      <c r="O8" s="40"/>
      <c r="P8" s="1508"/>
      <c r="Q8" s="1510"/>
      <c r="R8" s="130"/>
      <c r="S8" s="1499" t="s">
        <v>179</v>
      </c>
      <c r="T8" s="1498"/>
      <c r="U8" s="40"/>
      <c r="V8" s="1499" t="s">
        <v>180</v>
      </c>
      <c r="W8" s="1498"/>
      <c r="X8" s="40"/>
      <c r="Y8" s="1499" t="s">
        <v>181</v>
      </c>
      <c r="Z8" s="1498"/>
      <c r="AA8" s="116"/>
      <c r="AB8" s="116"/>
      <c r="AC8" s="117"/>
      <c r="AD8" s="117"/>
      <c r="AE8" s="117"/>
      <c r="AF8" s="117"/>
      <c r="AG8" s="117"/>
      <c r="AH8" s="117"/>
      <c r="AI8" s="118"/>
    </row>
    <row r="9" spans="1:50" s="46" customFormat="1" ht="36.75" customHeight="1" x14ac:dyDescent="0.2">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7" t="s">
        <v>216</v>
      </c>
      <c r="C33" s="1507"/>
      <c r="D33" s="1507"/>
      <c r="E33" s="1507"/>
      <c r="F33" s="1507"/>
      <c r="G33" s="1507"/>
      <c r="H33" s="1507"/>
      <c r="I33" s="1507"/>
      <c r="J33" s="1507"/>
      <c r="K33" s="1507"/>
      <c r="L33" s="1507"/>
      <c r="M33" s="1507"/>
      <c r="O33" s="86"/>
    </row>
    <row r="34" spans="2:19" ht="29.25" customHeight="1" x14ac:dyDescent="0.2">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
      <c r="B35" s="1500"/>
      <c r="C35" s="1500"/>
      <c r="D35" s="1500"/>
      <c r="E35" s="1500"/>
      <c r="F35" s="1500"/>
      <c r="G35" s="1500"/>
      <c r="H35" s="1500"/>
      <c r="I35" s="1500"/>
      <c r="J35" s="1500"/>
      <c r="K35" s="1500"/>
      <c r="L35" s="1500"/>
      <c r="M35" s="1500"/>
      <c r="N35" s="1500"/>
      <c r="O35" s="1500"/>
      <c r="P35" s="1500"/>
      <c r="Q35" s="89"/>
      <c r="R35" s="89"/>
      <c r="S35" s="89"/>
    </row>
    <row r="38" spans="2:19" x14ac:dyDescent="0.2">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0.5703125" style="615" customWidth="1"/>
    <col min="7" max="7" width="8" style="615" customWidth="1"/>
    <col min="8" max="8" width="0.5703125" style="615" customWidth="1"/>
    <col min="9" max="9" width="6.7109375" style="615" customWidth="1"/>
    <col min="10" max="10" width="0.5703125" style="615" customWidth="1"/>
    <col min="11" max="11" width="6.85546875" style="615" customWidth="1"/>
    <col min="12" max="12" width="0.5703125" style="615" customWidth="1"/>
    <col min="13" max="13" width="7" style="615" customWidth="1"/>
    <col min="14" max="14" width="0.5703125" style="615" customWidth="1"/>
    <col min="15" max="15" width="8.140625" style="615" customWidth="1"/>
    <col min="16" max="16" width="0.7109375" style="615" customWidth="1"/>
    <col min="17" max="17" width="7.5703125" style="615" customWidth="1"/>
    <col min="18" max="18" width="0.5703125" style="615" customWidth="1"/>
    <col min="19" max="19" width="7.28515625" style="615" customWidth="1"/>
    <col min="20" max="20" width="0.7109375" style="615" customWidth="1"/>
    <col min="21" max="21" width="5.140625" style="615" customWidth="1"/>
    <col min="22" max="22" width="4.5703125" style="615" bestFit="1" customWidth="1"/>
    <col min="23" max="23" width="7" style="615" bestFit="1" customWidth="1"/>
    <col min="24" max="24" width="4.5703125" style="615" bestFit="1" customWidth="1"/>
    <col min="25" max="25" width="7" style="615" bestFit="1" customWidth="1"/>
    <col min="26" max="26" width="4.5703125" style="615" bestFit="1" customWidth="1"/>
    <col min="27" max="27" width="7" style="615" bestFit="1" customWidth="1"/>
    <col min="28" max="28" width="4.5703125" style="615" bestFit="1" customWidth="1"/>
    <col min="29" max="29" width="7" style="615" bestFit="1" customWidth="1"/>
    <col min="30" max="16384" width="11.42578125" style="615"/>
  </cols>
  <sheetData>
    <row r="1" spans="2:30" hidden="1" x14ac:dyDescent="0.2">
      <c r="E1" s="616" t="s">
        <v>36</v>
      </c>
      <c r="G1" s="616" t="s">
        <v>21</v>
      </c>
      <c r="I1" s="616" t="s">
        <v>20</v>
      </c>
      <c r="K1" s="616" t="s">
        <v>19</v>
      </c>
      <c r="M1" s="616" t="s">
        <v>18</v>
      </c>
      <c r="O1" s="616" t="s">
        <v>17</v>
      </c>
      <c r="Q1" s="616" t="s">
        <v>16</v>
      </c>
      <c r="S1" s="616" t="s">
        <v>15</v>
      </c>
    </row>
    <row r="2" spans="2:30" s="613" customFormat="1" x14ac:dyDescent="0.2">
      <c r="C2" s="617"/>
      <c r="D2" s="617"/>
      <c r="T2" s="617"/>
    </row>
    <row r="3" spans="2:30" s="619" customFormat="1" ht="47.25" customHeight="1" x14ac:dyDescent="0.25">
      <c r="B3" s="1536"/>
      <c r="C3" s="1536"/>
      <c r="D3" s="1536"/>
      <c r="E3" s="1536"/>
      <c r="F3" s="1536"/>
      <c r="G3" s="1536"/>
      <c r="H3" s="1536"/>
      <c r="I3" s="1536"/>
      <c r="J3" s="618"/>
      <c r="Q3" s="620"/>
    </row>
    <row r="4" spans="2:30" s="621" customFormat="1" ht="2.25" customHeight="1" x14ac:dyDescent="0.2">
      <c r="B4" s="1537"/>
      <c r="C4" s="1537"/>
      <c r="D4" s="1537"/>
      <c r="E4" s="1537"/>
      <c r="F4" s="1537"/>
      <c r="G4" s="1537"/>
      <c r="H4" s="1537"/>
      <c r="I4" s="1537"/>
      <c r="J4" s="1537"/>
      <c r="K4" s="1537"/>
      <c r="L4" s="1537"/>
      <c r="M4" s="1537"/>
      <c r="N4" s="1537"/>
      <c r="O4" s="1537"/>
      <c r="P4" s="1537"/>
      <c r="Q4" s="1537"/>
      <c r="R4" s="1537"/>
      <c r="S4" s="1537"/>
      <c r="T4" s="1537"/>
    </row>
    <row r="5" spans="2:30" s="621" customFormat="1" ht="16.5" customHeight="1" x14ac:dyDescent="0.2">
      <c r="B5" s="1538" t="s">
        <v>429</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row>
    <row r="6" spans="2:30" s="621" customFormat="1" ht="14.25" customHeight="1" x14ac:dyDescent="0.2">
      <c r="B6" s="1475" t="str">
        <f>porsaad!$B$6</f>
        <v>Situación a 31 de julio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906" customFormat="1" ht="5.25" customHeight="1" x14ac:dyDescent="0.2"/>
    <row r="8" spans="2:30" s="715" customFormat="1" ht="21.75" customHeight="1" x14ac:dyDescent="0.2">
      <c r="B8" s="1556" t="s">
        <v>27</v>
      </c>
      <c r="D8" s="1556" t="s">
        <v>112</v>
      </c>
      <c r="E8" s="1556" t="s">
        <v>26</v>
      </c>
      <c r="F8" s="1556"/>
      <c r="G8" s="1556"/>
      <c r="H8" s="1556"/>
      <c r="I8" s="1556"/>
      <c r="J8" s="1556"/>
      <c r="K8" s="1556"/>
      <c r="L8" s="1556"/>
      <c r="M8" s="1556"/>
      <c r="N8" s="1556"/>
      <c r="O8" s="1556"/>
      <c r="P8" s="1556"/>
      <c r="Q8" s="1556"/>
      <c r="R8" s="1556"/>
      <c r="S8" s="1556"/>
    </row>
    <row r="9" spans="2:30" s="715" customFormat="1" ht="21.75" customHeight="1" x14ac:dyDescent="0.2">
      <c r="B9" s="1556"/>
      <c r="D9" s="1556"/>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
      <c r="B10" s="1556"/>
      <c r="D10" s="1556"/>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
      <c r="B12" s="1556" t="s">
        <v>24</v>
      </c>
      <c r="D12" s="907" t="s">
        <v>31</v>
      </c>
      <c r="E12" s="908">
        <f>'46perfpbsaad'!E12</f>
        <v>529</v>
      </c>
      <c r="F12" s="907"/>
      <c r="G12" s="908">
        <f>'46perfpbsaad'!H12</f>
        <v>10553</v>
      </c>
      <c r="H12" s="907"/>
      <c r="I12" s="908">
        <f>'46perfpbsaad'!K12</f>
        <v>6226</v>
      </c>
      <c r="J12" s="907"/>
      <c r="K12" s="908">
        <f>'46perfpbsaad'!N12</f>
        <v>8677</v>
      </c>
      <c r="L12" s="907"/>
      <c r="M12" s="908">
        <f>'46perfpbsaad'!Q12</f>
        <v>8400</v>
      </c>
      <c r="N12" s="907"/>
      <c r="O12" s="908">
        <f>'46perfpbsaad'!T12</f>
        <v>11488</v>
      </c>
      <c r="P12" s="907"/>
      <c r="Q12" s="908">
        <f>'46perfpbsaad'!W12</f>
        <v>38484</v>
      </c>
      <c r="R12" s="907"/>
      <c r="S12" s="908">
        <f>'46perfpbsaad'!Z12</f>
        <v>182923</v>
      </c>
      <c r="T12" s="909"/>
      <c r="V12" s="910">
        <f>E12/E$15</f>
        <v>0.31638755980861244</v>
      </c>
      <c r="W12" s="910">
        <f>G12/G$15</f>
        <v>0.31945873948053521</v>
      </c>
      <c r="X12" s="910">
        <f>I12/I$15</f>
        <v>0.29031054742143059</v>
      </c>
      <c r="Y12" s="910">
        <f>K12/K$15</f>
        <v>0.29786138477910129</v>
      </c>
      <c r="Z12" s="910">
        <f>M12/M$15</f>
        <v>0.24843985685132058</v>
      </c>
      <c r="AA12" s="910">
        <f>O12/O$15</f>
        <v>0.20796147788780073</v>
      </c>
      <c r="AB12" s="910">
        <f>Q12/Q$15</f>
        <v>0.20505442861938331</v>
      </c>
      <c r="AC12" s="910">
        <f>S12/S$15</f>
        <v>0.28918392092944578</v>
      </c>
      <c r="AD12" s="910"/>
    </row>
    <row r="13" spans="2:30" s="697" customFormat="1" ht="21" customHeight="1" x14ac:dyDescent="0.2">
      <c r="B13" s="1556"/>
      <c r="D13" s="907" t="s">
        <v>49</v>
      </c>
      <c r="E13" s="908">
        <f>'46perfpbsaad'!E13</f>
        <v>773</v>
      </c>
      <c r="F13" s="907"/>
      <c r="G13" s="908">
        <f>'46perfpbsaad'!H13</f>
        <v>12726</v>
      </c>
      <c r="H13" s="907"/>
      <c r="I13" s="908">
        <f>'46perfpbsaad'!K13</f>
        <v>7990</v>
      </c>
      <c r="J13" s="907"/>
      <c r="K13" s="908">
        <f>'46perfpbsaad'!N13</f>
        <v>11243</v>
      </c>
      <c r="L13" s="907"/>
      <c r="M13" s="908">
        <f>'46perfpbsaad'!Q13</f>
        <v>12754</v>
      </c>
      <c r="N13" s="907"/>
      <c r="O13" s="908">
        <f>'46perfpbsaad'!T13</f>
        <v>20979</v>
      </c>
      <c r="P13" s="907"/>
      <c r="Q13" s="908">
        <f>'46perfpbsaad'!W13</f>
        <v>66570</v>
      </c>
      <c r="R13" s="907"/>
      <c r="S13" s="908">
        <f>'46perfpbsaad'!Z13</f>
        <v>238901</v>
      </c>
      <c r="T13" s="909"/>
      <c r="V13" s="910">
        <f>E13/E$15</f>
        <v>0.46232057416267941</v>
      </c>
      <c r="W13" s="910">
        <f>G13/G$15</f>
        <v>0.38523945026336504</v>
      </c>
      <c r="X13" s="910">
        <f>I13/I$15</f>
        <v>0.37256364823277066</v>
      </c>
      <c r="Y13" s="910">
        <f>K13/K$15</f>
        <v>0.38594624283409429</v>
      </c>
      <c r="Z13" s="910">
        <f>M13/M$15</f>
        <v>0.37721451598592176</v>
      </c>
      <c r="AA13" s="910">
        <f>O13/O$15</f>
        <v>0.37977227059611518</v>
      </c>
      <c r="AB13" s="910">
        <f>Q13/Q$15</f>
        <v>0.35470515833053595</v>
      </c>
      <c r="AC13" s="910">
        <f>S13/S$15</f>
        <v>0.37767983191815968</v>
      </c>
      <c r="AD13" s="910"/>
    </row>
    <row r="14" spans="2:30" s="697" customFormat="1" ht="21" customHeight="1" x14ac:dyDescent="0.2">
      <c r="B14" s="1556"/>
      <c r="D14" s="907" t="s">
        <v>50</v>
      </c>
      <c r="E14" s="908">
        <f>'46perfpbsaad'!E14</f>
        <v>370</v>
      </c>
      <c r="F14" s="907"/>
      <c r="G14" s="908">
        <f>'46perfpbsaad'!H14</f>
        <v>9755</v>
      </c>
      <c r="H14" s="907"/>
      <c r="I14" s="908">
        <f>'46perfpbsaad'!K14</f>
        <v>7230</v>
      </c>
      <c r="J14" s="907"/>
      <c r="K14" s="908">
        <f>'46perfpbsaad'!N14</f>
        <v>9211</v>
      </c>
      <c r="L14" s="907"/>
      <c r="M14" s="908">
        <f>'46perfpbsaad'!Q14</f>
        <v>12657</v>
      </c>
      <c r="N14" s="907"/>
      <c r="O14" s="908">
        <f>'46perfpbsaad'!T14</f>
        <v>22774</v>
      </c>
      <c r="P14" s="907"/>
      <c r="Q14" s="908">
        <f>'46perfpbsaad'!W14</f>
        <v>82623</v>
      </c>
      <c r="R14" s="907"/>
      <c r="S14" s="908">
        <f>'46perfpbsaad'!Z14</f>
        <v>210725</v>
      </c>
      <c r="T14" s="909"/>
      <c r="V14" s="910">
        <f>E14/E$15</f>
        <v>0.22129186602870812</v>
      </c>
      <c r="W14" s="910">
        <f>G14/G$15</f>
        <v>0.29530181025609975</v>
      </c>
      <c r="X14" s="910">
        <f>I14/I$15</f>
        <v>0.33712580434579875</v>
      </c>
      <c r="Y14" s="910">
        <f>K14/K$15</f>
        <v>0.31619237238680442</v>
      </c>
      <c r="Z14" s="910">
        <f>M14/M$15</f>
        <v>0.37434562716275765</v>
      </c>
      <c r="AA14" s="910">
        <f>O14/O$15</f>
        <v>0.41226625151608409</v>
      </c>
      <c r="AB14" s="910">
        <f>Q14/Q$15</f>
        <v>0.44024041305008071</v>
      </c>
      <c r="AC14" s="910">
        <f>S14/S$15</f>
        <v>0.33313624715239454</v>
      </c>
      <c r="AD14" s="910"/>
    </row>
    <row r="15" spans="2:30" s="697" customFormat="1" ht="21" customHeight="1" x14ac:dyDescent="0.2">
      <c r="B15" s="1556"/>
      <c r="D15" s="911" t="s">
        <v>68</v>
      </c>
      <c r="E15" s="908">
        <f>'46perfpbsaad'!E15</f>
        <v>1672</v>
      </c>
      <c r="F15" s="907"/>
      <c r="G15" s="908">
        <f>SUM(G12:G14)</f>
        <v>33034</v>
      </c>
      <c r="H15" s="908">
        <f t="shared" ref="H15:T15" si="0">SUM(H12:H14)</f>
        <v>0</v>
      </c>
      <c r="I15" s="908">
        <f t="shared" si="0"/>
        <v>21446</v>
      </c>
      <c r="J15" s="908">
        <f t="shared" si="0"/>
        <v>0</v>
      </c>
      <c r="K15" s="908">
        <f t="shared" si="0"/>
        <v>29131</v>
      </c>
      <c r="L15" s="908">
        <f t="shared" si="0"/>
        <v>0</v>
      </c>
      <c r="M15" s="908">
        <f t="shared" si="0"/>
        <v>33811</v>
      </c>
      <c r="N15" s="908">
        <f t="shared" si="0"/>
        <v>0</v>
      </c>
      <c r="O15" s="908">
        <f t="shared" si="0"/>
        <v>55241</v>
      </c>
      <c r="P15" s="908">
        <f t="shared" si="0"/>
        <v>0</v>
      </c>
      <c r="Q15" s="908">
        <f t="shared" si="0"/>
        <v>187677</v>
      </c>
      <c r="R15" s="908">
        <f t="shared" si="0"/>
        <v>0</v>
      </c>
      <c r="S15" s="908">
        <f t="shared" si="0"/>
        <v>632549</v>
      </c>
      <c r="T15" s="908">
        <f t="shared" si="0"/>
        <v>0</v>
      </c>
      <c r="V15" s="910"/>
    </row>
    <row r="16" spans="2:30" s="697" customFormat="1" ht="21" customHeight="1" x14ac:dyDescent="0.2">
      <c r="B16" s="1556" t="s">
        <v>23</v>
      </c>
      <c r="D16" s="907" t="s">
        <v>31</v>
      </c>
      <c r="E16" s="908">
        <f>'46perfpbsaad'!E16</f>
        <v>700</v>
      </c>
      <c r="F16" s="907"/>
      <c r="G16" s="908">
        <f>'46perfpbsaad'!H16</f>
        <v>22740</v>
      </c>
      <c r="H16" s="907"/>
      <c r="I16" s="908">
        <f>'46perfpbsaad'!K16</f>
        <v>9856</v>
      </c>
      <c r="J16" s="907"/>
      <c r="K16" s="908">
        <f>'46perfpbsaad'!N16</f>
        <v>10740</v>
      </c>
      <c r="L16" s="907"/>
      <c r="M16" s="908">
        <f>'46perfpbsaad'!Q16</f>
        <v>9503</v>
      </c>
      <c r="N16" s="907"/>
      <c r="O16" s="908">
        <f>'46perfpbsaad'!T16</f>
        <v>12689</v>
      </c>
      <c r="P16" s="907"/>
      <c r="Q16" s="908">
        <f>'46perfpbsaad'!W16</f>
        <v>29136</v>
      </c>
      <c r="R16" s="907"/>
      <c r="S16" s="908">
        <f>'46perfpbsaad'!Z16</f>
        <v>58795</v>
      </c>
      <c r="T16" s="909"/>
      <c r="V16" s="910">
        <f>E16/E$19</f>
        <v>0.33381020505484027</v>
      </c>
      <c r="W16" s="910">
        <f>G16/G$19</f>
        <v>0.29453669403932337</v>
      </c>
      <c r="X16" s="910">
        <f>I16/I$19</f>
        <v>0.28113412060014831</v>
      </c>
      <c r="Y16" s="910">
        <f>K16/K$19</f>
        <v>0.27981866499921837</v>
      </c>
      <c r="Z16" s="910">
        <f>M16/M$19</f>
        <v>0.24504899432697266</v>
      </c>
      <c r="AA16" s="910">
        <f>O16/O$19</f>
        <v>0.22259060449777215</v>
      </c>
      <c r="AB16" s="910">
        <f>Q16/Q$19</f>
        <v>0.24532066988304832</v>
      </c>
      <c r="AC16" s="910">
        <f>S16/S$19</f>
        <v>0.26465875023632257</v>
      </c>
    </row>
    <row r="17" spans="2:29" s="697" customFormat="1" ht="21" customHeight="1" x14ac:dyDescent="0.2">
      <c r="B17" s="1556"/>
      <c r="D17" s="907" t="s">
        <v>49</v>
      </c>
      <c r="E17" s="908">
        <f>'46perfpbsaad'!E17</f>
        <v>996</v>
      </c>
      <c r="F17" s="907"/>
      <c r="G17" s="908">
        <f>'46perfpbsaad'!H17</f>
        <v>31819</v>
      </c>
      <c r="H17" s="907"/>
      <c r="I17" s="908">
        <f>'46perfpbsaad'!K17</f>
        <v>12801</v>
      </c>
      <c r="J17" s="907"/>
      <c r="K17" s="908">
        <f>'46perfpbsaad'!N17</f>
        <v>14739</v>
      </c>
      <c r="L17" s="907"/>
      <c r="M17" s="908">
        <f>'46perfpbsaad'!Q17</f>
        <v>15082</v>
      </c>
      <c r="N17" s="907"/>
      <c r="O17" s="908">
        <f>'46perfpbsaad'!T17</f>
        <v>22452</v>
      </c>
      <c r="P17" s="907"/>
      <c r="Q17" s="908">
        <f>'46perfpbsaad'!W17</f>
        <v>45818</v>
      </c>
      <c r="R17" s="907"/>
      <c r="S17" s="908">
        <f>'46perfpbsaad'!Z17</f>
        <v>81911</v>
      </c>
      <c r="T17" s="909"/>
      <c r="V17" s="910">
        <f>E17/E$19</f>
        <v>0.47496423462088699</v>
      </c>
      <c r="W17" s="910">
        <f>G17/G$19</f>
        <v>0.4121311815143901</v>
      </c>
      <c r="X17" s="910">
        <f>I17/I$19</f>
        <v>0.36513777169262362</v>
      </c>
      <c r="Y17" s="910">
        <f>K17/K$19</f>
        <v>0.38400812881037988</v>
      </c>
      <c r="Z17" s="910">
        <f>M17/M$19</f>
        <v>0.38891181021144922</v>
      </c>
      <c r="AA17" s="910">
        <f>O17/O$19</f>
        <v>0.39385327860225239</v>
      </c>
      <c r="AB17" s="910">
        <f>Q17/Q$19</f>
        <v>0.38578056194060639</v>
      </c>
      <c r="AC17" s="910">
        <f>S17/S$19</f>
        <v>0.36871269479730279</v>
      </c>
    </row>
    <row r="18" spans="2:29" s="697" customFormat="1" ht="21" customHeight="1" x14ac:dyDescent="0.2">
      <c r="B18" s="1556"/>
      <c r="D18" s="907" t="s">
        <v>50</v>
      </c>
      <c r="E18" s="908">
        <f>'46perfpbsaad'!E18</f>
        <v>401</v>
      </c>
      <c r="F18" s="907"/>
      <c r="G18" s="908">
        <f>'46perfpbsaad'!H18</f>
        <v>22647</v>
      </c>
      <c r="H18" s="907"/>
      <c r="I18" s="908">
        <f>'46perfpbsaad'!K18</f>
        <v>12401</v>
      </c>
      <c r="J18" s="907"/>
      <c r="K18" s="908">
        <f>'46perfpbsaad'!N18</f>
        <v>12903</v>
      </c>
      <c r="L18" s="907"/>
      <c r="M18" s="908">
        <f>'46perfpbsaad'!Q18</f>
        <v>14195</v>
      </c>
      <c r="N18" s="907"/>
      <c r="O18" s="908">
        <f>'46perfpbsaad'!T18</f>
        <v>21865</v>
      </c>
      <c r="P18" s="907"/>
      <c r="Q18" s="908">
        <f>'46perfpbsaad'!W18</f>
        <v>43813</v>
      </c>
      <c r="R18" s="907"/>
      <c r="S18" s="908">
        <f>'46perfpbsaad'!Z18</f>
        <v>81448</v>
      </c>
      <c r="T18" s="909"/>
      <c r="V18" s="910">
        <f>E18/E$19</f>
        <v>0.19122556032427276</v>
      </c>
      <c r="W18" s="910">
        <f>G18/G$19</f>
        <v>0.29333212444628654</v>
      </c>
      <c r="X18" s="910">
        <f>I18/I$19</f>
        <v>0.35372810770722801</v>
      </c>
      <c r="Y18" s="910">
        <f>K18/K$19</f>
        <v>0.33617320619040175</v>
      </c>
      <c r="Z18" s="910">
        <f>M18/M$19</f>
        <v>0.36603919546157815</v>
      </c>
      <c r="AA18" s="910">
        <f>O18/O$19</f>
        <v>0.38355611689997543</v>
      </c>
      <c r="AB18" s="910">
        <f>Q18/Q$19</f>
        <v>0.36889876817634526</v>
      </c>
      <c r="AC18" s="910">
        <f>S18/S$19</f>
        <v>0.3666285549663747</v>
      </c>
    </row>
    <row r="19" spans="2:29" s="697" customFormat="1" ht="21" customHeight="1" x14ac:dyDescent="0.2">
      <c r="B19" s="1556"/>
      <c r="D19" s="911" t="s">
        <v>68</v>
      </c>
      <c r="E19" s="908">
        <f>'46perfpbsaad'!E19</f>
        <v>2097</v>
      </c>
      <c r="F19" s="907"/>
      <c r="G19" s="908">
        <f>SUM(G16:G18)</f>
        <v>77206</v>
      </c>
      <c r="H19" s="908">
        <f t="shared" ref="H19:T19" si="1">SUM(H16:H18)</f>
        <v>0</v>
      </c>
      <c r="I19" s="908">
        <f t="shared" si="1"/>
        <v>35058</v>
      </c>
      <c r="J19" s="908">
        <f t="shared" si="1"/>
        <v>0</v>
      </c>
      <c r="K19" s="908">
        <f t="shared" si="1"/>
        <v>38382</v>
      </c>
      <c r="L19" s="908">
        <f t="shared" si="1"/>
        <v>0</v>
      </c>
      <c r="M19" s="908">
        <f t="shared" si="1"/>
        <v>38780</v>
      </c>
      <c r="N19" s="908">
        <f t="shared" si="1"/>
        <v>0</v>
      </c>
      <c r="O19" s="908">
        <f t="shared" si="1"/>
        <v>57006</v>
      </c>
      <c r="P19" s="908">
        <f t="shared" si="1"/>
        <v>0</v>
      </c>
      <c r="Q19" s="908">
        <f t="shared" si="1"/>
        <v>118767</v>
      </c>
      <c r="R19" s="908">
        <f t="shared" si="1"/>
        <v>0</v>
      </c>
      <c r="S19" s="908">
        <f t="shared" si="1"/>
        <v>222154</v>
      </c>
      <c r="T19" s="908">
        <f t="shared" si="1"/>
        <v>0</v>
      </c>
      <c r="V19" s="910"/>
    </row>
    <row r="20" spans="2:29" s="697" customFormat="1" ht="3" customHeight="1" x14ac:dyDescent="0.2">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
      <c r="B21" s="1556" t="s">
        <v>0</v>
      </c>
      <c r="C21" s="1556"/>
      <c r="D21" s="1556"/>
      <c r="E21" s="727">
        <f>'46perfpbsaad'!E21</f>
        <v>3769</v>
      </c>
      <c r="F21" s="909"/>
      <c r="G21" s="727">
        <f>G15+G19</f>
        <v>110240</v>
      </c>
      <c r="H21" s="727">
        <f t="shared" ref="H21:T21" si="2">H15+H19</f>
        <v>0</v>
      </c>
      <c r="I21" s="727">
        <f t="shared" si="2"/>
        <v>56504</v>
      </c>
      <c r="J21" s="727">
        <f t="shared" si="2"/>
        <v>0</v>
      </c>
      <c r="K21" s="727">
        <f t="shared" si="2"/>
        <v>67513</v>
      </c>
      <c r="L21" s="727">
        <f t="shared" si="2"/>
        <v>0</v>
      </c>
      <c r="M21" s="727">
        <f t="shared" si="2"/>
        <v>72591</v>
      </c>
      <c r="N21" s="727">
        <f t="shared" si="2"/>
        <v>0</v>
      </c>
      <c r="O21" s="727">
        <f t="shared" si="2"/>
        <v>112247</v>
      </c>
      <c r="P21" s="727">
        <f t="shared" si="2"/>
        <v>0</v>
      </c>
      <c r="Q21" s="727">
        <f t="shared" si="2"/>
        <v>306444</v>
      </c>
      <c r="R21" s="727">
        <f t="shared" si="2"/>
        <v>0</v>
      </c>
      <c r="S21" s="727">
        <f t="shared" si="2"/>
        <v>854703</v>
      </c>
      <c r="T21" s="727">
        <f t="shared" si="2"/>
        <v>0</v>
      </c>
    </row>
    <row r="22" spans="2:29" s="697" customFormat="1" ht="5.25" customHeight="1" x14ac:dyDescent="0.2">
      <c r="B22" s="912"/>
      <c r="C22" s="912"/>
      <c r="D22" s="912"/>
      <c r="E22" s="912"/>
      <c r="F22" s="912"/>
      <c r="G22" s="912"/>
      <c r="H22" s="912"/>
      <c r="I22" s="912"/>
      <c r="J22" s="912"/>
      <c r="K22" s="912"/>
      <c r="L22" s="913"/>
    </row>
    <row r="23" spans="2:29" s="697" customFormat="1" ht="5.25" customHeight="1" x14ac:dyDescent="0.2">
      <c r="B23" s="912"/>
      <c r="C23" s="912"/>
      <c r="D23" s="912"/>
      <c r="E23" s="912"/>
      <c r="F23" s="912"/>
      <c r="G23" s="912"/>
      <c r="H23" s="912"/>
      <c r="I23" s="912"/>
      <c r="J23" s="912"/>
      <c r="K23" s="912"/>
      <c r="L23" s="913"/>
    </row>
    <row r="24" spans="2:29" s="697" customFormat="1" ht="12.75" customHeight="1" x14ac:dyDescent="0.2">
      <c r="B24" s="914"/>
      <c r="C24" s="914"/>
      <c r="D24" s="914"/>
      <c r="E24" s="914"/>
      <c r="F24" s="914"/>
      <c r="G24" s="914"/>
      <c r="H24" s="914"/>
      <c r="I24" s="914"/>
      <c r="J24" s="914"/>
      <c r="K24" s="914"/>
      <c r="L24" s="914"/>
    </row>
    <row r="25" spans="2:29" s="697" customFormat="1" ht="24.75" customHeight="1" x14ac:dyDescent="0.2">
      <c r="B25" s="915"/>
      <c r="C25" s="915"/>
      <c r="D25" s="915"/>
      <c r="E25" s="915"/>
      <c r="F25" s="915"/>
      <c r="G25" s="915"/>
      <c r="H25" s="915"/>
      <c r="I25" s="915"/>
      <c r="J25" s="915"/>
      <c r="K25" s="915"/>
      <c r="L25" s="915"/>
    </row>
    <row r="26" spans="2:29" s="697" customFormat="1" x14ac:dyDescent="0.2">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
      <c r="B29" s="919"/>
      <c r="C29" s="919"/>
      <c r="D29" s="919"/>
      <c r="E29" s="919"/>
      <c r="F29" s="919"/>
      <c r="G29" s="919"/>
      <c r="H29" s="919"/>
      <c r="I29" s="919"/>
      <c r="J29" s="919"/>
      <c r="K29" s="919"/>
      <c r="L29" s="919"/>
    </row>
    <row r="30" spans="2:29" s="918" customFormat="1" x14ac:dyDescent="0.2">
      <c r="B30" s="919"/>
      <c r="C30" s="919"/>
      <c r="D30" s="919"/>
      <c r="E30" s="919"/>
      <c r="F30" s="919"/>
      <c r="G30" s="919"/>
      <c r="H30" s="919"/>
      <c r="I30" s="919"/>
      <c r="J30" s="919"/>
      <c r="K30" s="919"/>
      <c r="L30" s="919"/>
    </row>
    <row r="31" spans="2:29" s="918" customFormat="1" x14ac:dyDescent="0.2">
      <c r="B31" s="919"/>
      <c r="C31" s="919"/>
      <c r="D31" s="919"/>
      <c r="E31" s="919"/>
      <c r="F31" s="919"/>
      <c r="G31" s="919"/>
      <c r="H31" s="919"/>
      <c r="I31" s="919"/>
      <c r="J31" s="919"/>
      <c r="K31" s="919"/>
      <c r="L31" s="919"/>
    </row>
    <row r="32" spans="2:29" s="918" customFormat="1" x14ac:dyDescent="0.2">
      <c r="B32" s="919"/>
      <c r="C32" s="919"/>
      <c r="D32" s="919"/>
      <c r="E32" s="919"/>
      <c r="F32" s="919"/>
      <c r="G32" s="919"/>
      <c r="H32" s="919"/>
      <c r="I32" s="919"/>
      <c r="J32" s="919"/>
      <c r="K32" s="919"/>
      <c r="L32" s="919"/>
    </row>
    <row r="33" spans="2:29" s="631" customFormat="1" x14ac:dyDescent="0.2">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
      <c r="C35" s="1644"/>
      <c r="D35" s="1644"/>
      <c r="E35" s="1644"/>
      <c r="F35" s="1644"/>
      <c r="G35" s="1644"/>
      <c r="H35" s="1644"/>
      <c r="I35" s="1644"/>
      <c r="J35" s="652"/>
      <c r="K35" s="652"/>
      <c r="L35" s="652"/>
    </row>
    <row r="36" spans="2:29" s="631" customFormat="1" x14ac:dyDescent="0.2">
      <c r="J36" s="652"/>
      <c r="K36" s="652"/>
      <c r="L36" s="652"/>
    </row>
    <row r="37" spans="2:29" s="631" customFormat="1" x14ac:dyDescent="0.2">
      <c r="B37" s="652"/>
      <c r="C37" s="652"/>
      <c r="D37" s="652"/>
      <c r="E37" s="652"/>
      <c r="F37" s="652"/>
      <c r="G37" s="652"/>
      <c r="H37" s="652"/>
      <c r="I37" s="652"/>
      <c r="J37" s="652"/>
      <c r="K37" s="652"/>
      <c r="L37" s="652"/>
    </row>
    <row r="38" spans="2:29" s="631" customFormat="1" ht="5.25" customHeight="1" x14ac:dyDescent="0.2">
      <c r="B38" s="652"/>
      <c r="C38" s="652"/>
      <c r="D38" s="652"/>
      <c r="E38" s="652"/>
      <c r="F38" s="652"/>
      <c r="G38" s="652"/>
      <c r="H38" s="652"/>
      <c r="I38" s="652"/>
      <c r="J38" s="652"/>
      <c r="K38" s="652"/>
      <c r="L38" s="652"/>
    </row>
    <row r="39" spans="2:29" s="631" customFormat="1" ht="5.25" customHeight="1" x14ac:dyDescent="0.2">
      <c r="B39" s="652"/>
      <c r="C39" s="652"/>
      <c r="D39" s="652"/>
      <c r="E39" s="652"/>
      <c r="F39" s="652"/>
      <c r="G39" s="652"/>
      <c r="H39" s="652"/>
      <c r="I39" s="652"/>
      <c r="J39" s="652"/>
      <c r="K39" s="652"/>
      <c r="L39" s="652"/>
    </row>
    <row r="40" spans="2:29" s="631" customFormat="1" ht="16.5" customHeight="1" x14ac:dyDescent="0.2">
      <c r="B40" s="652"/>
      <c r="C40" s="652"/>
      <c r="D40" s="652"/>
      <c r="E40" s="652"/>
      <c r="F40" s="652"/>
      <c r="G40" s="652"/>
      <c r="H40" s="652"/>
      <c r="I40" s="652"/>
      <c r="J40" s="652"/>
      <c r="K40" s="652"/>
      <c r="L40" s="652"/>
    </row>
    <row r="41" spans="2:29" s="631" customFormat="1" x14ac:dyDescent="0.2">
      <c r="B41" s="652"/>
      <c r="C41" s="652"/>
      <c r="D41" s="652"/>
      <c r="E41" s="652"/>
      <c r="F41" s="652"/>
      <c r="G41" s="652"/>
      <c r="H41" s="652"/>
      <c r="I41" s="652"/>
      <c r="J41" s="652"/>
      <c r="K41" s="652"/>
      <c r="L41" s="652"/>
    </row>
    <row r="42" spans="2:29" s="631" customFormat="1" x14ac:dyDescent="0.2"/>
    <row r="43" spans="2:29" s="650" customFormat="1" x14ac:dyDescent="0.2"/>
    <row r="44" spans="2:29" s="657" customFormat="1" ht="12.75" customHeight="1" x14ac:dyDescent="0.2">
      <c r="B44" s="1545"/>
      <c r="C44" s="1546"/>
      <c r="D44" s="1546"/>
      <c r="E44" s="1546"/>
      <c r="F44" s="1546"/>
      <c r="G44" s="1546"/>
      <c r="H44" s="1546"/>
      <c r="I44" s="1546"/>
      <c r="J44" s="1546"/>
      <c r="K44" s="1546"/>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5" x14ac:dyDescent="0.25"/>
  <cols>
    <col min="1" max="1" width="1" style="748" customWidth="1"/>
    <col min="2" max="2" width="30.28515625" style="748" customWidth="1"/>
    <col min="3" max="3" width="10.140625" style="748" customWidth="1"/>
    <col min="4" max="4" width="8.140625" style="748" customWidth="1"/>
    <col min="5" max="5" width="10.140625" style="748" customWidth="1"/>
    <col min="6" max="6" width="0.85546875" style="748" customWidth="1"/>
    <col min="7" max="7" width="11.7109375" style="748" customWidth="1"/>
    <col min="8" max="8" width="7.5703125" style="748" customWidth="1"/>
    <col min="9" max="9" width="8.85546875" style="748" customWidth="1"/>
    <col min="10" max="10" width="0.7109375" style="748" customWidth="1"/>
    <col min="11" max="11" width="10.140625" style="748" customWidth="1"/>
    <col min="12" max="12" width="8" style="748" customWidth="1"/>
    <col min="13" max="13" width="9.85546875" style="748" customWidth="1"/>
    <col min="14" max="14" width="0.5703125" style="748" customWidth="1"/>
    <col min="15" max="15" width="9" style="748" customWidth="1"/>
    <col min="16" max="16" width="7.42578125" style="748" customWidth="1"/>
    <col min="17" max="17" width="8.85546875" style="748" customWidth="1"/>
    <col min="18" max="18" width="8" style="748" customWidth="1"/>
    <col min="19" max="19" width="8.85546875" style="748" customWidth="1"/>
    <col min="20" max="20" width="7.5703125" style="748" customWidth="1"/>
    <col min="21" max="21" width="8.28515625" style="748" customWidth="1"/>
    <col min="22" max="22" width="8.85546875" style="748" customWidth="1"/>
    <col min="23" max="16384" width="11.42578125" style="748"/>
  </cols>
  <sheetData>
    <row r="1" spans="1:21" ht="9.75" customHeight="1" x14ac:dyDescent="0.25"/>
    <row r="2" spans="1:21" s="343" customFormat="1" ht="49.5" customHeight="1" x14ac:dyDescent="0.25">
      <c r="B2" s="1447"/>
      <c r="C2" s="1447"/>
      <c r="D2" s="1447"/>
      <c r="E2" s="344"/>
      <c r="F2" s="344"/>
      <c r="G2" s="1645"/>
      <c r="H2" s="1645"/>
      <c r="I2" s="1645"/>
      <c r="J2" s="1645"/>
      <c r="K2" s="1645"/>
      <c r="L2" s="1645"/>
      <c r="M2" s="1645"/>
      <c r="N2" s="1645"/>
      <c r="O2" s="1645"/>
      <c r="P2" s="1645"/>
      <c r="S2" s="344"/>
    </row>
    <row r="3" spans="1:21" s="343" customFormat="1" ht="3" customHeight="1" x14ac:dyDescent="0.25">
      <c r="B3" s="344"/>
      <c r="C3" s="344"/>
      <c r="D3" s="344"/>
      <c r="E3" s="344"/>
      <c r="F3" s="344"/>
      <c r="K3" s="344"/>
      <c r="O3" s="344"/>
      <c r="S3" s="344"/>
    </row>
    <row r="4" spans="1:21" s="345" customFormat="1" ht="15" customHeight="1" x14ac:dyDescent="0.2">
      <c r="B4" s="1474" t="s">
        <v>438</v>
      </c>
      <c r="C4" s="1474"/>
      <c r="D4" s="1474"/>
      <c r="E4" s="1474"/>
      <c r="F4" s="1474"/>
      <c r="G4" s="1474"/>
      <c r="H4" s="1474"/>
      <c r="I4" s="1474"/>
      <c r="J4" s="1474"/>
      <c r="K4" s="1474"/>
      <c r="L4" s="1474"/>
      <c r="M4" s="1474"/>
      <c r="N4" s="1474"/>
      <c r="O4" s="1474"/>
      <c r="P4" s="1474"/>
      <c r="Q4" s="1474"/>
      <c r="R4" s="924"/>
      <c r="S4" s="924"/>
      <c r="T4" s="924"/>
    </row>
    <row r="5" spans="1:21"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750"/>
      <c r="R5" s="925"/>
      <c r="S5" s="925"/>
      <c r="T5" s="925"/>
      <c r="U5" s="875"/>
    </row>
    <row r="6" spans="1:21" s="345" customFormat="1" ht="4.5" customHeight="1" x14ac:dyDescent="0.2"/>
    <row r="7" spans="1:21" s="322" customFormat="1" ht="15" customHeight="1" x14ac:dyDescent="0.2">
      <c r="A7" s="316"/>
      <c r="B7" s="1646" t="s">
        <v>12</v>
      </c>
      <c r="C7" s="1649" t="s">
        <v>0</v>
      </c>
      <c r="D7" s="1650"/>
      <c r="E7" s="1651"/>
      <c r="F7" s="920"/>
      <c r="G7" s="1528" t="s">
        <v>31</v>
      </c>
      <c r="H7" s="1528"/>
      <c r="I7" s="1528"/>
      <c r="J7" s="921"/>
      <c r="K7" s="1528" t="s">
        <v>49</v>
      </c>
      <c r="L7" s="1528"/>
      <c r="M7" s="1528"/>
      <c r="N7" s="921"/>
      <c r="O7" s="1528" t="s">
        <v>50</v>
      </c>
      <c r="P7" s="1528"/>
      <c r="Q7" s="1528"/>
    </row>
    <row r="8" spans="1:21" s="322" customFormat="1" ht="15" customHeight="1" x14ac:dyDescent="0.2">
      <c r="A8" s="316"/>
      <c r="B8" s="1647"/>
      <c r="C8" s="1652"/>
      <c r="D8" s="1653"/>
      <c r="E8" s="1654"/>
      <c r="F8" s="920"/>
      <c r="G8" s="1522"/>
      <c r="H8" s="1522"/>
      <c r="I8" s="1522"/>
      <c r="J8" s="922"/>
      <c r="K8" s="1522"/>
      <c r="L8" s="1522"/>
      <c r="M8" s="1522"/>
      <c r="N8" s="922"/>
      <c r="O8" s="1522"/>
      <c r="P8" s="1522"/>
      <c r="Q8" s="1522"/>
    </row>
    <row r="9" spans="1:21" s="322" customFormat="1" ht="33.75" customHeight="1" x14ac:dyDescent="0.2">
      <c r="A9" s="316"/>
      <c r="B9" s="1647"/>
      <c r="C9" s="1647" t="s">
        <v>69</v>
      </c>
      <c r="D9" s="1655"/>
      <c r="E9" s="959" t="s">
        <v>285</v>
      </c>
      <c r="F9" s="920"/>
      <c r="G9" s="1657" t="s">
        <v>69</v>
      </c>
      <c r="H9" s="1440"/>
      <c r="I9" s="959" t="s">
        <v>285</v>
      </c>
      <c r="J9" s="922"/>
      <c r="K9" s="1658" t="s">
        <v>69</v>
      </c>
      <c r="L9" s="1659"/>
      <c r="M9" s="941" t="s">
        <v>285</v>
      </c>
      <c r="N9" s="922"/>
      <c r="O9" s="1657" t="s">
        <v>69</v>
      </c>
      <c r="P9" s="1440"/>
      <c r="Q9" s="941" t="s">
        <v>285</v>
      </c>
    </row>
    <row r="10" spans="1:21" s="322" customFormat="1" ht="29.25" customHeight="1" x14ac:dyDescent="0.2">
      <c r="A10" s="316"/>
      <c r="B10" s="1648"/>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
      <c r="A12" s="330"/>
      <c r="B12" s="926" t="s">
        <v>8</v>
      </c>
      <c r="C12" s="927">
        <f>G12+K12+O12</f>
        <v>456539</v>
      </c>
      <c r="D12" s="928">
        <f t="shared" ref="D12:D29" si="0">C12/C$30*100</f>
        <v>20.464323399234928</v>
      </c>
      <c r="E12" s="929">
        <f>I12+M12+Q12</f>
        <v>304357</v>
      </c>
      <c r="F12" s="930"/>
      <c r="G12" s="927">
        <v>101403</v>
      </c>
      <c r="H12" s="928">
        <v>22.211245917654352</v>
      </c>
      <c r="I12" s="929">
        <v>72789</v>
      </c>
      <c r="J12" s="930"/>
      <c r="K12" s="927">
        <v>198335</v>
      </c>
      <c r="L12" s="928">
        <v>43.443166958354048</v>
      </c>
      <c r="M12" s="929">
        <v>133256</v>
      </c>
      <c r="N12" s="930"/>
      <c r="O12" s="927">
        <v>156801</v>
      </c>
      <c r="P12" s="928">
        <v>34.345587123991599</v>
      </c>
      <c r="Q12" s="929">
        <v>98312</v>
      </c>
    </row>
    <row r="13" spans="1:21" s="331" customFormat="1" ht="18" customHeight="1" x14ac:dyDescent="0.2">
      <c r="A13" s="330"/>
      <c r="B13" s="931" t="s">
        <v>7</v>
      </c>
      <c r="C13" s="932">
        <f t="shared" ref="C13:C29" si="1">G13+K13+O13</f>
        <v>62653</v>
      </c>
      <c r="D13" s="933">
        <f t="shared" si="0"/>
        <v>2.8084156094709671</v>
      </c>
      <c r="E13" s="934">
        <f t="shared" ref="E13:E29" si="2">I13+M13+Q13</f>
        <v>47370</v>
      </c>
      <c r="F13" s="930"/>
      <c r="G13" s="932">
        <v>18073</v>
      </c>
      <c r="H13" s="933">
        <v>28.846184540245478</v>
      </c>
      <c r="I13" s="934">
        <v>13836</v>
      </c>
      <c r="J13" s="930"/>
      <c r="K13" s="932">
        <v>22103</v>
      </c>
      <c r="L13" s="933">
        <v>35.278438382838814</v>
      </c>
      <c r="M13" s="934">
        <v>16978</v>
      </c>
      <c r="N13" s="930"/>
      <c r="O13" s="932">
        <v>22477</v>
      </c>
      <c r="P13" s="933">
        <v>35.875377076915711</v>
      </c>
      <c r="Q13" s="934">
        <v>16556</v>
      </c>
    </row>
    <row r="14" spans="1:21" s="331" customFormat="1" ht="18" customHeight="1" x14ac:dyDescent="0.2">
      <c r="A14" s="330"/>
      <c r="B14" s="931" t="s">
        <v>37</v>
      </c>
      <c r="C14" s="932">
        <f t="shared" si="1"/>
        <v>49682</v>
      </c>
      <c r="D14" s="933">
        <f t="shared" si="0"/>
        <v>2.2269915935348124</v>
      </c>
      <c r="E14" s="934">
        <f t="shared" si="2"/>
        <v>34990</v>
      </c>
      <c r="F14" s="930"/>
      <c r="G14" s="932">
        <v>11527</v>
      </c>
      <c r="H14" s="933">
        <v>23.201561933899601</v>
      </c>
      <c r="I14" s="934">
        <v>8193</v>
      </c>
      <c r="J14" s="930"/>
      <c r="K14" s="932">
        <v>16605</v>
      </c>
      <c r="L14" s="933">
        <v>33.422567529487537</v>
      </c>
      <c r="M14" s="934">
        <v>11476</v>
      </c>
      <c r="N14" s="930"/>
      <c r="O14" s="932">
        <v>21550</v>
      </c>
      <c r="P14" s="933">
        <v>43.375870536612858</v>
      </c>
      <c r="Q14" s="934">
        <v>15321</v>
      </c>
    </row>
    <row r="15" spans="1:21" s="331" customFormat="1" ht="18" customHeight="1" x14ac:dyDescent="0.2">
      <c r="A15" s="330"/>
      <c r="B15" s="931" t="s">
        <v>38</v>
      </c>
      <c r="C15" s="932">
        <f t="shared" si="1"/>
        <v>55177</v>
      </c>
      <c r="D15" s="933">
        <f t="shared" si="0"/>
        <v>2.4733045198758172</v>
      </c>
      <c r="E15" s="934">
        <f t="shared" si="2"/>
        <v>33221</v>
      </c>
      <c r="F15" s="930"/>
      <c r="G15" s="932">
        <v>11841</v>
      </c>
      <c r="H15" s="933">
        <v>21.460028635119706</v>
      </c>
      <c r="I15" s="934">
        <v>8139</v>
      </c>
      <c r="J15" s="930"/>
      <c r="K15" s="932">
        <v>18168</v>
      </c>
      <c r="L15" s="933">
        <v>32.926762962828718</v>
      </c>
      <c r="M15" s="934">
        <v>10859</v>
      </c>
      <c r="N15" s="930"/>
      <c r="O15" s="932">
        <v>25168</v>
      </c>
      <c r="P15" s="933">
        <v>45.613208402051583</v>
      </c>
      <c r="Q15" s="934">
        <v>14223</v>
      </c>
    </row>
    <row r="16" spans="1:21" s="331" customFormat="1" ht="18" customHeight="1" x14ac:dyDescent="0.2">
      <c r="A16" s="330"/>
      <c r="B16" s="931" t="s">
        <v>6</v>
      </c>
      <c r="C16" s="932">
        <f t="shared" si="1"/>
        <v>58332</v>
      </c>
      <c r="D16" s="933">
        <f t="shared" si="0"/>
        <v>2.6147271372745196</v>
      </c>
      <c r="E16" s="934">
        <f t="shared" si="2"/>
        <v>50901</v>
      </c>
      <c r="F16" s="930"/>
      <c r="G16" s="932">
        <v>20741</v>
      </c>
      <c r="H16" s="933">
        <v>35.556812727148049</v>
      </c>
      <c r="I16" s="934">
        <v>17998</v>
      </c>
      <c r="J16" s="930"/>
      <c r="K16" s="932">
        <v>20775</v>
      </c>
      <c r="L16" s="933">
        <v>35.615099773709112</v>
      </c>
      <c r="M16" s="934">
        <v>18144</v>
      </c>
      <c r="N16" s="930"/>
      <c r="O16" s="932">
        <v>16816</v>
      </c>
      <c r="P16" s="933">
        <v>28.828087499142836</v>
      </c>
      <c r="Q16" s="934">
        <v>14759</v>
      </c>
    </row>
    <row r="17" spans="1:18" s="331" customFormat="1" ht="18" customHeight="1" x14ac:dyDescent="0.2">
      <c r="A17" s="330"/>
      <c r="B17" s="931" t="s">
        <v>5</v>
      </c>
      <c r="C17" s="932">
        <f t="shared" si="1"/>
        <v>28895</v>
      </c>
      <c r="D17" s="933">
        <f t="shared" si="0"/>
        <v>1.2952160157640273</v>
      </c>
      <c r="E17" s="934">
        <f t="shared" si="2"/>
        <v>18124</v>
      </c>
      <c r="F17" s="930"/>
      <c r="G17" s="932">
        <v>8499</v>
      </c>
      <c r="H17" s="933">
        <v>29.41339332064371</v>
      </c>
      <c r="I17" s="934">
        <v>5149</v>
      </c>
      <c r="J17" s="930"/>
      <c r="K17" s="932">
        <v>13027</v>
      </c>
      <c r="L17" s="933">
        <v>45.083924554421181</v>
      </c>
      <c r="M17" s="934">
        <v>7864</v>
      </c>
      <c r="N17" s="930"/>
      <c r="O17" s="932">
        <v>7369</v>
      </c>
      <c r="P17" s="933">
        <v>25.502682124935109</v>
      </c>
      <c r="Q17" s="934">
        <v>5111</v>
      </c>
    </row>
    <row r="18" spans="1:18" s="331" customFormat="1" ht="18" customHeight="1" x14ac:dyDescent="0.2">
      <c r="A18" s="330"/>
      <c r="B18" s="931" t="s">
        <v>4</v>
      </c>
      <c r="C18" s="932">
        <f t="shared" si="1"/>
        <v>179221</v>
      </c>
      <c r="D18" s="933">
        <f t="shared" si="0"/>
        <v>8.0335666918582707</v>
      </c>
      <c r="E18" s="934">
        <f t="shared" si="2"/>
        <v>127052</v>
      </c>
      <c r="F18" s="930"/>
      <c r="G18" s="932">
        <v>47927</v>
      </c>
      <c r="H18" s="933">
        <v>26.741843868743061</v>
      </c>
      <c r="I18" s="934">
        <v>34817</v>
      </c>
      <c r="J18" s="930"/>
      <c r="K18" s="932">
        <v>59076</v>
      </c>
      <c r="L18" s="933">
        <v>32.962655046004649</v>
      </c>
      <c r="M18" s="934">
        <v>41857</v>
      </c>
      <c r="N18" s="930"/>
      <c r="O18" s="932">
        <v>72218</v>
      </c>
      <c r="P18" s="933">
        <v>40.29550108525229</v>
      </c>
      <c r="Q18" s="934">
        <v>50378</v>
      </c>
    </row>
    <row r="19" spans="1:18" s="331" customFormat="1" ht="18" customHeight="1" x14ac:dyDescent="0.2">
      <c r="A19" s="330"/>
      <c r="B19" s="931" t="s">
        <v>40</v>
      </c>
      <c r="C19" s="932">
        <f t="shared" si="1"/>
        <v>111566</v>
      </c>
      <c r="D19" s="933">
        <f t="shared" si="0"/>
        <v>5.0009368407935444</v>
      </c>
      <c r="E19" s="934">
        <f t="shared" si="2"/>
        <v>79065</v>
      </c>
      <c r="F19" s="930"/>
      <c r="G19" s="932">
        <v>33711</v>
      </c>
      <c r="H19" s="933">
        <v>30.216194898087227</v>
      </c>
      <c r="I19" s="934">
        <v>23719</v>
      </c>
      <c r="J19" s="930"/>
      <c r="K19" s="932">
        <v>36648</v>
      </c>
      <c r="L19" s="933">
        <v>32.848717351164332</v>
      </c>
      <c r="M19" s="934">
        <v>25915</v>
      </c>
      <c r="N19" s="930"/>
      <c r="O19" s="932">
        <v>41207</v>
      </c>
      <c r="P19" s="933">
        <v>36.935087750748437</v>
      </c>
      <c r="Q19" s="934">
        <v>29431</v>
      </c>
    </row>
    <row r="20" spans="1:18" s="331" customFormat="1" ht="18" customHeight="1" x14ac:dyDescent="0.2">
      <c r="A20" s="330"/>
      <c r="B20" s="931" t="s">
        <v>41</v>
      </c>
      <c r="C20" s="932">
        <f t="shared" si="1"/>
        <v>298451</v>
      </c>
      <c r="D20" s="933">
        <f t="shared" si="0"/>
        <v>13.378041706897031</v>
      </c>
      <c r="E20" s="934">
        <f t="shared" si="2"/>
        <v>240890</v>
      </c>
      <c r="F20" s="930"/>
      <c r="G20" s="932">
        <v>57429</v>
      </c>
      <c r="H20" s="933">
        <v>19.242354691389878</v>
      </c>
      <c r="I20" s="934">
        <v>46281</v>
      </c>
      <c r="J20" s="930"/>
      <c r="K20" s="932">
        <v>118817</v>
      </c>
      <c r="L20" s="933">
        <v>39.811225293264215</v>
      </c>
      <c r="M20" s="934">
        <v>94243</v>
      </c>
      <c r="N20" s="930"/>
      <c r="O20" s="932">
        <v>122205</v>
      </c>
      <c r="P20" s="933">
        <v>40.9464200153459</v>
      </c>
      <c r="Q20" s="934">
        <v>100366</v>
      </c>
    </row>
    <row r="21" spans="1:18" s="331" customFormat="1" ht="18" customHeight="1" x14ac:dyDescent="0.2">
      <c r="A21" s="330"/>
      <c r="B21" s="931" t="s">
        <v>3</v>
      </c>
      <c r="C21" s="932">
        <f t="shared" si="1"/>
        <v>265080</v>
      </c>
      <c r="D21" s="933">
        <f t="shared" si="0"/>
        <v>11.882189356592086</v>
      </c>
      <c r="E21" s="934">
        <f t="shared" si="2"/>
        <v>174236</v>
      </c>
      <c r="F21" s="930"/>
      <c r="G21" s="932">
        <v>71517</v>
      </c>
      <c r="H21" s="933">
        <v>26.979402444545041</v>
      </c>
      <c r="I21" s="934">
        <v>47753</v>
      </c>
      <c r="J21" s="930"/>
      <c r="K21" s="932">
        <v>99455</v>
      </c>
      <c r="L21" s="933">
        <v>37.518862230270109</v>
      </c>
      <c r="M21" s="934">
        <v>65322</v>
      </c>
      <c r="N21" s="930"/>
      <c r="O21" s="932">
        <v>94108</v>
      </c>
      <c r="P21" s="933">
        <v>35.501735325184853</v>
      </c>
      <c r="Q21" s="934">
        <v>61161</v>
      </c>
    </row>
    <row r="22" spans="1:18" s="331" customFormat="1" ht="18" customHeight="1" x14ac:dyDescent="0.2">
      <c r="A22" s="330"/>
      <c r="B22" s="931" t="s">
        <v>2</v>
      </c>
      <c r="C22" s="932">
        <f t="shared" si="1"/>
        <v>44634</v>
      </c>
      <c r="D22" s="933">
        <f t="shared" si="0"/>
        <v>2.0007154056968885</v>
      </c>
      <c r="E22" s="934">
        <f t="shared" si="2"/>
        <v>37298</v>
      </c>
      <c r="F22" s="930"/>
      <c r="G22" s="932">
        <v>13866</v>
      </c>
      <c r="H22" s="933">
        <v>31.066003495093426</v>
      </c>
      <c r="I22" s="934">
        <v>12254</v>
      </c>
      <c r="J22" s="930"/>
      <c r="K22" s="932">
        <v>15129</v>
      </c>
      <c r="L22" s="933">
        <v>33.895684903884934</v>
      </c>
      <c r="M22" s="934">
        <v>12603</v>
      </c>
      <c r="N22" s="930"/>
      <c r="O22" s="932">
        <v>15639</v>
      </c>
      <c r="P22" s="933">
        <v>35.038311601021647</v>
      </c>
      <c r="Q22" s="934">
        <v>12441</v>
      </c>
    </row>
    <row r="23" spans="1:18" s="331" customFormat="1" ht="18" customHeight="1" x14ac:dyDescent="0.2">
      <c r="A23" s="330"/>
      <c r="B23" s="931" t="s">
        <v>35</v>
      </c>
      <c r="C23" s="932">
        <f t="shared" si="1"/>
        <v>127952</v>
      </c>
      <c r="D23" s="933">
        <f t="shared" si="0"/>
        <v>5.735437952899769</v>
      </c>
      <c r="E23" s="934">
        <f t="shared" si="2"/>
        <v>85337</v>
      </c>
      <c r="F23" s="930"/>
      <c r="G23" s="932">
        <v>39222</v>
      </c>
      <c r="H23" s="933">
        <v>30.653682630986616</v>
      </c>
      <c r="I23" s="934">
        <v>27206</v>
      </c>
      <c r="J23" s="930"/>
      <c r="K23" s="932">
        <v>43504</v>
      </c>
      <c r="L23" s="933">
        <v>34.000250093785169</v>
      </c>
      <c r="M23" s="934">
        <v>29177</v>
      </c>
      <c r="N23" s="930"/>
      <c r="O23" s="932">
        <v>45226</v>
      </c>
      <c r="P23" s="933">
        <v>35.346067275228208</v>
      </c>
      <c r="Q23" s="934">
        <v>28954</v>
      </c>
    </row>
    <row r="24" spans="1:18" s="331" customFormat="1" ht="18" customHeight="1" x14ac:dyDescent="0.2">
      <c r="A24" s="330"/>
      <c r="B24" s="931" t="s">
        <v>42</v>
      </c>
      <c r="C24" s="932">
        <f t="shared" si="1"/>
        <v>280661</v>
      </c>
      <c r="D24" s="933">
        <f t="shared" si="0"/>
        <v>12.580606409425425</v>
      </c>
      <c r="E24" s="934">
        <f t="shared" si="2"/>
        <v>200291</v>
      </c>
      <c r="F24" s="930"/>
      <c r="G24" s="932">
        <v>90895</v>
      </c>
      <c r="H24" s="933">
        <v>32.386045799024444</v>
      </c>
      <c r="I24" s="934">
        <v>65236</v>
      </c>
      <c r="J24" s="930"/>
      <c r="K24" s="932">
        <v>108311</v>
      </c>
      <c r="L24" s="933">
        <v>38.591396738413955</v>
      </c>
      <c r="M24" s="934">
        <v>75629</v>
      </c>
      <c r="N24" s="930"/>
      <c r="O24" s="932">
        <v>81455</v>
      </c>
      <c r="P24" s="933">
        <v>29.022557462561593</v>
      </c>
      <c r="Q24" s="934">
        <v>59426</v>
      </c>
    </row>
    <row r="25" spans="1:18" s="331" customFormat="1" ht="18" customHeight="1" x14ac:dyDescent="0.2">
      <c r="A25" s="330">
        <v>47094</v>
      </c>
      <c r="B25" s="931" t="s">
        <v>43</v>
      </c>
      <c r="C25" s="932">
        <f t="shared" si="1"/>
        <v>63021</v>
      </c>
      <c r="D25" s="933">
        <f t="shared" si="0"/>
        <v>2.8249111794242867</v>
      </c>
      <c r="E25" s="934">
        <f t="shared" si="2"/>
        <v>47469</v>
      </c>
      <c r="F25" s="930"/>
      <c r="G25" s="932">
        <v>17670</v>
      </c>
      <c r="H25" s="933">
        <v>28.038272956633502</v>
      </c>
      <c r="I25" s="934">
        <v>14124</v>
      </c>
      <c r="J25" s="930"/>
      <c r="K25" s="932">
        <v>23460</v>
      </c>
      <c r="L25" s="933">
        <v>37.225686675869945</v>
      </c>
      <c r="M25" s="934">
        <v>17903</v>
      </c>
      <c r="N25" s="930"/>
      <c r="O25" s="932">
        <v>21891</v>
      </c>
      <c r="P25" s="933">
        <v>34.73604036749655</v>
      </c>
      <c r="Q25" s="934">
        <v>15442</v>
      </c>
    </row>
    <row r="26" spans="1:18" s="331" customFormat="1" ht="18" customHeight="1" x14ac:dyDescent="0.2">
      <c r="B26" s="931" t="s">
        <v>44</v>
      </c>
      <c r="C26" s="932">
        <f t="shared" si="1"/>
        <v>24690</v>
      </c>
      <c r="D26" s="933">
        <f t="shared" si="0"/>
        <v>1.106727234096343</v>
      </c>
      <c r="E26" s="934">
        <f t="shared" si="2"/>
        <v>17278</v>
      </c>
      <c r="F26" s="930"/>
      <c r="G26" s="932">
        <v>4209</v>
      </c>
      <c r="H26" s="933">
        <v>17.047387606318349</v>
      </c>
      <c r="I26" s="934">
        <v>3286</v>
      </c>
      <c r="J26" s="930"/>
      <c r="K26" s="932">
        <v>8965</v>
      </c>
      <c r="L26" s="933">
        <v>36.310247063588498</v>
      </c>
      <c r="M26" s="934">
        <v>6595</v>
      </c>
      <c r="N26" s="930"/>
      <c r="O26" s="932">
        <v>11516</v>
      </c>
      <c r="P26" s="933">
        <v>46.642365330093156</v>
      </c>
      <c r="Q26" s="934">
        <v>7397</v>
      </c>
    </row>
    <row r="27" spans="1:18" s="331" customFormat="1" ht="18" customHeight="1" x14ac:dyDescent="0.2">
      <c r="B27" s="931" t="s">
        <v>45</v>
      </c>
      <c r="C27" s="932">
        <f t="shared" si="1"/>
        <v>104990</v>
      </c>
      <c r="D27" s="933">
        <f t="shared" si="0"/>
        <v>4.7061681777146642</v>
      </c>
      <c r="E27" s="934">
        <f t="shared" si="2"/>
        <v>73018</v>
      </c>
      <c r="F27" s="930"/>
      <c r="G27" s="932">
        <v>24659</v>
      </c>
      <c r="H27" s="933">
        <v>23.486998761786836</v>
      </c>
      <c r="I27" s="934">
        <v>17271</v>
      </c>
      <c r="J27" s="930"/>
      <c r="K27" s="932">
        <v>35603</v>
      </c>
      <c r="L27" s="933">
        <v>33.910848652252596</v>
      </c>
      <c r="M27" s="934">
        <v>24157</v>
      </c>
      <c r="N27" s="930"/>
      <c r="O27" s="932">
        <v>44728</v>
      </c>
      <c r="P27" s="933">
        <v>42.602152585960567</v>
      </c>
      <c r="Q27" s="934">
        <v>31590</v>
      </c>
    </row>
    <row r="28" spans="1:18" s="331" customFormat="1" ht="18" customHeight="1" x14ac:dyDescent="0.2">
      <c r="B28" s="931" t="s">
        <v>46</v>
      </c>
      <c r="C28" s="932">
        <f t="shared" si="1"/>
        <v>14235</v>
      </c>
      <c r="D28" s="933">
        <f t="shared" si="0"/>
        <v>0.63808271273233874</v>
      </c>
      <c r="E28" s="934">
        <f t="shared" si="2"/>
        <v>9299</v>
      </c>
      <c r="F28" s="930"/>
      <c r="G28" s="932">
        <v>3470</v>
      </c>
      <c r="H28" s="933">
        <v>24.376536705303828</v>
      </c>
      <c r="I28" s="934">
        <v>2207</v>
      </c>
      <c r="J28" s="930"/>
      <c r="K28" s="932">
        <v>6518</v>
      </c>
      <c r="L28" s="933">
        <v>45.788549350193186</v>
      </c>
      <c r="M28" s="934">
        <v>4142</v>
      </c>
      <c r="N28" s="930"/>
      <c r="O28" s="932">
        <v>4247</v>
      </c>
      <c r="P28" s="933">
        <v>29.834913944502983</v>
      </c>
      <c r="Q28" s="934">
        <v>2950</v>
      </c>
    </row>
    <row r="29" spans="1:18" s="331" customFormat="1" ht="18" customHeight="1" x14ac:dyDescent="0.2">
      <c r="B29" s="952" t="s">
        <v>1</v>
      </c>
      <c r="C29" s="946">
        <f t="shared" si="1"/>
        <v>5123</v>
      </c>
      <c r="D29" s="933">
        <f t="shared" si="0"/>
        <v>0.2296380567142797</v>
      </c>
      <c r="E29" s="948">
        <f t="shared" si="2"/>
        <v>3815</v>
      </c>
      <c r="F29" s="930"/>
      <c r="G29" s="932">
        <v>1528</v>
      </c>
      <c r="H29" s="949">
        <v>29.826273667772789</v>
      </c>
      <c r="I29" s="934">
        <v>1181</v>
      </c>
      <c r="J29" s="930"/>
      <c r="K29" s="946">
        <v>1905</v>
      </c>
      <c r="L29" s="949">
        <v>37.185243021666992</v>
      </c>
      <c r="M29" s="948">
        <v>1434</v>
      </c>
      <c r="N29" s="930"/>
      <c r="O29" s="946">
        <v>1690</v>
      </c>
      <c r="P29" s="949">
        <v>32.98848331056022</v>
      </c>
      <c r="Q29" s="934">
        <v>1200</v>
      </c>
    </row>
    <row r="30" spans="1:18" s="319" customFormat="1" ht="18" customHeight="1" x14ac:dyDescent="0.2">
      <c r="B30" s="1274" t="s">
        <v>0</v>
      </c>
      <c r="C30" s="1275">
        <f>SUM(C12:C29)</f>
        <v>2230902</v>
      </c>
      <c r="D30" s="1276">
        <f>C30/C$30*100</f>
        <v>100</v>
      </c>
      <c r="E30" s="1277">
        <f>SUM(E12:E29)</f>
        <v>1584011</v>
      </c>
      <c r="F30" s="1278"/>
      <c r="G30" s="1279">
        <f>SUM(G12:G29)</f>
        <v>578187</v>
      </c>
      <c r="H30" s="1280">
        <f t="shared" ref="H30" si="3">G30/$C30*100</f>
        <v>25.917185066847399</v>
      </c>
      <c r="I30" s="1279">
        <f>SUM(I12:I29)</f>
        <v>421439</v>
      </c>
      <c r="J30" s="1278"/>
      <c r="K30" s="1279">
        <f>SUM(K12:K29)</f>
        <v>846404</v>
      </c>
      <c r="L30" s="1281">
        <f t="shared" ref="L30" si="4">K30/$C30*100</f>
        <v>37.939990192307867</v>
      </c>
      <c r="M30" s="1277">
        <f>SUM(M12:M29)</f>
        <v>597554</v>
      </c>
      <c r="N30" s="1278"/>
      <c r="O30" s="1282">
        <f>SUM(O12:O29)</f>
        <v>806311</v>
      </c>
      <c r="P30" s="1283">
        <f t="shared" ref="P30" si="5">O30/$C30*100</f>
        <v>36.142824740844738</v>
      </c>
      <c r="Q30" s="1279">
        <f>SUM(Q12:Q29)</f>
        <v>565018</v>
      </c>
      <c r="R30" s="1115"/>
    </row>
    <row r="31" spans="1:18" s="328" customFormat="1" ht="6.75" customHeight="1" x14ac:dyDescent="0.2">
      <c r="B31" s="1660"/>
      <c r="C31" s="1660"/>
      <c r="D31" s="1660"/>
      <c r="E31" s="947"/>
      <c r="F31" s="779"/>
      <c r="G31" s="950"/>
      <c r="I31" s="951"/>
      <c r="M31" s="950"/>
    </row>
    <row r="32" spans="1:18" ht="24.75" customHeight="1" x14ac:dyDescent="0.25">
      <c r="B32" s="1656" t="s">
        <v>78</v>
      </c>
      <c r="C32" s="1656"/>
      <c r="D32" s="1656"/>
      <c r="E32" s="1656"/>
      <c r="F32" s="1656"/>
      <c r="G32" s="1656"/>
      <c r="H32" s="1656"/>
      <c r="I32" s="1656"/>
      <c r="J32" s="1656"/>
      <c r="K32" s="1656"/>
      <c r="L32" s="1656"/>
      <c r="M32" s="1656"/>
      <c r="N32" s="1656"/>
      <c r="O32" s="1656"/>
      <c r="P32" s="1656"/>
      <c r="Q32" s="1656"/>
    </row>
    <row r="33" spans="2:11" x14ac:dyDescent="0.25">
      <c r="G33" s="935"/>
      <c r="K33" s="935"/>
    </row>
    <row r="34" spans="2:11" x14ac:dyDescent="0.25">
      <c r="B34" s="935"/>
      <c r="K34" s="935"/>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64</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437</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72</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286</v>
      </c>
      <c r="J8" s="1671"/>
      <c r="K8" s="957"/>
      <c r="L8" s="1672" t="s">
        <v>69</v>
      </c>
      <c r="M8" s="1673"/>
      <c r="N8" s="1670" t="s">
        <v>286</v>
      </c>
      <c r="O8" s="1671"/>
      <c r="P8" s="957"/>
      <c r="Q8" s="1672" t="s">
        <v>69</v>
      </c>
      <c r="R8" s="1673"/>
      <c r="S8" s="1670" t="s">
        <v>286</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579</v>
      </c>
      <c r="E11" s="928">
        <f>D11/D$29*100</f>
        <v>0.75050552185409869</v>
      </c>
      <c r="F11" s="930"/>
      <c r="G11" s="927">
        <v>3</v>
      </c>
      <c r="H11" s="928">
        <v>0.5181347150259068</v>
      </c>
      <c r="I11" s="927">
        <v>2</v>
      </c>
      <c r="J11" s="928">
        <v>66.666666666666657</v>
      </c>
      <c r="K11" s="930"/>
      <c r="L11" s="927">
        <v>19</v>
      </c>
      <c r="M11" s="928">
        <v>3.2815198618307431</v>
      </c>
      <c r="N11" s="927">
        <v>16</v>
      </c>
      <c r="O11" s="928">
        <v>84.210526315789465</v>
      </c>
      <c r="P11" s="930"/>
      <c r="Q11" s="927">
        <v>557</v>
      </c>
      <c r="R11" s="928">
        <v>96.200345423143347</v>
      </c>
      <c r="S11" s="927">
        <v>385</v>
      </c>
      <c r="T11" s="928">
        <f>S11/Q11*100</f>
        <v>69.120287253141839</v>
      </c>
    </row>
    <row r="12" spans="1:22" s="331" customFormat="1" ht="18" customHeight="1" x14ac:dyDescent="0.2">
      <c r="A12" s="330"/>
      <c r="B12" s="931" t="s">
        <v>7</v>
      </c>
      <c r="C12" s="930"/>
      <c r="D12" s="932">
        <f t="shared" ref="D12:D28" si="0">G12+L12+Q12</f>
        <v>4860</v>
      </c>
      <c r="E12" s="933">
        <f t="shared" ref="E12:E29" si="1">D12/D$29*100</f>
        <v>6.2995800279981333</v>
      </c>
      <c r="F12" s="930"/>
      <c r="G12" s="932">
        <v>2340</v>
      </c>
      <c r="H12" s="933">
        <v>48.148148148148145</v>
      </c>
      <c r="I12" s="932">
        <v>1</v>
      </c>
      <c r="J12" s="933">
        <v>4.2735042735042736E-2</v>
      </c>
      <c r="K12" s="930"/>
      <c r="L12" s="932">
        <v>1434</v>
      </c>
      <c r="M12" s="933">
        <v>29.506172839506174</v>
      </c>
      <c r="N12" s="932">
        <v>19</v>
      </c>
      <c r="O12" s="933">
        <v>1.3249651324965133</v>
      </c>
      <c r="P12" s="930"/>
      <c r="Q12" s="932">
        <v>1086</v>
      </c>
      <c r="R12" s="933">
        <v>22.345679012345681</v>
      </c>
      <c r="S12" s="932">
        <v>235</v>
      </c>
      <c r="T12" s="933">
        <f t="shared" ref="T12:T29" si="2">S12/Q12*100</f>
        <v>21.639042357274402</v>
      </c>
    </row>
    <row r="13" spans="1:22" s="331" customFormat="1" ht="18" customHeight="1" x14ac:dyDescent="0.2">
      <c r="A13" s="330"/>
      <c r="B13" s="931" t="s">
        <v>37</v>
      </c>
      <c r="C13" s="930"/>
      <c r="D13" s="932">
        <f t="shared" si="0"/>
        <v>7627</v>
      </c>
      <c r="E13" s="933">
        <f t="shared" si="1"/>
        <v>9.8861927723336969</v>
      </c>
      <c r="F13" s="930"/>
      <c r="G13" s="932">
        <v>2382</v>
      </c>
      <c r="H13" s="933">
        <v>31.231152484594205</v>
      </c>
      <c r="I13" s="932">
        <v>7</v>
      </c>
      <c r="J13" s="933">
        <v>0.29387069689336692</v>
      </c>
      <c r="K13" s="930"/>
      <c r="L13" s="932">
        <v>2704</v>
      </c>
      <c r="M13" s="933">
        <v>35.452995935492332</v>
      </c>
      <c r="N13" s="932">
        <v>7</v>
      </c>
      <c r="O13" s="933">
        <v>0.25887573964497046</v>
      </c>
      <c r="P13" s="930"/>
      <c r="Q13" s="932">
        <v>2541</v>
      </c>
      <c r="R13" s="933">
        <v>33.315851579913463</v>
      </c>
      <c r="S13" s="932">
        <v>1741</v>
      </c>
      <c r="T13" s="933">
        <f t="shared" si="2"/>
        <v>68.516332152695796</v>
      </c>
    </row>
    <row r="14" spans="1:22" s="331" customFormat="1" ht="18" customHeight="1" x14ac:dyDescent="0.2">
      <c r="A14" s="330"/>
      <c r="B14" s="931" t="s">
        <v>38</v>
      </c>
      <c r="C14" s="930"/>
      <c r="D14" s="932">
        <f t="shared" si="0"/>
        <v>3573</v>
      </c>
      <c r="E14" s="933">
        <f t="shared" si="1"/>
        <v>4.631357909472702</v>
      </c>
      <c r="F14" s="930"/>
      <c r="G14" s="932">
        <v>413</v>
      </c>
      <c r="H14" s="933">
        <v>11.558914077805765</v>
      </c>
      <c r="I14" s="932">
        <v>19</v>
      </c>
      <c r="J14" s="933">
        <v>4.6004842615012107</v>
      </c>
      <c r="K14" s="930"/>
      <c r="L14" s="932">
        <v>910</v>
      </c>
      <c r="M14" s="933">
        <v>25.468793730758467</v>
      </c>
      <c r="N14" s="932">
        <v>37</v>
      </c>
      <c r="O14" s="933">
        <v>4.0659340659340657</v>
      </c>
      <c r="P14" s="930"/>
      <c r="Q14" s="932">
        <v>2250</v>
      </c>
      <c r="R14" s="933">
        <v>62.972292191435763</v>
      </c>
      <c r="S14" s="932">
        <v>212</v>
      </c>
      <c r="T14" s="933">
        <f t="shared" si="2"/>
        <v>9.4222222222222225</v>
      </c>
    </row>
    <row r="15" spans="1:22" s="331" customFormat="1" ht="18" customHeight="1" x14ac:dyDescent="0.2">
      <c r="A15" s="330"/>
      <c r="B15" s="931" t="s">
        <v>6</v>
      </c>
      <c r="C15" s="930"/>
      <c r="D15" s="932">
        <f t="shared" si="0"/>
        <v>1707</v>
      </c>
      <c r="E15" s="933">
        <f t="shared" si="1"/>
        <v>2.2126302690931716</v>
      </c>
      <c r="F15" s="930"/>
      <c r="G15" s="932">
        <v>624</v>
      </c>
      <c r="H15" s="933">
        <v>36.555360281195078</v>
      </c>
      <c r="I15" s="932">
        <v>86</v>
      </c>
      <c r="J15" s="933">
        <v>13.782051282051283</v>
      </c>
      <c r="K15" s="930"/>
      <c r="L15" s="932">
        <v>551</v>
      </c>
      <c r="M15" s="933">
        <v>32.278851786760399</v>
      </c>
      <c r="N15" s="932">
        <v>106</v>
      </c>
      <c r="O15" s="933">
        <v>19.237749546279492</v>
      </c>
      <c r="P15" s="930"/>
      <c r="Q15" s="932">
        <v>532</v>
      </c>
      <c r="R15" s="933">
        <v>31.165787932044527</v>
      </c>
      <c r="S15" s="932">
        <v>158</v>
      </c>
      <c r="T15" s="933">
        <f t="shared" si="2"/>
        <v>29.699248120300751</v>
      </c>
    </row>
    <row r="16" spans="1:22" s="331" customFormat="1" ht="18" customHeight="1" x14ac:dyDescent="0.2">
      <c r="A16" s="330"/>
      <c r="B16" s="931" t="s">
        <v>5</v>
      </c>
      <c r="C16" s="930"/>
      <c r="D16" s="932">
        <f t="shared" si="0"/>
        <v>6561</v>
      </c>
      <c r="E16" s="933">
        <f t="shared" si="1"/>
        <v>8.5044330377974813</v>
      </c>
      <c r="F16" s="930"/>
      <c r="G16" s="932">
        <v>2417</v>
      </c>
      <c r="H16" s="933">
        <v>36.838896509678406</v>
      </c>
      <c r="I16" s="932">
        <v>0</v>
      </c>
      <c r="J16" s="933">
        <v>0</v>
      </c>
      <c r="K16" s="930"/>
      <c r="L16" s="932">
        <v>3409</v>
      </c>
      <c r="M16" s="933">
        <v>51.958542905044958</v>
      </c>
      <c r="N16" s="932">
        <v>0</v>
      </c>
      <c r="O16" s="933">
        <v>0</v>
      </c>
      <c r="P16" s="930"/>
      <c r="Q16" s="932">
        <v>735</v>
      </c>
      <c r="R16" s="933">
        <v>11.202560585276634</v>
      </c>
      <c r="S16" s="932">
        <v>98</v>
      </c>
      <c r="T16" s="933">
        <f t="shared" si="2"/>
        <v>13.333333333333334</v>
      </c>
    </row>
    <row r="17" spans="1:20" s="331" customFormat="1" ht="18" customHeight="1" x14ac:dyDescent="0.2">
      <c r="A17" s="330"/>
      <c r="B17" s="931" t="s">
        <v>4</v>
      </c>
      <c r="C17" s="930"/>
      <c r="D17" s="932">
        <f t="shared" si="0"/>
        <v>14269</v>
      </c>
      <c r="E17" s="933">
        <f t="shared" si="1"/>
        <v>18.495618810597811</v>
      </c>
      <c r="F17" s="930"/>
      <c r="G17" s="932">
        <v>5876</v>
      </c>
      <c r="H17" s="933">
        <v>41.180180811549512</v>
      </c>
      <c r="I17" s="932">
        <v>9</v>
      </c>
      <c r="J17" s="933">
        <v>0.15316541865214431</v>
      </c>
      <c r="K17" s="930"/>
      <c r="L17" s="932">
        <v>4748</v>
      </c>
      <c r="M17" s="933">
        <v>33.274931670053967</v>
      </c>
      <c r="N17" s="932">
        <v>28</v>
      </c>
      <c r="O17" s="933">
        <v>0.58972198820556021</v>
      </c>
      <c r="P17" s="930"/>
      <c r="Q17" s="932">
        <v>3645</v>
      </c>
      <c r="R17" s="933">
        <v>25.544887518396525</v>
      </c>
      <c r="S17" s="932">
        <v>44</v>
      </c>
      <c r="T17" s="933">
        <f t="shared" si="2"/>
        <v>1.207133058984911</v>
      </c>
    </row>
    <row r="18" spans="1:20" s="331" customFormat="1" ht="18" customHeight="1" x14ac:dyDescent="0.2">
      <c r="A18" s="330"/>
      <c r="B18" s="931" t="s">
        <v>40</v>
      </c>
      <c r="C18" s="930"/>
      <c r="D18" s="932">
        <f t="shared" si="0"/>
        <v>13282</v>
      </c>
      <c r="E18" s="933">
        <f t="shared" si="1"/>
        <v>17.216259656763626</v>
      </c>
      <c r="F18" s="930"/>
      <c r="G18" s="932">
        <v>4097</v>
      </c>
      <c r="H18" s="933">
        <v>30.846258093660595</v>
      </c>
      <c r="I18" s="932">
        <v>220</v>
      </c>
      <c r="J18" s="933">
        <v>5.3697827678789354</v>
      </c>
      <c r="K18" s="930"/>
      <c r="L18" s="932">
        <v>3627</v>
      </c>
      <c r="M18" s="933">
        <v>27.30763439241078</v>
      </c>
      <c r="N18" s="932">
        <v>425</v>
      </c>
      <c r="O18" s="933">
        <v>11.717673007995588</v>
      </c>
      <c r="P18" s="930"/>
      <c r="Q18" s="932">
        <v>5558</v>
      </c>
      <c r="R18" s="933">
        <v>41.846107513928629</v>
      </c>
      <c r="S18" s="932">
        <v>1341</v>
      </c>
      <c r="T18" s="933">
        <f t="shared" si="2"/>
        <v>24.127383951061532</v>
      </c>
    </row>
    <row r="19" spans="1:20" s="331" customFormat="1" ht="18" customHeight="1" x14ac:dyDescent="0.2">
      <c r="A19" s="330"/>
      <c r="B19" s="931" t="s">
        <v>41</v>
      </c>
      <c r="C19" s="930"/>
      <c r="D19" s="932">
        <f t="shared" si="0"/>
        <v>15</v>
      </c>
      <c r="E19" s="933">
        <f t="shared" si="1"/>
        <v>1.9443148234562141E-2</v>
      </c>
      <c r="F19" s="930"/>
      <c r="G19" s="932">
        <v>9</v>
      </c>
      <c r="H19" s="933">
        <v>60</v>
      </c>
      <c r="I19" s="932">
        <v>8</v>
      </c>
      <c r="J19" s="933">
        <v>88.888888888888886</v>
      </c>
      <c r="K19" s="930"/>
      <c r="L19" s="932">
        <v>5</v>
      </c>
      <c r="M19" s="933">
        <v>33.333333333333329</v>
      </c>
      <c r="N19" s="932">
        <v>5</v>
      </c>
      <c r="O19" s="933">
        <v>100</v>
      </c>
      <c r="P19" s="930"/>
      <c r="Q19" s="932">
        <v>1</v>
      </c>
      <c r="R19" s="933">
        <v>6.666666666666667</v>
      </c>
      <c r="S19" s="932">
        <v>1</v>
      </c>
      <c r="T19" s="933">
        <f t="shared" si="2"/>
        <v>100</v>
      </c>
    </row>
    <row r="20" spans="1:20" s="331" customFormat="1" ht="18" customHeight="1" x14ac:dyDescent="0.2">
      <c r="A20" s="330"/>
      <c r="B20" s="931" t="s">
        <v>3</v>
      </c>
      <c r="C20" s="930"/>
      <c r="D20" s="932">
        <f t="shared" si="0"/>
        <v>1731</v>
      </c>
      <c r="E20" s="933">
        <f t="shared" si="1"/>
        <v>2.2437393062684712</v>
      </c>
      <c r="F20" s="930"/>
      <c r="G20" s="932">
        <v>22</v>
      </c>
      <c r="H20" s="933">
        <v>1.2709416522241479</v>
      </c>
      <c r="I20" s="932">
        <v>1</v>
      </c>
      <c r="J20" s="933">
        <v>4.5454545454545459</v>
      </c>
      <c r="K20" s="930"/>
      <c r="L20" s="932">
        <v>339</v>
      </c>
      <c r="M20" s="933">
        <v>19.584055459272097</v>
      </c>
      <c r="N20" s="932">
        <v>65</v>
      </c>
      <c r="O20" s="933">
        <v>19.174041297935105</v>
      </c>
      <c r="P20" s="930"/>
      <c r="Q20" s="932">
        <v>1370</v>
      </c>
      <c r="R20" s="933">
        <v>79.145002888503754</v>
      </c>
      <c r="S20" s="932">
        <v>369</v>
      </c>
      <c r="T20" s="933">
        <f t="shared" si="2"/>
        <v>26.934306569343065</v>
      </c>
    </row>
    <row r="21" spans="1:20" s="331" customFormat="1" ht="18" customHeight="1" x14ac:dyDescent="0.2">
      <c r="A21" s="330"/>
      <c r="B21" s="931" t="s">
        <v>2</v>
      </c>
      <c r="C21" s="930"/>
      <c r="D21" s="932">
        <f t="shared" si="0"/>
        <v>1799</v>
      </c>
      <c r="E21" s="933">
        <f t="shared" si="1"/>
        <v>2.3318815782651527</v>
      </c>
      <c r="F21" s="930"/>
      <c r="G21" s="932">
        <v>425</v>
      </c>
      <c r="H21" s="933">
        <v>23.624235686492494</v>
      </c>
      <c r="I21" s="932">
        <v>69</v>
      </c>
      <c r="J21" s="933">
        <v>16.235294117647058</v>
      </c>
      <c r="K21" s="930"/>
      <c r="L21" s="932">
        <v>424</v>
      </c>
      <c r="M21" s="933">
        <v>23.5686492495831</v>
      </c>
      <c r="N21" s="932">
        <v>89</v>
      </c>
      <c r="O21" s="933">
        <v>20.990566037735849</v>
      </c>
      <c r="P21" s="930"/>
      <c r="Q21" s="932">
        <v>950</v>
      </c>
      <c r="R21" s="933">
        <v>52.807115063924407</v>
      </c>
      <c r="S21" s="932">
        <v>767</v>
      </c>
      <c r="T21" s="933">
        <f t="shared" si="2"/>
        <v>80.736842105263165</v>
      </c>
    </row>
    <row r="22" spans="1:20" s="331" customFormat="1" ht="18" customHeight="1" x14ac:dyDescent="0.2">
      <c r="A22" s="330"/>
      <c r="B22" s="931" t="s">
        <v>35</v>
      </c>
      <c r="C22" s="930"/>
      <c r="D22" s="932">
        <f t="shared" si="0"/>
        <v>6120</v>
      </c>
      <c r="E22" s="933">
        <f t="shared" si="1"/>
        <v>7.9328044797013542</v>
      </c>
      <c r="F22" s="930"/>
      <c r="G22" s="932">
        <v>1490</v>
      </c>
      <c r="H22" s="933">
        <v>24.346405228758169</v>
      </c>
      <c r="I22" s="932">
        <v>6</v>
      </c>
      <c r="J22" s="933">
        <v>0.40268456375838929</v>
      </c>
      <c r="K22" s="930"/>
      <c r="L22" s="932">
        <v>2225</v>
      </c>
      <c r="M22" s="933">
        <v>36.356209150326798</v>
      </c>
      <c r="N22" s="932">
        <v>59</v>
      </c>
      <c r="O22" s="933">
        <v>2.6516853932584272</v>
      </c>
      <c r="P22" s="930"/>
      <c r="Q22" s="932">
        <v>2405</v>
      </c>
      <c r="R22" s="933">
        <v>39.29738562091503</v>
      </c>
      <c r="S22" s="932">
        <v>161</v>
      </c>
      <c r="T22" s="933">
        <f t="shared" si="2"/>
        <v>6.6943866943866945</v>
      </c>
    </row>
    <row r="23" spans="1:20" s="331" customFormat="1" ht="18" customHeight="1" x14ac:dyDescent="0.2">
      <c r="A23" s="330"/>
      <c r="B23" s="931" t="s">
        <v>42</v>
      </c>
      <c r="C23" s="930"/>
      <c r="D23" s="932">
        <f t="shared" si="0"/>
        <v>6223</v>
      </c>
      <c r="E23" s="933">
        <f t="shared" si="1"/>
        <v>8.0663140975786796</v>
      </c>
      <c r="F23" s="930"/>
      <c r="G23" s="932">
        <v>2451</v>
      </c>
      <c r="H23" s="933">
        <v>39.38614816005142</v>
      </c>
      <c r="I23" s="932">
        <v>26</v>
      </c>
      <c r="J23" s="933">
        <v>1.0607915136678907</v>
      </c>
      <c r="K23" s="930"/>
      <c r="L23" s="932">
        <v>2739</v>
      </c>
      <c r="M23" s="933">
        <v>44.014141089506673</v>
      </c>
      <c r="N23" s="932">
        <v>46</v>
      </c>
      <c r="O23" s="933">
        <v>1.6794450529390288</v>
      </c>
      <c r="P23" s="930"/>
      <c r="Q23" s="932">
        <v>1033</v>
      </c>
      <c r="R23" s="933">
        <v>16.599710750441908</v>
      </c>
      <c r="S23" s="932">
        <v>87</v>
      </c>
      <c r="T23" s="933">
        <f t="shared" si="2"/>
        <v>8.4220716360116157</v>
      </c>
    </row>
    <row r="24" spans="1:20" s="331" customFormat="1" ht="18" customHeight="1" x14ac:dyDescent="0.2">
      <c r="A24" s="330">
        <v>47094</v>
      </c>
      <c r="B24" s="931" t="s">
        <v>43</v>
      </c>
      <c r="C24" s="930"/>
      <c r="D24" s="932">
        <f t="shared" si="0"/>
        <v>3361</v>
      </c>
      <c r="E24" s="933">
        <f t="shared" si="1"/>
        <v>4.356561414424224</v>
      </c>
      <c r="F24" s="930"/>
      <c r="G24" s="932">
        <v>1216</v>
      </c>
      <c r="H24" s="933">
        <v>36.179708420113059</v>
      </c>
      <c r="I24" s="932">
        <v>46</v>
      </c>
      <c r="J24" s="933">
        <v>3.7828947368421053</v>
      </c>
      <c r="K24" s="930"/>
      <c r="L24" s="932">
        <v>1703</v>
      </c>
      <c r="M24" s="933">
        <v>50.669443617970842</v>
      </c>
      <c r="N24" s="932">
        <v>182</v>
      </c>
      <c r="O24" s="933">
        <v>10.687022900763358</v>
      </c>
      <c r="P24" s="930"/>
      <c r="Q24" s="932">
        <v>442</v>
      </c>
      <c r="R24" s="933">
        <v>13.150847961916096</v>
      </c>
      <c r="S24" s="932">
        <v>75</v>
      </c>
      <c r="T24" s="933">
        <f t="shared" si="2"/>
        <v>16.968325791855204</v>
      </c>
    </row>
    <row r="25" spans="1:20" s="331" customFormat="1" ht="18" customHeight="1" x14ac:dyDescent="0.2">
      <c r="B25" s="931" t="s">
        <v>44</v>
      </c>
      <c r="C25" s="930"/>
      <c r="D25" s="932">
        <f t="shared" si="0"/>
        <v>2398</v>
      </c>
      <c r="E25" s="933">
        <f t="shared" si="1"/>
        <v>3.1083112977653342</v>
      </c>
      <c r="F25" s="930"/>
      <c r="G25" s="932">
        <v>336</v>
      </c>
      <c r="H25" s="933">
        <v>14.011676396997498</v>
      </c>
      <c r="I25" s="932">
        <v>0</v>
      </c>
      <c r="J25" s="933">
        <v>0</v>
      </c>
      <c r="K25" s="930"/>
      <c r="L25" s="932">
        <v>698</v>
      </c>
      <c r="M25" s="933">
        <v>29.107589658048372</v>
      </c>
      <c r="N25" s="932">
        <v>16</v>
      </c>
      <c r="O25" s="933">
        <v>2.2922636103151861</v>
      </c>
      <c r="P25" s="930"/>
      <c r="Q25" s="932">
        <v>1364</v>
      </c>
      <c r="R25" s="933">
        <v>56.88073394495413</v>
      </c>
      <c r="S25" s="932">
        <v>326</v>
      </c>
      <c r="T25" s="933">
        <f t="shared" si="2"/>
        <v>23.900293255131967</v>
      </c>
    </row>
    <row r="26" spans="1:20" s="331" customFormat="1" ht="18" customHeight="1" x14ac:dyDescent="0.2">
      <c r="B26" s="931" t="s">
        <v>45</v>
      </c>
      <c r="C26" s="930"/>
      <c r="D26" s="932">
        <f t="shared" si="0"/>
        <v>1156</v>
      </c>
      <c r="E26" s="933">
        <f t="shared" si="1"/>
        <v>1.498418623943589</v>
      </c>
      <c r="F26" s="930"/>
      <c r="G26" s="932">
        <v>280</v>
      </c>
      <c r="H26" s="933">
        <v>24.221453287197232</v>
      </c>
      <c r="I26" s="932">
        <v>20</v>
      </c>
      <c r="J26" s="933">
        <v>7.1428571428571423</v>
      </c>
      <c r="K26" s="930"/>
      <c r="L26" s="932">
        <v>486</v>
      </c>
      <c r="M26" s="933">
        <v>42.041522491349482</v>
      </c>
      <c r="N26" s="932">
        <v>29</v>
      </c>
      <c r="O26" s="933">
        <v>5.9670781893004117</v>
      </c>
      <c r="P26" s="930"/>
      <c r="Q26" s="932">
        <v>390</v>
      </c>
      <c r="R26" s="933">
        <v>33.737024221453289</v>
      </c>
      <c r="S26" s="932">
        <v>21</v>
      </c>
      <c r="T26" s="933">
        <f t="shared" si="2"/>
        <v>5.384615384615385</v>
      </c>
    </row>
    <row r="27" spans="1:20" s="331" customFormat="1" ht="18" customHeight="1" x14ac:dyDescent="0.2">
      <c r="B27" s="931" t="s">
        <v>46</v>
      </c>
      <c r="C27" s="930"/>
      <c r="D27" s="932">
        <f t="shared" si="0"/>
        <v>1139</v>
      </c>
      <c r="E27" s="933">
        <f t="shared" si="1"/>
        <v>1.4763830559444187</v>
      </c>
      <c r="F27" s="930"/>
      <c r="G27" s="932">
        <v>376</v>
      </c>
      <c r="H27" s="933">
        <v>33.011413520632132</v>
      </c>
      <c r="I27" s="932">
        <v>8</v>
      </c>
      <c r="J27" s="933">
        <v>2.1276595744680851</v>
      </c>
      <c r="K27" s="930"/>
      <c r="L27" s="932">
        <v>572</v>
      </c>
      <c r="M27" s="933">
        <v>50.219490781387179</v>
      </c>
      <c r="N27" s="932">
        <v>12</v>
      </c>
      <c r="O27" s="933">
        <v>2.0979020979020979</v>
      </c>
      <c r="P27" s="930"/>
      <c r="Q27" s="932">
        <v>191</v>
      </c>
      <c r="R27" s="933">
        <v>16.769095697980685</v>
      </c>
      <c r="S27" s="932">
        <v>9</v>
      </c>
      <c r="T27" s="933">
        <f t="shared" si="2"/>
        <v>4.7120418848167542</v>
      </c>
    </row>
    <row r="28" spans="1:20" s="331" customFormat="1" ht="18" customHeight="1" x14ac:dyDescent="0.2">
      <c r="B28" s="953" t="s">
        <v>1</v>
      </c>
      <c r="C28" s="930"/>
      <c r="D28" s="954">
        <f t="shared" si="0"/>
        <v>748</v>
      </c>
      <c r="E28" s="955">
        <f t="shared" si="1"/>
        <v>0.96956499196349866</v>
      </c>
      <c r="F28" s="930"/>
      <c r="G28" s="954">
        <v>185</v>
      </c>
      <c r="H28" s="955">
        <v>24.732620320855613</v>
      </c>
      <c r="I28" s="954">
        <v>14</v>
      </c>
      <c r="J28" s="955">
        <v>7.5675675675675684</v>
      </c>
      <c r="K28" s="930"/>
      <c r="L28" s="954">
        <v>260</v>
      </c>
      <c r="M28" s="955">
        <v>34.759358288770052</v>
      </c>
      <c r="N28" s="954">
        <v>29</v>
      </c>
      <c r="O28" s="955">
        <v>11.153846153846155</v>
      </c>
      <c r="P28" s="930"/>
      <c r="Q28" s="954">
        <v>303</v>
      </c>
      <c r="R28" s="955">
        <v>40.508021390374331</v>
      </c>
      <c r="S28" s="954">
        <v>50</v>
      </c>
      <c r="T28" s="955">
        <f t="shared" si="2"/>
        <v>16.5016501650165</v>
      </c>
    </row>
    <row r="29" spans="1:20" s="319" customFormat="1" ht="18" customHeight="1" x14ac:dyDescent="0.2">
      <c r="B29" s="1284" t="s">
        <v>0</v>
      </c>
      <c r="C29" s="1277"/>
      <c r="D29" s="1285">
        <f>SUM(D11:D28)</f>
        <v>77148</v>
      </c>
      <c r="E29" s="1286">
        <f t="shared" si="1"/>
        <v>100</v>
      </c>
      <c r="F29" s="1277"/>
      <c r="G29" s="1285">
        <f>SUM(G11:G28)</f>
        <v>24942</v>
      </c>
      <c r="H29" s="1286">
        <f t="shared" ref="H29" si="3">G29/$D29*100</f>
        <v>32.330066884429925</v>
      </c>
      <c r="I29" s="1285">
        <f>SUM(I11:I28)</f>
        <v>542</v>
      </c>
      <c r="J29" s="1286">
        <f t="shared" ref="J29" si="4">I29/G29*100</f>
        <v>2.1730414561783338</v>
      </c>
      <c r="K29" s="1277"/>
      <c r="L29" s="1285">
        <f>SUM(L11:L28)</f>
        <v>26853</v>
      </c>
      <c r="M29" s="1286">
        <f t="shared" ref="M29" si="5">L29/$D29*100</f>
        <v>34.807123969513142</v>
      </c>
      <c r="N29" s="1285">
        <f>SUM(N11:N28)</f>
        <v>1170</v>
      </c>
      <c r="O29" s="1286">
        <f t="shared" ref="O29" si="6">N29/L29*100</f>
        <v>4.3570550776449561</v>
      </c>
      <c r="P29" s="1277"/>
      <c r="Q29" s="1285">
        <f>SUM(Q11:Q28)</f>
        <v>25353</v>
      </c>
      <c r="R29" s="1286">
        <f t="shared" ref="R29" si="7">Q29/$D29*100</f>
        <v>32.862809146056932</v>
      </c>
      <c r="S29" s="1285">
        <f>SUM(S11:S28)</f>
        <v>6080</v>
      </c>
      <c r="T29" s="1286">
        <f t="shared" si="2"/>
        <v>23.981382873821637</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55</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436</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73</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129</v>
      </c>
      <c r="J8" s="1671"/>
      <c r="K8" s="957"/>
      <c r="L8" s="1672" t="s">
        <v>69</v>
      </c>
      <c r="M8" s="1673"/>
      <c r="N8" s="1670" t="s">
        <v>129</v>
      </c>
      <c r="O8" s="1671"/>
      <c r="P8" s="957"/>
      <c r="Q8" s="1672" t="s">
        <v>69</v>
      </c>
      <c r="R8" s="1673"/>
      <c r="S8" s="1670" t="s">
        <v>129</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149248</v>
      </c>
      <c r="E11" s="928">
        <f>D11/D$29*100</f>
        <v>26.416463562491483</v>
      </c>
      <c r="F11" s="930"/>
      <c r="G11" s="927">
        <v>25093</v>
      </c>
      <c r="H11" s="928">
        <v>16.81295561749571</v>
      </c>
      <c r="I11" s="927">
        <v>131</v>
      </c>
      <c r="J11" s="928">
        <v>0.52205794444665843</v>
      </c>
      <c r="K11" s="930"/>
      <c r="L11" s="927">
        <v>61045</v>
      </c>
      <c r="M11" s="928">
        <v>40.901720626072041</v>
      </c>
      <c r="N11" s="927">
        <v>433</v>
      </c>
      <c r="O11" s="928">
        <v>0.70931280203128844</v>
      </c>
      <c r="P11" s="930"/>
      <c r="Q11" s="927">
        <v>63110</v>
      </c>
      <c r="R11" s="928">
        <v>42.285323756432248</v>
      </c>
      <c r="S11" s="927">
        <v>4648</v>
      </c>
      <c r="T11" s="928">
        <f>S11/Q11*100</f>
        <v>7.3649183964506415</v>
      </c>
    </row>
    <row r="12" spans="1:22" s="331" customFormat="1" ht="18" customHeight="1" x14ac:dyDescent="0.2">
      <c r="A12" s="330"/>
      <c r="B12" s="931" t="s">
        <v>7</v>
      </c>
      <c r="C12" s="930"/>
      <c r="D12" s="932">
        <f t="shared" ref="D12:D28" si="0">G12+L12+Q12</f>
        <v>10739</v>
      </c>
      <c r="E12" s="933">
        <f t="shared" ref="E12:E29" si="1">D12/D$29*100</f>
        <v>1.9007718843642532</v>
      </c>
      <c r="F12" s="930"/>
      <c r="G12" s="932">
        <v>1882</v>
      </c>
      <c r="H12" s="933">
        <v>17.524909209423598</v>
      </c>
      <c r="I12" s="932">
        <v>5</v>
      </c>
      <c r="J12" s="933">
        <v>0.26567481402763021</v>
      </c>
      <c r="K12" s="930"/>
      <c r="L12" s="932">
        <v>3693</v>
      </c>
      <c r="M12" s="933">
        <v>34.388676785548</v>
      </c>
      <c r="N12" s="932">
        <v>22</v>
      </c>
      <c r="O12" s="933">
        <v>0.59572163552667212</v>
      </c>
      <c r="P12" s="930"/>
      <c r="Q12" s="932">
        <v>5164</v>
      </c>
      <c r="R12" s="933">
        <v>48.086414005028402</v>
      </c>
      <c r="S12" s="932">
        <v>86</v>
      </c>
      <c r="T12" s="933">
        <f t="shared" ref="T12:T29" si="2">S12/Q12*100</f>
        <v>1.6653756777691713</v>
      </c>
    </row>
    <row r="13" spans="1:22" s="331" customFormat="1" ht="18" customHeight="1" x14ac:dyDescent="0.2">
      <c r="A13" s="330"/>
      <c r="B13" s="931" t="s">
        <v>37</v>
      </c>
      <c r="C13" s="930"/>
      <c r="D13" s="932">
        <f t="shared" si="0"/>
        <v>8851</v>
      </c>
      <c r="E13" s="933">
        <f t="shared" si="1"/>
        <v>1.5666013547358231</v>
      </c>
      <c r="F13" s="930"/>
      <c r="G13" s="932">
        <v>964</v>
      </c>
      <c r="H13" s="933">
        <v>10.891424697774262</v>
      </c>
      <c r="I13" s="932">
        <v>27</v>
      </c>
      <c r="J13" s="933">
        <v>2.8008298755186725</v>
      </c>
      <c r="K13" s="930"/>
      <c r="L13" s="932">
        <v>2482</v>
      </c>
      <c r="M13" s="933">
        <v>28.04202914924867</v>
      </c>
      <c r="N13" s="932">
        <v>108</v>
      </c>
      <c r="O13" s="933">
        <v>4.3513295729250601</v>
      </c>
      <c r="P13" s="930"/>
      <c r="Q13" s="932">
        <v>5405</v>
      </c>
      <c r="R13" s="933">
        <v>61.066546152977061</v>
      </c>
      <c r="S13" s="932">
        <v>143</v>
      </c>
      <c r="T13" s="933">
        <f t="shared" si="2"/>
        <v>2.6456984273820536</v>
      </c>
    </row>
    <row r="14" spans="1:22" s="331" customFormat="1" ht="18" customHeight="1" x14ac:dyDescent="0.2">
      <c r="A14" s="330"/>
      <c r="B14" s="931" t="s">
        <v>38</v>
      </c>
      <c r="C14" s="930"/>
      <c r="D14" s="932">
        <f t="shared" si="0"/>
        <v>17836</v>
      </c>
      <c r="E14" s="933">
        <f t="shared" si="1"/>
        <v>3.1569203212143417</v>
      </c>
      <c r="F14" s="930"/>
      <c r="G14" s="932">
        <v>2740</v>
      </c>
      <c r="H14" s="933">
        <v>15.362188831576587</v>
      </c>
      <c r="I14" s="932">
        <v>156</v>
      </c>
      <c r="J14" s="933">
        <v>5.6934306569343063</v>
      </c>
      <c r="K14" s="930"/>
      <c r="L14" s="932">
        <v>5674</v>
      </c>
      <c r="M14" s="933">
        <v>31.812065485534873</v>
      </c>
      <c r="N14" s="932">
        <v>405</v>
      </c>
      <c r="O14" s="933">
        <v>7.1378216425801906</v>
      </c>
      <c r="P14" s="930"/>
      <c r="Q14" s="932">
        <v>9422</v>
      </c>
      <c r="R14" s="933">
        <v>52.825745682888538</v>
      </c>
      <c r="S14" s="932">
        <v>795</v>
      </c>
      <c r="T14" s="933">
        <f t="shared" si="2"/>
        <v>8.437699002334961</v>
      </c>
    </row>
    <row r="15" spans="1:22" s="331" customFormat="1" ht="18" customHeight="1" x14ac:dyDescent="0.2">
      <c r="A15" s="330"/>
      <c r="B15" s="931" t="s">
        <v>6</v>
      </c>
      <c r="C15" s="930"/>
      <c r="D15" s="932">
        <f t="shared" si="0"/>
        <v>2475</v>
      </c>
      <c r="E15" s="933">
        <f t="shared" si="1"/>
        <v>0.43806782882964201</v>
      </c>
      <c r="F15" s="930"/>
      <c r="G15" s="932">
        <v>814</v>
      </c>
      <c r="H15" s="933">
        <v>32.888888888888893</v>
      </c>
      <c r="I15" s="932">
        <v>75</v>
      </c>
      <c r="J15" s="933">
        <v>9.2137592137592144</v>
      </c>
      <c r="K15" s="930"/>
      <c r="L15" s="932">
        <v>887</v>
      </c>
      <c r="M15" s="933">
        <v>35.838383838383834</v>
      </c>
      <c r="N15" s="932">
        <v>100</v>
      </c>
      <c r="O15" s="933">
        <v>11.273957158962796</v>
      </c>
      <c r="P15" s="930"/>
      <c r="Q15" s="932">
        <v>774</v>
      </c>
      <c r="R15" s="933">
        <v>31.272727272727273</v>
      </c>
      <c r="S15" s="932">
        <v>129</v>
      </c>
      <c r="T15" s="933">
        <f t="shared" si="2"/>
        <v>16.666666666666664</v>
      </c>
    </row>
    <row r="16" spans="1:22" s="331" customFormat="1" ht="18" customHeight="1" x14ac:dyDescent="0.2">
      <c r="A16" s="330"/>
      <c r="B16" s="931" t="s">
        <v>5</v>
      </c>
      <c r="C16" s="930"/>
      <c r="D16" s="932">
        <f t="shared" si="0"/>
        <v>4202</v>
      </c>
      <c r="E16" s="933">
        <f t="shared" si="1"/>
        <v>0.74374182494632557</v>
      </c>
      <c r="F16" s="930"/>
      <c r="G16" s="932">
        <v>675</v>
      </c>
      <c r="H16" s="933">
        <v>16.063779152784388</v>
      </c>
      <c r="I16" s="932">
        <v>59</v>
      </c>
      <c r="J16" s="933">
        <v>8.7407407407407405</v>
      </c>
      <c r="K16" s="930"/>
      <c r="L16" s="932">
        <v>1652</v>
      </c>
      <c r="M16" s="933">
        <v>39.314612089481201</v>
      </c>
      <c r="N16" s="932">
        <v>191</v>
      </c>
      <c r="O16" s="933">
        <v>11.561743341404359</v>
      </c>
      <c r="P16" s="930"/>
      <c r="Q16" s="932">
        <v>1875</v>
      </c>
      <c r="R16" s="933">
        <v>44.621608757734407</v>
      </c>
      <c r="S16" s="932">
        <v>291</v>
      </c>
      <c r="T16" s="933">
        <f t="shared" si="2"/>
        <v>15.52</v>
      </c>
    </row>
    <row r="17" spans="1:20" s="331" customFormat="1" ht="18" customHeight="1" x14ac:dyDescent="0.2">
      <c r="A17" s="330"/>
      <c r="B17" s="931" t="s">
        <v>4</v>
      </c>
      <c r="C17" s="930"/>
      <c r="D17" s="932">
        <f t="shared" si="0"/>
        <v>33063</v>
      </c>
      <c r="E17" s="933">
        <f t="shared" si="1"/>
        <v>5.852055201856345</v>
      </c>
      <c r="F17" s="930"/>
      <c r="G17" s="932">
        <v>4510</v>
      </c>
      <c r="H17" s="933">
        <v>13.640625472582645</v>
      </c>
      <c r="I17" s="932">
        <v>66</v>
      </c>
      <c r="J17" s="933">
        <v>1.4634146341463417</v>
      </c>
      <c r="K17" s="930"/>
      <c r="L17" s="932">
        <v>9997</v>
      </c>
      <c r="M17" s="933">
        <v>30.236215709403258</v>
      </c>
      <c r="N17" s="932">
        <v>355</v>
      </c>
      <c r="O17" s="933">
        <v>3.5510653195958786</v>
      </c>
      <c r="P17" s="930"/>
      <c r="Q17" s="932">
        <v>18556</v>
      </c>
      <c r="R17" s="933">
        <v>56.123158818014097</v>
      </c>
      <c r="S17" s="932">
        <v>1498</v>
      </c>
      <c r="T17" s="933">
        <f t="shared" si="2"/>
        <v>8.0728605302866985</v>
      </c>
    </row>
    <row r="18" spans="1:20" s="331" customFormat="1" ht="18" customHeight="1" x14ac:dyDescent="0.2">
      <c r="A18" s="330"/>
      <c r="B18" s="931" t="s">
        <v>40</v>
      </c>
      <c r="C18" s="930"/>
      <c r="D18" s="932">
        <f t="shared" si="0"/>
        <v>32930</v>
      </c>
      <c r="E18" s="933">
        <f t="shared" si="1"/>
        <v>5.8285145872162074</v>
      </c>
      <c r="F18" s="930"/>
      <c r="G18" s="932">
        <v>5505</v>
      </c>
      <c r="H18" s="933">
        <v>16.717279076829637</v>
      </c>
      <c r="I18" s="932">
        <v>543</v>
      </c>
      <c r="J18" s="933">
        <v>9.8637602179836517</v>
      </c>
      <c r="K18" s="930"/>
      <c r="L18" s="932">
        <v>9984</v>
      </c>
      <c r="M18" s="933">
        <v>30.318858184026727</v>
      </c>
      <c r="N18" s="932">
        <v>2856</v>
      </c>
      <c r="O18" s="933">
        <v>28.60576923076923</v>
      </c>
      <c r="P18" s="930"/>
      <c r="Q18" s="932">
        <v>17441</v>
      </c>
      <c r="R18" s="933">
        <v>52.963862739143643</v>
      </c>
      <c r="S18" s="932">
        <v>8176</v>
      </c>
      <c r="T18" s="933">
        <f t="shared" si="2"/>
        <v>46.878045983601858</v>
      </c>
    </row>
    <row r="19" spans="1:20" s="331" customFormat="1" ht="18" customHeight="1" x14ac:dyDescent="0.2">
      <c r="A19" s="330"/>
      <c r="B19" s="931" t="s">
        <v>41</v>
      </c>
      <c r="C19" s="930"/>
      <c r="D19" s="932">
        <f t="shared" si="0"/>
        <v>39698</v>
      </c>
      <c r="E19" s="933">
        <f t="shared" si="1"/>
        <v>7.0264309773249014</v>
      </c>
      <c r="F19" s="930"/>
      <c r="G19" s="932">
        <v>4374</v>
      </c>
      <c r="H19" s="933">
        <v>11.018187314222379</v>
      </c>
      <c r="I19" s="932">
        <v>21</v>
      </c>
      <c r="J19" s="933">
        <v>0.48010973936899864</v>
      </c>
      <c r="K19" s="930"/>
      <c r="L19" s="932">
        <v>13564</v>
      </c>
      <c r="M19" s="933">
        <v>34.167968159605017</v>
      </c>
      <c r="N19" s="932">
        <v>39</v>
      </c>
      <c r="O19" s="933">
        <v>0.28752580359775876</v>
      </c>
      <c r="P19" s="930"/>
      <c r="Q19" s="932">
        <v>21760</v>
      </c>
      <c r="R19" s="933">
        <v>54.813844526172609</v>
      </c>
      <c r="S19" s="932">
        <v>22</v>
      </c>
      <c r="T19" s="933">
        <f t="shared" si="2"/>
        <v>0.1011029411764706</v>
      </c>
    </row>
    <row r="20" spans="1:20" s="331" customFormat="1" ht="18" customHeight="1" x14ac:dyDescent="0.2">
      <c r="A20" s="330"/>
      <c r="B20" s="931" t="s">
        <v>3</v>
      </c>
      <c r="C20" s="930"/>
      <c r="D20" s="932">
        <f t="shared" si="0"/>
        <v>82023</v>
      </c>
      <c r="E20" s="933">
        <f t="shared" si="1"/>
        <v>14.517833343068173</v>
      </c>
      <c r="F20" s="930"/>
      <c r="G20" s="932">
        <v>20073</v>
      </c>
      <c r="H20" s="933">
        <v>24.472404081781939</v>
      </c>
      <c r="I20" s="932">
        <v>454</v>
      </c>
      <c r="J20" s="933">
        <v>2.2617446320928609</v>
      </c>
      <c r="K20" s="930"/>
      <c r="L20" s="932">
        <v>30318</v>
      </c>
      <c r="M20" s="933">
        <v>36.962803116199119</v>
      </c>
      <c r="N20" s="932">
        <v>1088</v>
      </c>
      <c r="O20" s="933">
        <v>3.5886272181542318</v>
      </c>
      <c r="P20" s="930"/>
      <c r="Q20" s="932">
        <v>31632</v>
      </c>
      <c r="R20" s="933">
        <v>38.564792802018943</v>
      </c>
      <c r="S20" s="932">
        <v>2028</v>
      </c>
      <c r="T20" s="933">
        <f t="shared" si="2"/>
        <v>6.4112291350531105</v>
      </c>
    </row>
    <row r="21" spans="1:20" s="331" customFormat="1" ht="18" customHeight="1" x14ac:dyDescent="0.2">
      <c r="A21" s="330"/>
      <c r="B21" s="931" t="s">
        <v>2</v>
      </c>
      <c r="C21" s="930"/>
      <c r="D21" s="932">
        <f t="shared" si="0"/>
        <v>6668</v>
      </c>
      <c r="E21" s="933">
        <f t="shared" si="1"/>
        <v>1.1802166798529508</v>
      </c>
      <c r="F21" s="930"/>
      <c r="G21" s="932">
        <v>1000</v>
      </c>
      <c r="H21" s="933">
        <v>14.997000599880023</v>
      </c>
      <c r="I21" s="932">
        <v>85</v>
      </c>
      <c r="J21" s="933">
        <v>8.5</v>
      </c>
      <c r="K21" s="930"/>
      <c r="L21" s="932">
        <v>2141</v>
      </c>
      <c r="M21" s="933">
        <v>32.108578284343132</v>
      </c>
      <c r="N21" s="932">
        <v>235</v>
      </c>
      <c r="O21" s="933">
        <v>10.976179355441383</v>
      </c>
      <c r="P21" s="930"/>
      <c r="Q21" s="932">
        <v>3527</v>
      </c>
      <c r="R21" s="933">
        <v>52.894421115776844</v>
      </c>
      <c r="S21" s="932">
        <v>656</v>
      </c>
      <c r="T21" s="933">
        <f t="shared" si="2"/>
        <v>18.599376240430963</v>
      </c>
    </row>
    <row r="22" spans="1:20" s="331" customFormat="1" ht="18" customHeight="1" x14ac:dyDescent="0.2">
      <c r="A22" s="330"/>
      <c r="B22" s="931" t="s">
        <v>35</v>
      </c>
      <c r="C22" s="930"/>
      <c r="D22" s="932">
        <f t="shared" si="0"/>
        <v>35082</v>
      </c>
      <c r="E22" s="933">
        <f t="shared" si="1"/>
        <v>6.2094123519197995</v>
      </c>
      <c r="F22" s="930"/>
      <c r="G22" s="932">
        <v>9738</v>
      </c>
      <c r="H22" s="933">
        <v>27.757824525397641</v>
      </c>
      <c r="I22" s="932">
        <v>6</v>
      </c>
      <c r="J22" s="933">
        <v>6.1614294516327793E-2</v>
      </c>
      <c r="K22" s="930"/>
      <c r="L22" s="932">
        <v>11564</v>
      </c>
      <c r="M22" s="933">
        <v>32.962772931987914</v>
      </c>
      <c r="N22" s="932">
        <v>33</v>
      </c>
      <c r="O22" s="933">
        <v>0.28536838464199238</v>
      </c>
      <c r="P22" s="930"/>
      <c r="Q22" s="932">
        <v>13780</v>
      </c>
      <c r="R22" s="933">
        <v>39.279402542614442</v>
      </c>
      <c r="S22" s="932">
        <v>93</v>
      </c>
      <c r="T22" s="933">
        <f t="shared" si="2"/>
        <v>0.67489114658925975</v>
      </c>
    </row>
    <row r="23" spans="1:20" s="331" customFormat="1" ht="18" customHeight="1" x14ac:dyDescent="0.2">
      <c r="A23" s="330"/>
      <c r="B23" s="931" t="s">
        <v>42</v>
      </c>
      <c r="C23" s="930"/>
      <c r="D23" s="932">
        <f t="shared" si="0"/>
        <v>89672</v>
      </c>
      <c r="E23" s="933">
        <f t="shared" si="1"/>
        <v>15.871684180529966</v>
      </c>
      <c r="F23" s="930"/>
      <c r="G23" s="932">
        <v>19520</v>
      </c>
      <c r="H23" s="933">
        <v>21.768221964492817</v>
      </c>
      <c r="I23" s="932">
        <v>2420</v>
      </c>
      <c r="J23" s="933">
        <v>12.397540983606557</v>
      </c>
      <c r="K23" s="930"/>
      <c r="L23" s="932">
        <v>33667</v>
      </c>
      <c r="M23" s="933">
        <v>37.544607012222322</v>
      </c>
      <c r="N23" s="932">
        <v>7237</v>
      </c>
      <c r="O23" s="933">
        <v>21.495826773992334</v>
      </c>
      <c r="P23" s="930"/>
      <c r="Q23" s="932">
        <v>36485</v>
      </c>
      <c r="R23" s="933">
        <v>40.687171023284861</v>
      </c>
      <c r="S23" s="932">
        <v>15863</v>
      </c>
      <c r="T23" s="933">
        <f t="shared" si="2"/>
        <v>43.478141702069344</v>
      </c>
    </row>
    <row r="24" spans="1:20" s="331" customFormat="1" ht="18" customHeight="1" x14ac:dyDescent="0.2">
      <c r="A24" s="330">
        <v>47094</v>
      </c>
      <c r="B24" s="931" t="s">
        <v>43</v>
      </c>
      <c r="C24" s="930"/>
      <c r="D24" s="932">
        <f t="shared" si="0"/>
        <v>15681</v>
      </c>
      <c r="E24" s="933">
        <f t="shared" si="1"/>
        <v>2.7754915652030774</v>
      </c>
      <c r="F24" s="930"/>
      <c r="G24" s="932">
        <v>2738</v>
      </c>
      <c r="H24" s="933">
        <v>17.460621133856257</v>
      </c>
      <c r="I24" s="932">
        <v>365</v>
      </c>
      <c r="J24" s="933">
        <v>13.330898466033601</v>
      </c>
      <c r="K24" s="930"/>
      <c r="L24" s="932">
        <v>5084</v>
      </c>
      <c r="M24" s="933">
        <v>32.421401696320387</v>
      </c>
      <c r="N24" s="932">
        <v>1029</v>
      </c>
      <c r="O24" s="933">
        <v>20.239968528717544</v>
      </c>
      <c r="P24" s="930"/>
      <c r="Q24" s="932">
        <v>7859</v>
      </c>
      <c r="R24" s="933">
        <v>50.117977169823355</v>
      </c>
      <c r="S24" s="932">
        <v>1771</v>
      </c>
      <c r="T24" s="933">
        <f t="shared" si="2"/>
        <v>22.534673622598294</v>
      </c>
    </row>
    <row r="25" spans="1:20" s="331" customFormat="1" ht="18" customHeight="1" x14ac:dyDescent="0.2">
      <c r="B25" s="931" t="s">
        <v>44</v>
      </c>
      <c r="C25" s="930"/>
      <c r="D25" s="932">
        <f t="shared" si="0"/>
        <v>4045</v>
      </c>
      <c r="E25" s="933">
        <f t="shared" si="1"/>
        <v>0.71595327984480894</v>
      </c>
      <c r="F25" s="930"/>
      <c r="G25" s="932">
        <v>359</v>
      </c>
      <c r="H25" s="933">
        <v>8.8751545117428936</v>
      </c>
      <c r="I25" s="932">
        <v>3</v>
      </c>
      <c r="J25" s="933">
        <v>0.83565459610027859</v>
      </c>
      <c r="K25" s="930"/>
      <c r="L25" s="932">
        <v>1274</v>
      </c>
      <c r="M25" s="933">
        <v>31.495673671199008</v>
      </c>
      <c r="N25" s="932">
        <v>5</v>
      </c>
      <c r="O25" s="933">
        <v>0.39246467817896385</v>
      </c>
      <c r="P25" s="930"/>
      <c r="Q25" s="932">
        <v>2412</v>
      </c>
      <c r="R25" s="933">
        <v>59.629171817058094</v>
      </c>
      <c r="S25" s="932">
        <v>15</v>
      </c>
      <c r="T25" s="933">
        <f t="shared" si="2"/>
        <v>0.62189054726368165</v>
      </c>
    </row>
    <row r="26" spans="1:20" s="331" customFormat="1" ht="18" customHeight="1" x14ac:dyDescent="0.2">
      <c r="B26" s="931" t="s">
        <v>45</v>
      </c>
      <c r="C26" s="930"/>
      <c r="D26" s="932">
        <f t="shared" si="0"/>
        <v>28219</v>
      </c>
      <c r="E26" s="933">
        <f t="shared" si="1"/>
        <v>4.994681237068149</v>
      </c>
      <c r="F26" s="930"/>
      <c r="G26" s="932">
        <v>4934</v>
      </c>
      <c r="H26" s="933">
        <v>17.484673446968355</v>
      </c>
      <c r="I26" s="932">
        <v>720</v>
      </c>
      <c r="J26" s="933">
        <v>14.592622618565059</v>
      </c>
      <c r="K26" s="930"/>
      <c r="L26" s="932">
        <v>8883</v>
      </c>
      <c r="M26" s="933">
        <v>31.478790885573549</v>
      </c>
      <c r="N26" s="932">
        <v>1785</v>
      </c>
      <c r="O26" s="933">
        <v>20.094562647754138</v>
      </c>
      <c r="P26" s="930"/>
      <c r="Q26" s="932">
        <v>14402</v>
      </c>
      <c r="R26" s="933">
        <v>51.036535667458097</v>
      </c>
      <c r="S26" s="932">
        <v>4501</v>
      </c>
      <c r="T26" s="933">
        <f t="shared" si="2"/>
        <v>31.252603805027078</v>
      </c>
    </row>
    <row r="27" spans="1:20" s="331" customFormat="1" ht="18" customHeight="1" x14ac:dyDescent="0.2">
      <c r="B27" s="931" t="s">
        <v>46</v>
      </c>
      <c r="C27" s="930"/>
      <c r="D27" s="932">
        <f t="shared" si="0"/>
        <v>3712</v>
      </c>
      <c r="E27" s="933">
        <f t="shared" si="1"/>
        <v>0.65701324469318434</v>
      </c>
      <c r="F27" s="930"/>
      <c r="G27" s="932">
        <v>454</v>
      </c>
      <c r="H27" s="933">
        <v>12.230603448275861</v>
      </c>
      <c r="I27" s="932">
        <v>136</v>
      </c>
      <c r="J27" s="933">
        <v>29.955947136563875</v>
      </c>
      <c r="K27" s="930"/>
      <c r="L27" s="932">
        <v>1273</v>
      </c>
      <c r="M27" s="933">
        <v>34.294181034482754</v>
      </c>
      <c r="N27" s="932">
        <v>445</v>
      </c>
      <c r="O27" s="933">
        <v>34.95679497250589</v>
      </c>
      <c r="P27" s="930"/>
      <c r="Q27" s="932">
        <v>1985</v>
      </c>
      <c r="R27" s="933">
        <v>53.475215517241381</v>
      </c>
      <c r="S27" s="932">
        <v>986</v>
      </c>
      <c r="T27" s="933">
        <f t="shared" si="2"/>
        <v>49.672544080604538</v>
      </c>
    </row>
    <row r="28" spans="1:20" s="331" customFormat="1" ht="18" customHeight="1" x14ac:dyDescent="0.2">
      <c r="B28" s="953" t="s">
        <v>1</v>
      </c>
      <c r="C28" s="930"/>
      <c r="D28" s="954">
        <f t="shared" si="0"/>
        <v>837</v>
      </c>
      <c r="E28" s="955">
        <f t="shared" si="1"/>
        <v>0.14814657484056987</v>
      </c>
      <c r="F28" s="930"/>
      <c r="G28" s="954">
        <v>197</v>
      </c>
      <c r="H28" s="955">
        <v>23.536439665471924</v>
      </c>
      <c r="I28" s="954">
        <v>10</v>
      </c>
      <c r="J28" s="955">
        <v>5.0761421319796955</v>
      </c>
      <c r="K28" s="930"/>
      <c r="L28" s="954">
        <v>293</v>
      </c>
      <c r="M28" s="955">
        <v>35.005973715651137</v>
      </c>
      <c r="N28" s="954">
        <v>31</v>
      </c>
      <c r="O28" s="955">
        <v>10.580204778156997</v>
      </c>
      <c r="P28" s="930"/>
      <c r="Q28" s="954">
        <v>347</v>
      </c>
      <c r="R28" s="955">
        <v>41.457586618876938</v>
      </c>
      <c r="S28" s="954">
        <v>62</v>
      </c>
      <c r="T28" s="955">
        <f t="shared" si="2"/>
        <v>17.86743515850144</v>
      </c>
    </row>
    <row r="29" spans="1:20" s="319" customFormat="1" ht="18" customHeight="1" x14ac:dyDescent="0.2">
      <c r="B29" s="1284" t="s">
        <v>0</v>
      </c>
      <c r="C29" s="1277"/>
      <c r="D29" s="1285">
        <f>SUM(D11:D28)</f>
        <v>564981</v>
      </c>
      <c r="E29" s="1286">
        <f t="shared" si="1"/>
        <v>100</v>
      </c>
      <c r="F29" s="1277"/>
      <c r="G29" s="1285">
        <f>SUM(G11:G28)</f>
        <v>105570</v>
      </c>
      <c r="H29" s="1286">
        <f t="shared" ref="H29" si="3">G29/$D29*100</f>
        <v>18.685584116988004</v>
      </c>
      <c r="I29" s="1285">
        <f>SUM(I11:I28)</f>
        <v>5282</v>
      </c>
      <c r="J29" s="1286">
        <f t="shared" ref="J29" si="4">I29/G29*100</f>
        <v>5.0033153357961542</v>
      </c>
      <c r="K29" s="1277"/>
      <c r="L29" s="1285">
        <f>SUM(L11:L28)</f>
        <v>203475</v>
      </c>
      <c r="M29" s="1286">
        <f t="shared" ref="M29" si="5">L29/$D29*100</f>
        <v>36.014485442873301</v>
      </c>
      <c r="N29" s="1285">
        <f>SUM(N11:N28)</f>
        <v>16397</v>
      </c>
      <c r="O29" s="1286">
        <f t="shared" ref="O29" si="6">N29/L29*100</f>
        <v>8.0584838432239838</v>
      </c>
      <c r="P29" s="1277"/>
      <c r="Q29" s="1285">
        <f>SUM(Q11:Q28)</f>
        <v>255936</v>
      </c>
      <c r="R29" s="1286">
        <f t="shared" ref="R29" si="7">Q29/$D29*100</f>
        <v>45.299930440138695</v>
      </c>
      <c r="S29" s="1285">
        <f>SUM(S11:S28)</f>
        <v>41763</v>
      </c>
      <c r="T29" s="1286">
        <f t="shared" si="2"/>
        <v>16.317751312828207</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80</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435</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74</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129</v>
      </c>
      <c r="J8" s="1671"/>
      <c r="K8" s="957"/>
      <c r="L8" s="1672" t="s">
        <v>69</v>
      </c>
      <c r="M8" s="1673"/>
      <c r="N8" s="1670" t="s">
        <v>129</v>
      </c>
      <c r="O8" s="1671"/>
      <c r="P8" s="957"/>
      <c r="Q8" s="1672" t="s">
        <v>69</v>
      </c>
      <c r="R8" s="1673"/>
      <c r="S8" s="1670" t="s">
        <v>129</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168666</v>
      </c>
      <c r="E11" s="928">
        <f>D11/D$29*100</f>
        <v>46.57351925997515</v>
      </c>
      <c r="F11" s="930"/>
      <c r="G11" s="927">
        <v>28503</v>
      </c>
      <c r="H11" s="928">
        <v>16.899078652484793</v>
      </c>
      <c r="I11" s="927">
        <v>7107</v>
      </c>
      <c r="J11" s="928">
        <v>24.934217450794655</v>
      </c>
      <c r="K11" s="930"/>
      <c r="L11" s="927">
        <v>70371</v>
      </c>
      <c r="M11" s="928">
        <v>41.722101668386038</v>
      </c>
      <c r="N11" s="927">
        <v>16974</v>
      </c>
      <c r="O11" s="928">
        <v>24.120731551349277</v>
      </c>
      <c r="P11" s="930"/>
      <c r="Q11" s="927">
        <v>69792</v>
      </c>
      <c r="R11" s="928">
        <v>41.378819679129165</v>
      </c>
      <c r="S11" s="927">
        <v>16914</v>
      </c>
      <c r="T11" s="928">
        <f>IFERROR(S11/Q11*100,"-")</f>
        <v>24.234869325997249</v>
      </c>
    </row>
    <row r="12" spans="1:22" s="331" customFormat="1" ht="18" customHeight="1" x14ac:dyDescent="0.2">
      <c r="A12" s="330"/>
      <c r="B12" s="931" t="s">
        <v>7</v>
      </c>
      <c r="C12" s="930"/>
      <c r="D12" s="932">
        <f t="shared" ref="D12:D28" si="0">G12+L12+Q12</f>
        <v>5947</v>
      </c>
      <c r="E12" s="933">
        <f t="shared" ref="E12:E29" si="1">D12/D$29*100</f>
        <v>1.6421372359519535</v>
      </c>
      <c r="F12" s="930"/>
      <c r="G12" s="932">
        <v>709</v>
      </c>
      <c r="H12" s="933">
        <v>11.921977467630738</v>
      </c>
      <c r="I12" s="932">
        <v>333</v>
      </c>
      <c r="J12" s="933">
        <v>46.967559943582508</v>
      </c>
      <c r="K12" s="930"/>
      <c r="L12" s="932">
        <v>1806</v>
      </c>
      <c r="M12" s="933">
        <v>30.36825290062216</v>
      </c>
      <c r="N12" s="932">
        <v>770</v>
      </c>
      <c r="O12" s="933">
        <v>42.63565891472868</v>
      </c>
      <c r="P12" s="930"/>
      <c r="Q12" s="932">
        <v>3432</v>
      </c>
      <c r="R12" s="933">
        <v>57.709769631747101</v>
      </c>
      <c r="S12" s="932">
        <v>1508</v>
      </c>
      <c r="T12" s="933">
        <f t="shared" ref="T12:T28" si="2">IFERROR(S12/Q12*100,"-")</f>
        <v>43.939393939393938</v>
      </c>
    </row>
    <row r="13" spans="1:22" s="331" customFormat="1" ht="18" customHeight="1" x14ac:dyDescent="0.2">
      <c r="A13" s="330"/>
      <c r="B13" s="931" t="s">
        <v>37</v>
      </c>
      <c r="C13" s="930"/>
      <c r="D13" s="932">
        <f t="shared" si="0"/>
        <v>8100</v>
      </c>
      <c r="E13" s="933">
        <f t="shared" si="1"/>
        <v>2.2366422753002899</v>
      </c>
      <c r="F13" s="930"/>
      <c r="G13" s="932">
        <v>979</v>
      </c>
      <c r="H13" s="933">
        <v>12.086419753086419</v>
      </c>
      <c r="I13" s="932">
        <v>629</v>
      </c>
      <c r="J13" s="933">
        <v>64.249233912155262</v>
      </c>
      <c r="K13" s="930"/>
      <c r="L13" s="932">
        <v>2067</v>
      </c>
      <c r="M13" s="933">
        <v>25.518518518518519</v>
      </c>
      <c r="N13" s="932">
        <v>963</v>
      </c>
      <c r="O13" s="933">
        <v>46.589259796806964</v>
      </c>
      <c r="P13" s="930"/>
      <c r="Q13" s="932">
        <v>5054</v>
      </c>
      <c r="R13" s="933">
        <v>62.395061728395063</v>
      </c>
      <c r="S13" s="932">
        <v>2013</v>
      </c>
      <c r="T13" s="933">
        <f t="shared" si="2"/>
        <v>39.829837752275424</v>
      </c>
    </row>
    <row r="14" spans="1:22" s="331" customFormat="1" ht="18" customHeight="1" x14ac:dyDescent="0.2">
      <c r="A14" s="330"/>
      <c r="B14" s="931" t="s">
        <v>38</v>
      </c>
      <c r="C14" s="930"/>
      <c r="D14" s="932">
        <f t="shared" si="0"/>
        <v>2489</v>
      </c>
      <c r="E14" s="933">
        <f t="shared" si="1"/>
        <v>0.68728427447190388</v>
      </c>
      <c r="F14" s="930"/>
      <c r="G14" s="932">
        <v>659</v>
      </c>
      <c r="H14" s="933">
        <v>26.476496584973887</v>
      </c>
      <c r="I14" s="932">
        <v>38</v>
      </c>
      <c r="J14" s="933">
        <v>5.7663125948406675</v>
      </c>
      <c r="K14" s="930"/>
      <c r="L14" s="932">
        <v>948</v>
      </c>
      <c r="M14" s="933">
        <v>38.087585375652871</v>
      </c>
      <c r="N14" s="932">
        <v>58</v>
      </c>
      <c r="O14" s="933">
        <v>6.1181434599156121</v>
      </c>
      <c r="P14" s="930"/>
      <c r="Q14" s="932">
        <v>882</v>
      </c>
      <c r="R14" s="933">
        <v>35.435918039373242</v>
      </c>
      <c r="S14" s="932">
        <v>75</v>
      </c>
      <c r="T14" s="933">
        <f t="shared" si="2"/>
        <v>8.5034013605442169</v>
      </c>
    </row>
    <row r="15" spans="1:22" s="331" customFormat="1" ht="18" customHeight="1" x14ac:dyDescent="0.2">
      <c r="A15" s="330"/>
      <c r="B15" s="931" t="s">
        <v>6</v>
      </c>
      <c r="C15" s="930"/>
      <c r="D15" s="932">
        <f t="shared" si="0"/>
        <v>1577</v>
      </c>
      <c r="E15" s="933">
        <f t="shared" si="1"/>
        <v>0.43545492199364899</v>
      </c>
      <c r="F15" s="930"/>
      <c r="G15" s="932">
        <v>542</v>
      </c>
      <c r="H15" s="933">
        <v>34.369055168040589</v>
      </c>
      <c r="I15" s="932">
        <v>58</v>
      </c>
      <c r="J15" s="933">
        <v>10.701107011070111</v>
      </c>
      <c r="K15" s="930"/>
      <c r="L15" s="932">
        <v>497</v>
      </c>
      <c r="M15" s="933">
        <v>31.515535827520608</v>
      </c>
      <c r="N15" s="932">
        <v>61</v>
      </c>
      <c r="O15" s="933">
        <v>12.273641851106639</v>
      </c>
      <c r="P15" s="930"/>
      <c r="Q15" s="932">
        <v>538</v>
      </c>
      <c r="R15" s="933">
        <v>34.11540900443881</v>
      </c>
      <c r="S15" s="932">
        <v>76</v>
      </c>
      <c r="T15" s="933">
        <f t="shared" si="2"/>
        <v>14.12639405204461</v>
      </c>
    </row>
    <row r="16" spans="1:22" s="331" customFormat="1" ht="18" customHeight="1" x14ac:dyDescent="0.2">
      <c r="A16" s="330"/>
      <c r="B16" s="931" t="s">
        <v>5</v>
      </c>
      <c r="C16" s="930"/>
      <c r="D16" s="932">
        <f t="shared" si="0"/>
        <v>1391</v>
      </c>
      <c r="E16" s="933">
        <f t="shared" si="1"/>
        <v>0.38409498826453131</v>
      </c>
      <c r="F16" s="930"/>
      <c r="G16" s="932">
        <v>394</v>
      </c>
      <c r="H16" s="933">
        <v>28.324946081955428</v>
      </c>
      <c r="I16" s="932">
        <v>118</v>
      </c>
      <c r="J16" s="933">
        <v>29.949238578680205</v>
      </c>
      <c r="K16" s="930"/>
      <c r="L16" s="932">
        <v>571</v>
      </c>
      <c r="M16" s="933">
        <v>41.049604601006465</v>
      </c>
      <c r="N16" s="932">
        <v>179</v>
      </c>
      <c r="O16" s="933">
        <v>31.348511383537652</v>
      </c>
      <c r="P16" s="930"/>
      <c r="Q16" s="932">
        <v>426</v>
      </c>
      <c r="R16" s="933">
        <v>30.6254493170381</v>
      </c>
      <c r="S16" s="932">
        <v>150</v>
      </c>
      <c r="T16" s="933">
        <f t="shared" si="2"/>
        <v>35.2112676056338</v>
      </c>
    </row>
    <row r="17" spans="1:20" s="331" customFormat="1" ht="18" customHeight="1" x14ac:dyDescent="0.2">
      <c r="A17" s="330"/>
      <c r="B17" s="931" t="s">
        <v>4</v>
      </c>
      <c r="C17" s="930"/>
      <c r="D17" s="932">
        <f t="shared" si="0"/>
        <v>24023</v>
      </c>
      <c r="E17" s="933">
        <f t="shared" si="1"/>
        <v>6.633439182659119</v>
      </c>
      <c r="F17" s="930"/>
      <c r="G17" s="932">
        <v>3500</v>
      </c>
      <c r="H17" s="933">
        <v>14.569371019439703</v>
      </c>
      <c r="I17" s="932">
        <v>1821</v>
      </c>
      <c r="J17" s="933">
        <v>52.028571428571425</v>
      </c>
      <c r="K17" s="930"/>
      <c r="L17" s="932">
        <v>7415</v>
      </c>
      <c r="M17" s="933">
        <v>30.866253174041542</v>
      </c>
      <c r="N17" s="932">
        <v>2893</v>
      </c>
      <c r="O17" s="933">
        <v>39.015509103169251</v>
      </c>
      <c r="P17" s="930"/>
      <c r="Q17" s="932">
        <v>13108</v>
      </c>
      <c r="R17" s="933">
        <v>54.564375806518747</v>
      </c>
      <c r="S17" s="932">
        <v>4947</v>
      </c>
      <c r="T17" s="933">
        <f t="shared" si="2"/>
        <v>37.740311260299052</v>
      </c>
    </row>
    <row r="18" spans="1:20" s="331" customFormat="1" ht="18" customHeight="1" x14ac:dyDescent="0.2">
      <c r="A18" s="330"/>
      <c r="B18" s="931" t="s">
        <v>40</v>
      </c>
      <c r="C18" s="930"/>
      <c r="D18" s="932">
        <f t="shared" si="0"/>
        <v>15314</v>
      </c>
      <c r="E18" s="933">
        <f t="shared" si="1"/>
        <v>4.2286345436973622</v>
      </c>
      <c r="F18" s="930"/>
      <c r="G18" s="932">
        <v>2885</v>
      </c>
      <c r="H18" s="933">
        <v>18.838970876322321</v>
      </c>
      <c r="I18" s="932">
        <v>537</v>
      </c>
      <c r="J18" s="933">
        <v>18.613518197573654</v>
      </c>
      <c r="K18" s="930"/>
      <c r="L18" s="932">
        <v>4559</v>
      </c>
      <c r="M18" s="933">
        <v>29.770144965391143</v>
      </c>
      <c r="N18" s="932">
        <v>1183</v>
      </c>
      <c r="O18" s="933">
        <v>25.94867295459531</v>
      </c>
      <c r="P18" s="930"/>
      <c r="Q18" s="932">
        <v>7870</v>
      </c>
      <c r="R18" s="933">
        <v>51.390884158286532</v>
      </c>
      <c r="S18" s="932">
        <v>2677</v>
      </c>
      <c r="T18" s="933">
        <f t="shared" si="2"/>
        <v>34.015247776365946</v>
      </c>
    </row>
    <row r="19" spans="1:20" s="331" customFormat="1" ht="18" customHeight="1" x14ac:dyDescent="0.2">
      <c r="A19" s="330"/>
      <c r="B19" s="931" t="s">
        <v>41</v>
      </c>
      <c r="C19" s="930"/>
      <c r="D19" s="932">
        <f t="shared" si="0"/>
        <v>33114</v>
      </c>
      <c r="E19" s="933">
        <f t="shared" si="1"/>
        <v>9.1437249758387402</v>
      </c>
      <c r="F19" s="930"/>
      <c r="G19" s="932">
        <v>5896</v>
      </c>
      <c r="H19" s="933">
        <v>17.805157939240203</v>
      </c>
      <c r="I19" s="932">
        <v>896</v>
      </c>
      <c r="J19" s="933">
        <v>15.19674355495251</v>
      </c>
      <c r="K19" s="930"/>
      <c r="L19" s="932">
        <v>13505</v>
      </c>
      <c r="M19" s="933">
        <v>40.783354472428577</v>
      </c>
      <c r="N19" s="932">
        <v>3400</v>
      </c>
      <c r="O19" s="933">
        <v>25.175860792299147</v>
      </c>
      <c r="P19" s="930"/>
      <c r="Q19" s="932">
        <v>13713</v>
      </c>
      <c r="R19" s="933">
        <v>41.411487588331219</v>
      </c>
      <c r="S19" s="932">
        <v>7326</v>
      </c>
      <c r="T19" s="933">
        <f t="shared" si="2"/>
        <v>53.423758477357254</v>
      </c>
    </row>
    <row r="20" spans="1:20" s="331" customFormat="1" ht="18" customHeight="1" x14ac:dyDescent="0.2">
      <c r="A20" s="330"/>
      <c r="B20" s="931" t="s">
        <v>3</v>
      </c>
      <c r="C20" s="930"/>
      <c r="D20" s="932">
        <f t="shared" si="0"/>
        <v>6380</v>
      </c>
      <c r="E20" s="933">
        <f t="shared" si="1"/>
        <v>1.7617009526439322</v>
      </c>
      <c r="F20" s="930"/>
      <c r="G20" s="932">
        <v>1117</v>
      </c>
      <c r="H20" s="933">
        <v>17.50783699059561</v>
      </c>
      <c r="I20" s="932">
        <v>290</v>
      </c>
      <c r="J20" s="933">
        <v>25.962399283795882</v>
      </c>
      <c r="K20" s="930"/>
      <c r="L20" s="932">
        <v>2263</v>
      </c>
      <c r="M20" s="933">
        <v>35.470219435736681</v>
      </c>
      <c r="N20" s="932">
        <v>624</v>
      </c>
      <c r="O20" s="933">
        <v>27.574016791869198</v>
      </c>
      <c r="P20" s="930"/>
      <c r="Q20" s="932">
        <v>3000</v>
      </c>
      <c r="R20" s="933">
        <v>47.021943573667713</v>
      </c>
      <c r="S20" s="932">
        <v>877</v>
      </c>
      <c r="T20" s="933">
        <f t="shared" si="2"/>
        <v>29.233333333333334</v>
      </c>
    </row>
    <row r="21" spans="1:20" s="331" customFormat="1" ht="18" customHeight="1" x14ac:dyDescent="0.2">
      <c r="A21" s="330"/>
      <c r="B21" s="931" t="s">
        <v>2</v>
      </c>
      <c r="C21" s="930"/>
      <c r="D21" s="932">
        <f t="shared" si="0"/>
        <v>915</v>
      </c>
      <c r="E21" s="933">
        <f t="shared" si="1"/>
        <v>0.25265773850614387</v>
      </c>
      <c r="F21" s="930"/>
      <c r="G21" s="932">
        <v>194</v>
      </c>
      <c r="H21" s="933">
        <v>21.202185792349727</v>
      </c>
      <c r="I21" s="932">
        <v>124</v>
      </c>
      <c r="J21" s="933">
        <v>63.917525773195869</v>
      </c>
      <c r="K21" s="930"/>
      <c r="L21" s="932">
        <v>283</v>
      </c>
      <c r="M21" s="933">
        <v>30.928961748633881</v>
      </c>
      <c r="N21" s="932">
        <v>146</v>
      </c>
      <c r="O21" s="933">
        <v>51.590106007067135</v>
      </c>
      <c r="P21" s="930"/>
      <c r="Q21" s="932">
        <v>438</v>
      </c>
      <c r="R21" s="933">
        <v>47.868852459016395</v>
      </c>
      <c r="S21" s="932">
        <v>239</v>
      </c>
      <c r="T21" s="933">
        <f t="shared" si="2"/>
        <v>54.566210045662103</v>
      </c>
    </row>
    <row r="22" spans="1:20" s="331" customFormat="1" ht="18" customHeight="1" x14ac:dyDescent="0.2">
      <c r="A22" s="330"/>
      <c r="B22" s="931" t="s">
        <v>35</v>
      </c>
      <c r="C22" s="930"/>
      <c r="D22" s="932">
        <f t="shared" si="0"/>
        <v>23188</v>
      </c>
      <c r="E22" s="933">
        <f t="shared" si="1"/>
        <v>6.4028717382300151</v>
      </c>
      <c r="F22" s="930"/>
      <c r="G22" s="932">
        <v>8427</v>
      </c>
      <c r="H22" s="933">
        <v>36.342073486286012</v>
      </c>
      <c r="I22" s="932">
        <v>3239</v>
      </c>
      <c r="J22" s="933">
        <v>38.435979589414977</v>
      </c>
      <c r="K22" s="930"/>
      <c r="L22" s="932">
        <v>8058</v>
      </c>
      <c r="M22" s="933">
        <v>34.750733137829911</v>
      </c>
      <c r="N22" s="932">
        <v>3691</v>
      </c>
      <c r="O22" s="933">
        <v>45.805410771903695</v>
      </c>
      <c r="P22" s="930"/>
      <c r="Q22" s="932">
        <v>6703</v>
      </c>
      <c r="R22" s="933">
        <v>28.907193375884077</v>
      </c>
      <c r="S22" s="932">
        <v>3043</v>
      </c>
      <c r="T22" s="933">
        <f t="shared" si="2"/>
        <v>45.397583171714153</v>
      </c>
    </row>
    <row r="23" spans="1:20" s="331" customFormat="1" ht="18" customHeight="1" x14ac:dyDescent="0.2">
      <c r="A23" s="330"/>
      <c r="B23" s="931" t="s">
        <v>42</v>
      </c>
      <c r="C23" s="930"/>
      <c r="D23" s="932">
        <f t="shared" si="0"/>
        <v>54806</v>
      </c>
      <c r="E23" s="933">
        <f t="shared" si="1"/>
        <v>15.13350821482811</v>
      </c>
      <c r="F23" s="930"/>
      <c r="G23" s="932">
        <v>15546</v>
      </c>
      <c r="H23" s="933">
        <v>28.365507426194213</v>
      </c>
      <c r="I23" s="932">
        <v>2561</v>
      </c>
      <c r="J23" s="933">
        <v>16.473690981602985</v>
      </c>
      <c r="K23" s="930"/>
      <c r="L23" s="932">
        <v>22240</v>
      </c>
      <c r="M23" s="933">
        <v>40.579498595044342</v>
      </c>
      <c r="N23" s="932">
        <v>3382</v>
      </c>
      <c r="O23" s="933">
        <v>15.206834532374099</v>
      </c>
      <c r="P23" s="930"/>
      <c r="Q23" s="932">
        <v>17020</v>
      </c>
      <c r="R23" s="933">
        <v>31.054993978761448</v>
      </c>
      <c r="S23" s="932">
        <v>3115</v>
      </c>
      <c r="T23" s="933">
        <f t="shared" si="2"/>
        <v>18.301997649823736</v>
      </c>
    </row>
    <row r="24" spans="1:20" s="331" customFormat="1" ht="18" customHeight="1" x14ac:dyDescent="0.2">
      <c r="A24" s="330">
        <v>47094</v>
      </c>
      <c r="B24" s="931" t="s">
        <v>43</v>
      </c>
      <c r="C24" s="930"/>
      <c r="D24" s="932">
        <f t="shared" si="0"/>
        <v>3764</v>
      </c>
      <c r="E24" s="933">
        <f t="shared" si="1"/>
        <v>1.0393483363247273</v>
      </c>
      <c r="F24" s="930"/>
      <c r="G24" s="932">
        <v>552</v>
      </c>
      <c r="H24" s="933">
        <v>14.665249734325187</v>
      </c>
      <c r="I24" s="932">
        <v>205</v>
      </c>
      <c r="J24" s="933">
        <v>37.137681159420289</v>
      </c>
      <c r="K24" s="930"/>
      <c r="L24" s="932">
        <v>1182</v>
      </c>
      <c r="M24" s="933">
        <v>31.402763018065887</v>
      </c>
      <c r="N24" s="932">
        <v>374</v>
      </c>
      <c r="O24" s="933">
        <v>31.641285956006769</v>
      </c>
      <c r="P24" s="930"/>
      <c r="Q24" s="932">
        <v>2030</v>
      </c>
      <c r="R24" s="933">
        <v>53.931987247608923</v>
      </c>
      <c r="S24" s="932">
        <v>554</v>
      </c>
      <c r="T24" s="933">
        <f t="shared" si="2"/>
        <v>27.290640394088673</v>
      </c>
    </row>
    <row r="25" spans="1:20" s="331" customFormat="1" ht="18" customHeight="1" x14ac:dyDescent="0.2">
      <c r="B25" s="931" t="s">
        <v>44</v>
      </c>
      <c r="C25" s="930"/>
      <c r="D25" s="932">
        <f t="shared" si="0"/>
        <v>1243</v>
      </c>
      <c r="E25" s="933">
        <f t="shared" si="1"/>
        <v>0.34322794422200747</v>
      </c>
      <c r="F25" s="930"/>
      <c r="G25" s="932">
        <v>178</v>
      </c>
      <c r="H25" s="933">
        <v>14.320193081255027</v>
      </c>
      <c r="I25" s="932">
        <v>1</v>
      </c>
      <c r="J25" s="933">
        <v>0.5617977528089888</v>
      </c>
      <c r="K25" s="930"/>
      <c r="L25" s="932">
        <v>362</v>
      </c>
      <c r="M25" s="933">
        <v>29.123089300080451</v>
      </c>
      <c r="N25" s="932">
        <v>5</v>
      </c>
      <c r="O25" s="933">
        <v>1.3812154696132597</v>
      </c>
      <c r="P25" s="930"/>
      <c r="Q25" s="932">
        <v>703</v>
      </c>
      <c r="R25" s="933">
        <v>56.556717618664521</v>
      </c>
      <c r="S25" s="932">
        <v>5</v>
      </c>
      <c r="T25" s="933">
        <f t="shared" si="2"/>
        <v>0.71123755334281646</v>
      </c>
    </row>
    <row r="26" spans="1:20" s="331" customFormat="1" ht="18" customHeight="1" x14ac:dyDescent="0.2">
      <c r="B26" s="931" t="s">
        <v>45</v>
      </c>
      <c r="C26" s="930"/>
      <c r="D26" s="932">
        <f t="shared" si="0"/>
        <v>6252</v>
      </c>
      <c r="E26" s="933">
        <f t="shared" si="1"/>
        <v>1.7263564821206681</v>
      </c>
      <c r="F26" s="930"/>
      <c r="G26" s="932">
        <v>1404</v>
      </c>
      <c r="H26" s="933">
        <v>22.456813819577732</v>
      </c>
      <c r="I26" s="932">
        <v>117</v>
      </c>
      <c r="J26" s="933">
        <v>8.3333333333333321</v>
      </c>
      <c r="K26" s="930"/>
      <c r="L26" s="932">
        <v>1962</v>
      </c>
      <c r="M26" s="933">
        <v>31.381957773512475</v>
      </c>
      <c r="N26" s="932">
        <v>280</v>
      </c>
      <c r="O26" s="933">
        <v>14.271151885830784</v>
      </c>
      <c r="P26" s="930"/>
      <c r="Q26" s="932">
        <v>2886</v>
      </c>
      <c r="R26" s="933">
        <v>46.161228406909785</v>
      </c>
      <c r="S26" s="932">
        <v>776</v>
      </c>
      <c r="T26" s="933">
        <f t="shared" si="2"/>
        <v>26.888426888426885</v>
      </c>
    </row>
    <row r="27" spans="1:20" s="331" customFormat="1" ht="18" customHeight="1" x14ac:dyDescent="0.2">
      <c r="B27" s="931" t="s">
        <v>46</v>
      </c>
      <c r="C27" s="930"/>
      <c r="D27" s="932">
        <f t="shared" si="0"/>
        <v>3653</v>
      </c>
      <c r="E27" s="933">
        <f t="shared" si="1"/>
        <v>1.0086980532928345</v>
      </c>
      <c r="F27" s="930"/>
      <c r="G27" s="932">
        <v>611</v>
      </c>
      <c r="H27" s="933">
        <v>16.72597864768683</v>
      </c>
      <c r="I27" s="932">
        <v>117</v>
      </c>
      <c r="J27" s="933">
        <v>19.148936170212767</v>
      </c>
      <c r="K27" s="930"/>
      <c r="L27" s="932">
        <v>1400</v>
      </c>
      <c r="M27" s="933">
        <v>38.324664659184229</v>
      </c>
      <c r="N27" s="932">
        <v>295</v>
      </c>
      <c r="O27" s="933">
        <v>21.071428571428573</v>
      </c>
      <c r="P27" s="930"/>
      <c r="Q27" s="932">
        <v>1642</v>
      </c>
      <c r="R27" s="933">
        <v>44.949356693128934</v>
      </c>
      <c r="S27" s="932">
        <v>647</v>
      </c>
      <c r="T27" s="933">
        <f t="shared" si="2"/>
        <v>39.403166869671132</v>
      </c>
    </row>
    <row r="28" spans="1:20" s="331" customFormat="1" ht="18" customHeight="1" x14ac:dyDescent="0.2">
      <c r="B28" s="953" t="s">
        <v>1</v>
      </c>
      <c r="C28" s="930"/>
      <c r="D28" s="954">
        <f t="shared" si="0"/>
        <v>1328</v>
      </c>
      <c r="E28" s="955">
        <f t="shared" si="1"/>
        <v>0.36669888167886239</v>
      </c>
      <c r="F28" s="930"/>
      <c r="G28" s="954">
        <v>367</v>
      </c>
      <c r="H28" s="955">
        <v>27.635542168674696</v>
      </c>
      <c r="I28" s="954">
        <v>154</v>
      </c>
      <c r="J28" s="955">
        <v>41.961852861035418</v>
      </c>
      <c r="K28" s="930"/>
      <c r="L28" s="954">
        <v>462</v>
      </c>
      <c r="M28" s="955">
        <v>34.789156626506021</v>
      </c>
      <c r="N28" s="954">
        <v>189</v>
      </c>
      <c r="O28" s="955">
        <v>40.909090909090914</v>
      </c>
      <c r="P28" s="930"/>
      <c r="Q28" s="954">
        <v>499</v>
      </c>
      <c r="R28" s="955">
        <v>37.575301204819276</v>
      </c>
      <c r="S28" s="954">
        <v>228</v>
      </c>
      <c r="T28" s="955">
        <f t="shared" si="2"/>
        <v>45.69138276553106</v>
      </c>
    </row>
    <row r="29" spans="1:20" s="319" customFormat="1" ht="18" customHeight="1" x14ac:dyDescent="0.2">
      <c r="B29" s="1284" t="s">
        <v>0</v>
      </c>
      <c r="C29" s="1277"/>
      <c r="D29" s="1285">
        <f>SUM(D11:D28)</f>
        <v>362150</v>
      </c>
      <c r="E29" s="1286">
        <f t="shared" si="1"/>
        <v>100</v>
      </c>
      <c r="F29" s="1277"/>
      <c r="G29" s="1285">
        <f>SUM(G11:G28)</f>
        <v>72463</v>
      </c>
      <c r="H29" s="1286">
        <f t="shared" ref="H29" si="3">G29/$D29*100</f>
        <v>20.009112246306778</v>
      </c>
      <c r="I29" s="1285">
        <f>SUM(I11:I28)</f>
        <v>18345</v>
      </c>
      <c r="J29" s="1286">
        <f>I29/G29*100</f>
        <v>25.316368353504547</v>
      </c>
      <c r="K29" s="1277"/>
      <c r="L29" s="1285">
        <f>SUM(L11:L28)</f>
        <v>139951</v>
      </c>
      <c r="M29" s="1286">
        <f t="shared" ref="M29" si="4">L29/$D29*100</f>
        <v>38.64448432969764</v>
      </c>
      <c r="N29" s="1285">
        <f>SUM(N11:N28)</f>
        <v>35467</v>
      </c>
      <c r="O29" s="1286">
        <f>N29/L29*100</f>
        <v>25.342441283020484</v>
      </c>
      <c r="P29" s="1277"/>
      <c r="Q29" s="1285">
        <f>SUM(Q11:Q28)</f>
        <v>149736</v>
      </c>
      <c r="R29" s="1286">
        <f t="shared" ref="R29" si="5">Q29/$D29*100</f>
        <v>41.346403423995582</v>
      </c>
      <c r="S29" s="1285">
        <f>SUM(S11:S28)</f>
        <v>45170</v>
      </c>
      <c r="T29" s="1286">
        <f>S29/Q29*100</f>
        <v>30.166426243521933</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63</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434</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75</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129</v>
      </c>
      <c r="J8" s="1671"/>
      <c r="K8" s="957"/>
      <c r="L8" s="1672" t="s">
        <v>69</v>
      </c>
      <c r="M8" s="1673"/>
      <c r="N8" s="1670" t="s">
        <v>129</v>
      </c>
      <c r="O8" s="1671"/>
      <c r="P8" s="957"/>
      <c r="Q8" s="1672" t="s">
        <v>69</v>
      </c>
      <c r="R8" s="1673"/>
      <c r="S8" s="1670" t="s">
        <v>129</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15070</v>
      </c>
      <c r="E11" s="928">
        <f>D11/D$29*100</f>
        <v>13.832794830371567</v>
      </c>
      <c r="F11" s="930"/>
      <c r="G11" s="927">
        <v>5933</v>
      </c>
      <c r="H11" s="928">
        <v>39.369608493696084</v>
      </c>
      <c r="I11" s="927">
        <v>2047</v>
      </c>
      <c r="J11" s="928">
        <v>34.501938311141075</v>
      </c>
      <c r="K11" s="930"/>
      <c r="L11" s="927">
        <v>8300</v>
      </c>
      <c r="M11" s="928">
        <v>55.076310550763111</v>
      </c>
      <c r="N11" s="927">
        <v>3356</v>
      </c>
      <c r="O11" s="928">
        <v>40.433734939759034</v>
      </c>
      <c r="P11" s="930"/>
      <c r="Q11" s="927">
        <v>837</v>
      </c>
      <c r="R11" s="928">
        <v>5.5540809555408099</v>
      </c>
      <c r="S11" s="927">
        <v>540</v>
      </c>
      <c r="T11" s="928">
        <f>IFERROR(S11/Q11*100,"-")</f>
        <v>64.516129032258064</v>
      </c>
    </row>
    <row r="12" spans="1:22" s="331" customFormat="1" ht="18" customHeight="1" x14ac:dyDescent="0.2">
      <c r="A12" s="330"/>
      <c r="B12" s="931" t="s">
        <v>7</v>
      </c>
      <c r="C12" s="930"/>
      <c r="D12" s="932">
        <f t="shared" ref="D12:D28" si="0">G12+L12+Q12</f>
        <v>1788</v>
      </c>
      <c r="E12" s="933">
        <f t="shared" ref="E12:E29" si="1">D12/D$29*100</f>
        <v>1.6412101630195328</v>
      </c>
      <c r="F12" s="930"/>
      <c r="G12" s="932">
        <v>516</v>
      </c>
      <c r="H12" s="933">
        <v>28.859060402684566</v>
      </c>
      <c r="I12" s="932">
        <v>204</v>
      </c>
      <c r="J12" s="933">
        <v>39.534883720930232</v>
      </c>
      <c r="K12" s="930"/>
      <c r="L12" s="932">
        <v>659</v>
      </c>
      <c r="M12" s="933">
        <v>36.856823266219237</v>
      </c>
      <c r="N12" s="932">
        <v>262</v>
      </c>
      <c r="O12" s="933">
        <v>39.757207890743551</v>
      </c>
      <c r="P12" s="930"/>
      <c r="Q12" s="932">
        <v>613</v>
      </c>
      <c r="R12" s="933">
        <v>34.2841163310962</v>
      </c>
      <c r="S12" s="932">
        <v>131</v>
      </c>
      <c r="T12" s="933">
        <f t="shared" ref="T12:T28" si="2">IFERROR(S12/Q12*100,"-")</f>
        <v>21.37030995106036</v>
      </c>
    </row>
    <row r="13" spans="1:22" s="331" customFormat="1" ht="18" customHeight="1" x14ac:dyDescent="0.2">
      <c r="A13" s="330"/>
      <c r="B13" s="931" t="s">
        <v>37</v>
      </c>
      <c r="C13" s="930"/>
      <c r="D13" s="932">
        <f t="shared" si="0"/>
        <v>2182</v>
      </c>
      <c r="E13" s="933">
        <f t="shared" si="1"/>
        <v>2.0028638566603028</v>
      </c>
      <c r="F13" s="930"/>
      <c r="G13" s="932">
        <v>557</v>
      </c>
      <c r="H13" s="933">
        <v>25.527039413382219</v>
      </c>
      <c r="I13" s="932">
        <v>10</v>
      </c>
      <c r="J13" s="933">
        <v>1.7953321364452424</v>
      </c>
      <c r="K13" s="930"/>
      <c r="L13" s="932">
        <v>850</v>
      </c>
      <c r="M13" s="933">
        <v>38.955087076076993</v>
      </c>
      <c r="N13" s="932">
        <v>14</v>
      </c>
      <c r="O13" s="933">
        <v>1.6470588235294119</v>
      </c>
      <c r="P13" s="930"/>
      <c r="Q13" s="932">
        <v>775</v>
      </c>
      <c r="R13" s="933">
        <v>35.517873510540788</v>
      </c>
      <c r="S13" s="932">
        <v>19</v>
      </c>
      <c r="T13" s="933">
        <f t="shared" si="2"/>
        <v>2.4516129032258065</v>
      </c>
    </row>
    <row r="14" spans="1:22" s="331" customFormat="1" ht="18" customHeight="1" x14ac:dyDescent="0.2">
      <c r="A14" s="330"/>
      <c r="B14" s="931" t="s">
        <v>38</v>
      </c>
      <c r="C14" s="930"/>
      <c r="D14" s="932">
        <f t="shared" si="0"/>
        <v>1836</v>
      </c>
      <c r="E14" s="933">
        <f t="shared" si="1"/>
        <v>1.6852694962549566</v>
      </c>
      <c r="F14" s="930"/>
      <c r="G14" s="932">
        <v>632</v>
      </c>
      <c r="H14" s="933">
        <v>34.42265795206972</v>
      </c>
      <c r="I14" s="932">
        <v>259</v>
      </c>
      <c r="J14" s="933">
        <v>40.981012658227847</v>
      </c>
      <c r="K14" s="930"/>
      <c r="L14" s="932">
        <v>963</v>
      </c>
      <c r="M14" s="933">
        <v>52.450980392156865</v>
      </c>
      <c r="N14" s="932">
        <v>199</v>
      </c>
      <c r="O14" s="933">
        <v>20.664589823468329</v>
      </c>
      <c r="P14" s="930"/>
      <c r="Q14" s="932">
        <v>241</v>
      </c>
      <c r="R14" s="933">
        <v>13.126361655773419</v>
      </c>
      <c r="S14" s="932">
        <v>65</v>
      </c>
      <c r="T14" s="933">
        <f t="shared" si="2"/>
        <v>26.970954356846473</v>
      </c>
    </row>
    <row r="15" spans="1:22" s="331" customFormat="1" ht="18" customHeight="1" x14ac:dyDescent="0.2">
      <c r="A15" s="330"/>
      <c r="B15" s="931" t="s">
        <v>6</v>
      </c>
      <c r="C15" s="930"/>
      <c r="D15" s="932">
        <f t="shared" si="0"/>
        <v>5487</v>
      </c>
      <c r="E15" s="933">
        <f t="shared" si="1"/>
        <v>5.0365325304743722</v>
      </c>
      <c r="F15" s="930"/>
      <c r="G15" s="932">
        <v>1622</v>
      </c>
      <c r="H15" s="933">
        <v>29.560780025514855</v>
      </c>
      <c r="I15" s="932">
        <v>736</v>
      </c>
      <c r="J15" s="933">
        <v>45.376078914919852</v>
      </c>
      <c r="K15" s="930"/>
      <c r="L15" s="932">
        <v>1902</v>
      </c>
      <c r="M15" s="933">
        <v>34.66375068343357</v>
      </c>
      <c r="N15" s="932">
        <v>1034</v>
      </c>
      <c r="O15" s="933">
        <v>54.363827549947416</v>
      </c>
      <c r="P15" s="930"/>
      <c r="Q15" s="932">
        <v>1963</v>
      </c>
      <c r="R15" s="933">
        <v>35.775469291051579</v>
      </c>
      <c r="S15" s="932">
        <v>1348</v>
      </c>
      <c r="T15" s="933">
        <f t="shared" si="2"/>
        <v>68.670402445236874</v>
      </c>
    </row>
    <row r="16" spans="1:22" s="331" customFormat="1" ht="18" customHeight="1" x14ac:dyDescent="0.2">
      <c r="A16" s="330"/>
      <c r="B16" s="931" t="s">
        <v>5</v>
      </c>
      <c r="C16" s="930"/>
      <c r="D16" s="932">
        <f t="shared" si="0"/>
        <v>2215</v>
      </c>
      <c r="E16" s="933">
        <f t="shared" si="1"/>
        <v>2.0331546482596563</v>
      </c>
      <c r="F16" s="930"/>
      <c r="G16" s="932">
        <v>738</v>
      </c>
      <c r="H16" s="933">
        <v>33.318284424379229</v>
      </c>
      <c r="I16" s="932">
        <v>2</v>
      </c>
      <c r="J16" s="933">
        <v>0.27100271002710025</v>
      </c>
      <c r="K16" s="930"/>
      <c r="L16" s="932">
        <v>869</v>
      </c>
      <c r="M16" s="933">
        <v>39.232505643340858</v>
      </c>
      <c r="N16" s="932">
        <v>3</v>
      </c>
      <c r="O16" s="933">
        <v>0.34522439585730724</v>
      </c>
      <c r="P16" s="930"/>
      <c r="Q16" s="932">
        <v>608</v>
      </c>
      <c r="R16" s="933">
        <v>27.44920993227991</v>
      </c>
      <c r="S16" s="932">
        <v>5</v>
      </c>
      <c r="T16" s="933">
        <f t="shared" si="2"/>
        <v>0.82236842105263153</v>
      </c>
    </row>
    <row r="17" spans="1:20" s="331" customFormat="1" ht="18" customHeight="1" x14ac:dyDescent="0.2">
      <c r="A17" s="330"/>
      <c r="B17" s="931" t="s">
        <v>4</v>
      </c>
      <c r="C17" s="930"/>
      <c r="D17" s="932">
        <f t="shared" si="0"/>
        <v>8260</v>
      </c>
      <c r="E17" s="933">
        <f t="shared" si="1"/>
        <v>7.5818769275958289</v>
      </c>
      <c r="F17" s="930"/>
      <c r="G17" s="932">
        <v>2102</v>
      </c>
      <c r="H17" s="933">
        <v>25.447941888619859</v>
      </c>
      <c r="I17" s="932">
        <v>15</v>
      </c>
      <c r="J17" s="933">
        <v>0.71360608943862991</v>
      </c>
      <c r="K17" s="930"/>
      <c r="L17" s="932">
        <v>2485</v>
      </c>
      <c r="M17" s="933">
        <v>30.084745762711862</v>
      </c>
      <c r="N17" s="932">
        <v>10</v>
      </c>
      <c r="O17" s="933">
        <v>0.4024144869215292</v>
      </c>
      <c r="P17" s="930"/>
      <c r="Q17" s="932">
        <v>3673</v>
      </c>
      <c r="R17" s="933">
        <v>44.46731234866828</v>
      </c>
      <c r="S17" s="932">
        <v>18</v>
      </c>
      <c r="T17" s="933">
        <f t="shared" si="2"/>
        <v>0.4900626191124422</v>
      </c>
    </row>
    <row r="18" spans="1:20" s="331" customFormat="1" ht="18" customHeight="1" x14ac:dyDescent="0.2">
      <c r="A18" s="330"/>
      <c r="B18" s="931" t="s">
        <v>40</v>
      </c>
      <c r="C18" s="930"/>
      <c r="D18" s="932">
        <f t="shared" si="0"/>
        <v>4274</v>
      </c>
      <c r="E18" s="933">
        <f t="shared" si="1"/>
        <v>3.923116463504186</v>
      </c>
      <c r="F18" s="930"/>
      <c r="G18" s="932">
        <v>1439</v>
      </c>
      <c r="H18" s="933">
        <v>33.66869443144595</v>
      </c>
      <c r="I18" s="932">
        <v>304</v>
      </c>
      <c r="J18" s="933">
        <v>21.125781792911745</v>
      </c>
      <c r="K18" s="930"/>
      <c r="L18" s="932">
        <v>1719</v>
      </c>
      <c r="M18" s="933">
        <v>40.219934487599438</v>
      </c>
      <c r="N18" s="932">
        <v>638</v>
      </c>
      <c r="O18" s="933">
        <v>37.114601512507271</v>
      </c>
      <c r="P18" s="930"/>
      <c r="Q18" s="932">
        <v>1116</v>
      </c>
      <c r="R18" s="933">
        <v>26.111371080954608</v>
      </c>
      <c r="S18" s="932">
        <v>507</v>
      </c>
      <c r="T18" s="933">
        <f t="shared" si="2"/>
        <v>45.43010752688172</v>
      </c>
    </row>
    <row r="19" spans="1:20" s="331" customFormat="1" ht="18" customHeight="1" x14ac:dyDescent="0.2">
      <c r="A19" s="330"/>
      <c r="B19" s="931" t="s">
        <v>41</v>
      </c>
      <c r="C19" s="930"/>
      <c r="D19" s="932">
        <f t="shared" si="0"/>
        <v>14268</v>
      </c>
      <c r="E19" s="933">
        <f t="shared" si="1"/>
        <v>13.096636804229696</v>
      </c>
      <c r="F19" s="930"/>
      <c r="G19" s="932">
        <v>3600</v>
      </c>
      <c r="H19" s="933">
        <v>25.231286795626577</v>
      </c>
      <c r="I19" s="932">
        <v>258</v>
      </c>
      <c r="J19" s="933">
        <v>7.166666666666667</v>
      </c>
      <c r="K19" s="930"/>
      <c r="L19" s="932">
        <v>7415</v>
      </c>
      <c r="M19" s="933">
        <v>51.969442108214182</v>
      </c>
      <c r="N19" s="932">
        <v>1066</v>
      </c>
      <c r="O19" s="933">
        <v>14.37626432906271</v>
      </c>
      <c r="P19" s="930"/>
      <c r="Q19" s="932">
        <v>3253</v>
      </c>
      <c r="R19" s="933">
        <v>22.799271096159238</v>
      </c>
      <c r="S19" s="932">
        <v>2806</v>
      </c>
      <c r="T19" s="933">
        <f t="shared" si="2"/>
        <v>86.258837995696283</v>
      </c>
    </row>
    <row r="20" spans="1:20" s="331" customFormat="1" ht="18" customHeight="1" x14ac:dyDescent="0.2">
      <c r="A20" s="330"/>
      <c r="B20" s="931" t="s">
        <v>3</v>
      </c>
      <c r="C20" s="930"/>
      <c r="D20" s="932">
        <f t="shared" si="0"/>
        <v>9804</v>
      </c>
      <c r="E20" s="933">
        <f t="shared" si="1"/>
        <v>8.9991188133352917</v>
      </c>
      <c r="F20" s="930"/>
      <c r="G20" s="932">
        <v>3179</v>
      </c>
      <c r="H20" s="933">
        <v>32.425540595675237</v>
      </c>
      <c r="I20" s="932">
        <v>303</v>
      </c>
      <c r="J20" s="933">
        <v>9.5312991506763129</v>
      </c>
      <c r="K20" s="930"/>
      <c r="L20" s="932">
        <v>4344</v>
      </c>
      <c r="M20" s="933">
        <v>44.308445532435741</v>
      </c>
      <c r="N20" s="932">
        <v>714</v>
      </c>
      <c r="O20" s="933">
        <v>16.436464088397791</v>
      </c>
      <c r="P20" s="930"/>
      <c r="Q20" s="932">
        <v>2281</v>
      </c>
      <c r="R20" s="933">
        <v>23.266013871889022</v>
      </c>
      <c r="S20" s="932">
        <v>492</v>
      </c>
      <c r="T20" s="933">
        <f t="shared" si="2"/>
        <v>21.569487067075844</v>
      </c>
    </row>
    <row r="21" spans="1:20" s="331" customFormat="1" ht="18" customHeight="1" x14ac:dyDescent="0.2">
      <c r="A21" s="330"/>
      <c r="B21" s="931" t="s">
        <v>2</v>
      </c>
      <c r="C21" s="930"/>
      <c r="D21" s="932">
        <f t="shared" si="0"/>
        <v>2459</v>
      </c>
      <c r="E21" s="933">
        <f t="shared" si="1"/>
        <v>2.2571229255397269</v>
      </c>
      <c r="F21" s="930"/>
      <c r="G21" s="932">
        <v>769</v>
      </c>
      <c r="H21" s="933">
        <v>31.272875152501019</v>
      </c>
      <c r="I21" s="932">
        <v>511</v>
      </c>
      <c r="J21" s="933">
        <v>66.449934980494149</v>
      </c>
      <c r="K21" s="930"/>
      <c r="L21" s="932">
        <v>945</v>
      </c>
      <c r="M21" s="933">
        <v>38.430256201708012</v>
      </c>
      <c r="N21" s="932">
        <v>666</v>
      </c>
      <c r="O21" s="933">
        <v>70.476190476190482</v>
      </c>
      <c r="P21" s="930"/>
      <c r="Q21" s="932">
        <v>745</v>
      </c>
      <c r="R21" s="933">
        <v>30.296868645790969</v>
      </c>
      <c r="S21" s="932">
        <v>571</v>
      </c>
      <c r="T21" s="933">
        <f t="shared" si="2"/>
        <v>76.644295302013418</v>
      </c>
    </row>
    <row r="22" spans="1:20" s="331" customFormat="1" ht="18" customHeight="1" x14ac:dyDescent="0.2">
      <c r="A22" s="330"/>
      <c r="B22" s="931" t="s">
        <v>35</v>
      </c>
      <c r="C22" s="930"/>
      <c r="D22" s="932">
        <f t="shared" si="0"/>
        <v>8646</v>
      </c>
      <c r="E22" s="933">
        <f t="shared" si="1"/>
        <v>7.936187399030695</v>
      </c>
      <c r="F22" s="930"/>
      <c r="G22" s="932">
        <v>1853</v>
      </c>
      <c r="H22" s="933">
        <v>21.431876012028685</v>
      </c>
      <c r="I22" s="932">
        <v>309</v>
      </c>
      <c r="J22" s="933">
        <v>16.675661090124123</v>
      </c>
      <c r="K22" s="930"/>
      <c r="L22" s="932">
        <v>3044</v>
      </c>
      <c r="M22" s="933">
        <v>35.207032153597041</v>
      </c>
      <c r="N22" s="932">
        <v>831</v>
      </c>
      <c r="O22" s="933">
        <v>27.299605781865964</v>
      </c>
      <c r="P22" s="930"/>
      <c r="Q22" s="932">
        <v>3749</v>
      </c>
      <c r="R22" s="933">
        <v>43.361091834374278</v>
      </c>
      <c r="S22" s="932">
        <v>1573</v>
      </c>
      <c r="T22" s="933">
        <f t="shared" si="2"/>
        <v>41.957855428114165</v>
      </c>
    </row>
    <row r="23" spans="1:20" s="331" customFormat="1" ht="18" customHeight="1" x14ac:dyDescent="0.2">
      <c r="A23" s="330"/>
      <c r="B23" s="931" t="s">
        <v>42</v>
      </c>
      <c r="C23" s="930"/>
      <c r="D23" s="932">
        <f t="shared" si="0"/>
        <v>18378</v>
      </c>
      <c r="E23" s="933">
        <f t="shared" si="1"/>
        <v>16.869217212512851</v>
      </c>
      <c r="F23" s="930"/>
      <c r="G23" s="932">
        <v>6835</v>
      </c>
      <c r="H23" s="933">
        <v>37.191206877788666</v>
      </c>
      <c r="I23" s="932">
        <v>2464</v>
      </c>
      <c r="J23" s="933">
        <v>36.049743964886609</v>
      </c>
      <c r="K23" s="930"/>
      <c r="L23" s="932">
        <v>8076</v>
      </c>
      <c r="M23" s="933">
        <v>43.943845902709761</v>
      </c>
      <c r="N23" s="932">
        <v>3899</v>
      </c>
      <c r="O23" s="933">
        <v>48.278850916295198</v>
      </c>
      <c r="P23" s="930"/>
      <c r="Q23" s="932">
        <v>3467</v>
      </c>
      <c r="R23" s="933">
        <v>18.864947219501577</v>
      </c>
      <c r="S23" s="932">
        <v>2012</v>
      </c>
      <c r="T23" s="933">
        <f t="shared" si="2"/>
        <v>58.032881453706374</v>
      </c>
    </row>
    <row r="24" spans="1:20" s="331" customFormat="1" ht="18" customHeight="1" x14ac:dyDescent="0.2">
      <c r="A24" s="330">
        <v>47094</v>
      </c>
      <c r="B24" s="931" t="s">
        <v>43</v>
      </c>
      <c r="C24" s="930"/>
      <c r="D24" s="932">
        <f t="shared" si="0"/>
        <v>4192</v>
      </c>
      <c r="E24" s="933">
        <f t="shared" si="1"/>
        <v>3.84784843589367</v>
      </c>
      <c r="F24" s="930"/>
      <c r="G24" s="932">
        <v>1508</v>
      </c>
      <c r="H24" s="933">
        <v>35.973282442748086</v>
      </c>
      <c r="I24" s="932">
        <v>433</v>
      </c>
      <c r="J24" s="933">
        <v>28.713527851458885</v>
      </c>
      <c r="K24" s="930"/>
      <c r="L24" s="932">
        <v>2006</v>
      </c>
      <c r="M24" s="933">
        <v>47.853053435114504</v>
      </c>
      <c r="N24" s="932">
        <v>458</v>
      </c>
      <c r="O24" s="933">
        <v>22.831505483549353</v>
      </c>
      <c r="P24" s="930"/>
      <c r="Q24" s="932">
        <v>678</v>
      </c>
      <c r="R24" s="933">
        <v>16.173664122137403</v>
      </c>
      <c r="S24" s="932">
        <v>232</v>
      </c>
      <c r="T24" s="933">
        <f t="shared" si="2"/>
        <v>34.21828908554572</v>
      </c>
    </row>
    <row r="25" spans="1:20" s="331" customFormat="1" ht="18" customHeight="1" x14ac:dyDescent="0.2">
      <c r="B25" s="931" t="s">
        <v>44</v>
      </c>
      <c r="C25" s="930"/>
      <c r="D25" s="932">
        <f t="shared" si="0"/>
        <v>824</v>
      </c>
      <c r="E25" s="933">
        <f t="shared" si="1"/>
        <v>0.75635188720810687</v>
      </c>
      <c r="F25" s="930"/>
      <c r="G25" s="932">
        <v>190</v>
      </c>
      <c r="H25" s="933">
        <v>23.058252427184467</v>
      </c>
      <c r="I25" s="932">
        <v>44</v>
      </c>
      <c r="J25" s="933">
        <v>23.157894736842106</v>
      </c>
      <c r="K25" s="930"/>
      <c r="L25" s="932">
        <v>361</v>
      </c>
      <c r="M25" s="933">
        <v>43.810679611650485</v>
      </c>
      <c r="N25" s="932">
        <v>104</v>
      </c>
      <c r="O25" s="933">
        <v>28.80886426592798</v>
      </c>
      <c r="P25" s="930"/>
      <c r="Q25" s="932">
        <v>273</v>
      </c>
      <c r="R25" s="933">
        <v>33.131067961165051</v>
      </c>
      <c r="S25" s="932">
        <v>99</v>
      </c>
      <c r="T25" s="933">
        <f t="shared" si="2"/>
        <v>36.263736263736263</v>
      </c>
    </row>
    <row r="26" spans="1:20" s="331" customFormat="1" ht="18" customHeight="1" x14ac:dyDescent="0.2">
      <c r="B26" s="931" t="s">
        <v>45</v>
      </c>
      <c r="C26" s="930"/>
      <c r="D26" s="932">
        <f t="shared" si="0"/>
        <v>7769</v>
      </c>
      <c r="E26" s="933">
        <f t="shared" si="1"/>
        <v>7.1311866647084736</v>
      </c>
      <c r="F26" s="930"/>
      <c r="G26" s="932">
        <v>1950</v>
      </c>
      <c r="H26" s="933">
        <v>25.099755438280347</v>
      </c>
      <c r="I26" s="932">
        <v>204</v>
      </c>
      <c r="J26" s="933">
        <v>10.461538461538462</v>
      </c>
      <c r="K26" s="930"/>
      <c r="L26" s="932">
        <v>3246</v>
      </c>
      <c r="M26" s="933">
        <v>41.781439052645133</v>
      </c>
      <c r="N26" s="932">
        <v>403</v>
      </c>
      <c r="O26" s="933">
        <v>12.415280345040049</v>
      </c>
      <c r="P26" s="930"/>
      <c r="Q26" s="932">
        <v>2573</v>
      </c>
      <c r="R26" s="933">
        <v>33.118805509074527</v>
      </c>
      <c r="S26" s="932">
        <v>630</v>
      </c>
      <c r="T26" s="933">
        <f t="shared" si="2"/>
        <v>24.485036921881072</v>
      </c>
    </row>
    <row r="27" spans="1:20" s="331" customFormat="1" ht="18" customHeight="1" x14ac:dyDescent="0.2">
      <c r="B27" s="931" t="s">
        <v>46</v>
      </c>
      <c r="C27" s="930"/>
      <c r="D27" s="932">
        <f t="shared" si="0"/>
        <v>1427</v>
      </c>
      <c r="E27" s="933">
        <f t="shared" si="1"/>
        <v>1.3098472609781171</v>
      </c>
      <c r="F27" s="930"/>
      <c r="G27" s="932">
        <v>417</v>
      </c>
      <c r="H27" s="933">
        <v>29.222144358794672</v>
      </c>
      <c r="I27" s="932">
        <v>33</v>
      </c>
      <c r="J27" s="933">
        <v>7.9136690647482011</v>
      </c>
      <c r="K27" s="930"/>
      <c r="L27" s="932">
        <v>736</v>
      </c>
      <c r="M27" s="933">
        <v>51.576734407848633</v>
      </c>
      <c r="N27" s="932">
        <v>75</v>
      </c>
      <c r="O27" s="933">
        <v>10.190217391304348</v>
      </c>
      <c r="P27" s="930"/>
      <c r="Q27" s="932">
        <v>274</v>
      </c>
      <c r="R27" s="933">
        <v>19.201121233356691</v>
      </c>
      <c r="S27" s="932">
        <v>58</v>
      </c>
      <c r="T27" s="933">
        <f t="shared" si="2"/>
        <v>21.167883211678831</v>
      </c>
    </row>
    <row r="28" spans="1:20" s="331" customFormat="1" ht="18" customHeight="1" x14ac:dyDescent="0.2">
      <c r="B28" s="953" t="s">
        <v>1</v>
      </c>
      <c r="C28" s="930"/>
      <c r="D28" s="954">
        <f t="shared" si="0"/>
        <v>65</v>
      </c>
      <c r="E28" s="955">
        <f t="shared" si="1"/>
        <v>5.9663680422969594E-2</v>
      </c>
      <c r="F28" s="930"/>
      <c r="G28" s="954">
        <v>17</v>
      </c>
      <c r="H28" s="955">
        <v>26.153846153846157</v>
      </c>
      <c r="I28" s="954">
        <v>10</v>
      </c>
      <c r="J28" s="955">
        <v>58.82352941176471</v>
      </c>
      <c r="K28" s="930"/>
      <c r="L28" s="954">
        <v>27</v>
      </c>
      <c r="M28" s="955">
        <v>41.53846153846154</v>
      </c>
      <c r="N28" s="954">
        <v>15</v>
      </c>
      <c r="O28" s="955">
        <v>55.555555555555557</v>
      </c>
      <c r="P28" s="930"/>
      <c r="Q28" s="954">
        <v>21</v>
      </c>
      <c r="R28" s="955">
        <v>32.307692307692307</v>
      </c>
      <c r="S28" s="954">
        <v>11</v>
      </c>
      <c r="T28" s="955">
        <f t="shared" si="2"/>
        <v>52.380952380952387</v>
      </c>
    </row>
    <row r="29" spans="1:20" s="319" customFormat="1" ht="18" customHeight="1" x14ac:dyDescent="0.2">
      <c r="B29" s="1284" t="s">
        <v>0</v>
      </c>
      <c r="C29" s="1277"/>
      <c r="D29" s="1285">
        <f>SUM(D11:D28)</f>
        <v>108944</v>
      </c>
      <c r="E29" s="1286">
        <f t="shared" si="1"/>
        <v>100</v>
      </c>
      <c r="F29" s="1277"/>
      <c r="G29" s="1285">
        <f>SUM(G11:G28)</f>
        <v>33857</v>
      </c>
      <c r="H29" s="1286">
        <f t="shared" ref="H29" si="3">G29/$D29*100</f>
        <v>31.07743427816126</v>
      </c>
      <c r="I29" s="1285">
        <f>SUM(I11:I28)</f>
        <v>8146</v>
      </c>
      <c r="J29" s="1286">
        <f>I29/G29*100</f>
        <v>24.06001713087397</v>
      </c>
      <c r="K29" s="1277"/>
      <c r="L29" s="1285">
        <f>SUM(L11:L28)</f>
        <v>47947</v>
      </c>
      <c r="M29" s="1286">
        <f t="shared" ref="M29" si="4">L29/$D29*100</f>
        <v>44.010684388309592</v>
      </c>
      <c r="N29" s="1285">
        <f>SUM(N11:N28)</f>
        <v>13747</v>
      </c>
      <c r="O29" s="1286">
        <f>N29/L29*100</f>
        <v>28.671241162116502</v>
      </c>
      <c r="P29" s="1277"/>
      <c r="Q29" s="1285">
        <f>SUM(Q11:Q28)</f>
        <v>27140</v>
      </c>
      <c r="R29" s="1286">
        <f t="shared" ref="R29" si="5">Q29/$D29*100</f>
        <v>24.911881333529156</v>
      </c>
      <c r="S29" s="1285">
        <f>SUM(S11:S28)</f>
        <v>11117</v>
      </c>
      <c r="T29" s="1286">
        <f>S29/Q29*100</f>
        <v>40.961680176860717</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9" t="s">
        <v>366</v>
      </c>
      <c r="C3" s="1419"/>
      <c r="D3" s="1419"/>
      <c r="E3" s="1419"/>
      <c r="F3" s="1419"/>
      <c r="G3" s="1419"/>
      <c r="H3" s="1419"/>
      <c r="I3" s="1419"/>
      <c r="J3" s="1419"/>
      <c r="K3" s="1419"/>
      <c r="L3" s="1419"/>
      <c r="M3" s="1419"/>
      <c r="N3" s="1419"/>
      <c r="O3" s="1419"/>
      <c r="P3" s="1419"/>
      <c r="Q3" s="1419"/>
      <c r="R3" s="1419"/>
      <c r="S3" s="1419"/>
      <c r="T3" s="1419"/>
      <c r="U3" s="1419"/>
      <c r="V3" s="1419"/>
      <c r="W3" s="1419"/>
      <c r="X3" s="1419"/>
    </row>
    <row r="5" spans="1:29" x14ac:dyDescent="0.25">
      <c r="B5" s="219"/>
      <c r="C5" s="219"/>
      <c r="D5" s="1420" t="s">
        <v>365</v>
      </c>
      <c r="E5" s="1420"/>
      <c r="F5" s="1420"/>
      <c r="G5" s="1420"/>
      <c r="H5" s="1420"/>
      <c r="I5" s="1420"/>
      <c r="J5" s="1420"/>
      <c r="K5" s="1420"/>
      <c r="L5" s="1420"/>
      <c r="M5" s="219"/>
      <c r="N5" s="1417" t="s">
        <v>339</v>
      </c>
      <c r="O5" s="1418"/>
      <c r="P5" s="1418"/>
      <c r="Q5" s="1418"/>
      <c r="R5" s="1418"/>
      <c r="S5" s="1418"/>
      <c r="T5" s="1418"/>
      <c r="U5" s="1418"/>
      <c r="V5" s="1418"/>
      <c r="W5" s="1418"/>
      <c r="X5" s="1418"/>
      <c r="Y5" s="1418"/>
      <c r="Z5" s="1418"/>
      <c r="AA5" s="1418"/>
    </row>
    <row r="6" spans="1:29" ht="21" customHeight="1" x14ac:dyDescent="0.25">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26">
        <v>45657</v>
      </c>
      <c r="Y6" s="1427"/>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354473</v>
      </c>
      <c r="E9" s="300">
        <v>361314</v>
      </c>
      <c r="F9" s="300">
        <v>351802</v>
      </c>
      <c r="G9" s="254">
        <v>362202</v>
      </c>
      <c r="H9" s="254">
        <v>375118</v>
      </c>
      <c r="I9" s="254">
        <v>392545</v>
      </c>
      <c r="J9" s="1353">
        <v>391278</v>
      </c>
      <c r="K9" s="301">
        <v>397216</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5.9542163918334223E-2</v>
      </c>
      <c r="AA9" s="279">
        <v>22322</v>
      </c>
    </row>
    <row r="10" spans="1:29" x14ac:dyDescent="0.25">
      <c r="B10" s="303" t="s">
        <v>7</v>
      </c>
      <c r="C10" s="219"/>
      <c r="D10" s="253">
        <v>42117</v>
      </c>
      <c r="E10" s="254">
        <v>47743</v>
      </c>
      <c r="F10" s="254">
        <v>44726</v>
      </c>
      <c r="G10" s="254">
        <v>45995</v>
      </c>
      <c r="H10" s="254">
        <v>46968</v>
      </c>
      <c r="I10" s="254">
        <v>48583</v>
      </c>
      <c r="J10" s="1354">
        <v>53246</v>
      </c>
      <c r="K10" s="257">
        <v>55333</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9.7071594266114225E-2</v>
      </c>
      <c r="AA10" s="257">
        <v>4896</v>
      </c>
    </row>
    <row r="11" spans="1:29" x14ac:dyDescent="0.25">
      <c r="B11" s="303" t="s">
        <v>37</v>
      </c>
      <c r="C11" s="219"/>
      <c r="D11" s="253">
        <v>33668</v>
      </c>
      <c r="E11" s="254">
        <v>35198</v>
      </c>
      <c r="F11" s="254">
        <v>35711</v>
      </c>
      <c r="G11" s="254">
        <v>38230</v>
      </c>
      <c r="H11" s="254">
        <v>40199</v>
      </c>
      <c r="I11" s="254">
        <v>41209</v>
      </c>
      <c r="J11" s="1354">
        <v>42684</v>
      </c>
      <c r="K11" s="257">
        <v>44289</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7.2346916539551165E-2</v>
      </c>
      <c r="AA11" s="257">
        <v>2988</v>
      </c>
    </row>
    <row r="12" spans="1:29" x14ac:dyDescent="0.25">
      <c r="B12" s="303" t="s">
        <v>38</v>
      </c>
      <c r="C12" s="219"/>
      <c r="D12" s="253">
        <v>25370</v>
      </c>
      <c r="E12" s="254">
        <v>30928</v>
      </c>
      <c r="F12" s="254">
        <v>31586</v>
      </c>
      <c r="G12" s="254">
        <v>33061</v>
      </c>
      <c r="H12" s="254">
        <v>36020</v>
      </c>
      <c r="I12" s="254">
        <v>40725</v>
      </c>
      <c r="J12" s="1354">
        <v>44039</v>
      </c>
      <c r="K12" s="257">
        <v>45669</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6.0195932769987914E-2</v>
      </c>
      <c r="AA12" s="257">
        <v>2593</v>
      </c>
    </row>
    <row r="13" spans="1:29" x14ac:dyDescent="0.25">
      <c r="B13" s="303" t="s">
        <v>6</v>
      </c>
      <c r="C13" s="219"/>
      <c r="D13" s="253">
        <v>35850</v>
      </c>
      <c r="E13" s="254">
        <v>37916</v>
      </c>
      <c r="F13" s="254">
        <v>38655</v>
      </c>
      <c r="G13" s="254">
        <v>42298</v>
      </c>
      <c r="H13" s="254">
        <v>47498</v>
      </c>
      <c r="I13" s="254">
        <v>52927</v>
      </c>
      <c r="J13" s="1354">
        <v>59260</v>
      </c>
      <c r="K13" s="257">
        <v>70088</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0.25416935079808178</v>
      </c>
      <c r="AA13" s="257">
        <v>14204</v>
      </c>
      <c r="AC13" s="224"/>
    </row>
    <row r="14" spans="1:29" x14ac:dyDescent="0.25">
      <c r="B14" s="303" t="s">
        <v>5</v>
      </c>
      <c r="C14" s="219"/>
      <c r="D14" s="253">
        <v>24151</v>
      </c>
      <c r="E14" s="254">
        <v>24993</v>
      </c>
      <c r="F14" s="254">
        <v>24832</v>
      </c>
      <c r="G14" s="254">
        <v>22687</v>
      </c>
      <c r="H14" s="254">
        <v>22423</v>
      </c>
      <c r="I14" s="254">
        <v>23077</v>
      </c>
      <c r="J14" s="1354">
        <v>23374</v>
      </c>
      <c r="K14" s="257">
        <v>22985</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-6.7412817077913134E-3</v>
      </c>
      <c r="AA14" s="257">
        <v>-156</v>
      </c>
      <c r="AC14" s="224"/>
    </row>
    <row r="15" spans="1:29" x14ac:dyDescent="0.25">
      <c r="B15" s="303" t="s">
        <v>4</v>
      </c>
      <c r="C15" s="219"/>
      <c r="D15" s="253">
        <v>120362</v>
      </c>
      <c r="E15" s="254">
        <v>134693</v>
      </c>
      <c r="F15" s="254">
        <v>132386</v>
      </c>
      <c r="G15" s="254">
        <v>133847</v>
      </c>
      <c r="H15" s="254">
        <v>139217</v>
      </c>
      <c r="I15" s="254">
        <v>150140</v>
      </c>
      <c r="J15" s="1354">
        <v>156506</v>
      </c>
      <c r="K15" s="257">
        <v>158169</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2.9786319778116299E-2</v>
      </c>
      <c r="AA15" s="257">
        <v>4575</v>
      </c>
      <c r="AC15" s="224"/>
    </row>
    <row r="16" spans="1:29" x14ac:dyDescent="0.25">
      <c r="B16" s="303" t="s">
        <v>40</v>
      </c>
      <c r="C16" s="219"/>
      <c r="D16" s="253">
        <v>81735</v>
      </c>
      <c r="E16" s="254">
        <v>85461</v>
      </c>
      <c r="F16" s="254">
        <v>81399</v>
      </c>
      <c r="G16" s="254">
        <v>83372</v>
      </c>
      <c r="H16" s="254">
        <v>86743</v>
      </c>
      <c r="I16" s="254">
        <v>91940</v>
      </c>
      <c r="J16" s="1354">
        <v>97222</v>
      </c>
      <c r="K16" s="257">
        <v>100367</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4.8734104469034367E-2</v>
      </c>
      <c r="AA16" s="257">
        <v>4664</v>
      </c>
      <c r="AC16" s="224"/>
    </row>
    <row r="17" spans="2:31" x14ac:dyDescent="0.25">
      <c r="B17" s="303" t="s">
        <v>41</v>
      </c>
      <c r="C17" s="219"/>
      <c r="D17" s="253">
        <v>292526</v>
      </c>
      <c r="E17" s="254">
        <v>307817</v>
      </c>
      <c r="F17" s="254">
        <v>300021</v>
      </c>
      <c r="G17" s="254">
        <v>315907</v>
      </c>
      <c r="H17" s="254">
        <v>330438</v>
      </c>
      <c r="I17" s="254">
        <v>327571</v>
      </c>
      <c r="J17" s="1354">
        <v>352224</v>
      </c>
      <c r="K17" s="257">
        <v>366328</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7.4200056301022776E-2</v>
      </c>
      <c r="AA17" s="257">
        <v>25304</v>
      </c>
      <c r="AC17" s="224"/>
    </row>
    <row r="18" spans="2:31" x14ac:dyDescent="0.25">
      <c r="B18" s="303" t="s">
        <v>3</v>
      </c>
      <c r="C18" s="219"/>
      <c r="D18" s="253">
        <v>102144</v>
      </c>
      <c r="E18" s="254">
        <v>121696</v>
      </c>
      <c r="F18" s="254">
        <v>136159</v>
      </c>
      <c r="G18" s="254">
        <v>151649</v>
      </c>
      <c r="H18" s="254">
        <v>169110</v>
      </c>
      <c r="I18" s="254">
        <v>189030</v>
      </c>
      <c r="J18" s="1354">
        <v>201299</v>
      </c>
      <c r="K18" s="257">
        <v>213090</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9.0197482860943312E-2</v>
      </c>
      <c r="AA18" s="257">
        <v>17630</v>
      </c>
      <c r="AC18" s="224"/>
    </row>
    <row r="19" spans="2:31" x14ac:dyDescent="0.25">
      <c r="B19" s="303" t="s">
        <v>2</v>
      </c>
      <c r="C19" s="219"/>
      <c r="D19" s="253">
        <v>46533</v>
      </c>
      <c r="E19" s="254">
        <v>49654</v>
      </c>
      <c r="F19" s="254">
        <v>49281</v>
      </c>
      <c r="G19" s="254">
        <v>50941</v>
      </c>
      <c r="H19" s="254">
        <v>53876</v>
      </c>
      <c r="I19" s="254">
        <v>56464</v>
      </c>
      <c r="J19" s="1354">
        <v>56727</v>
      </c>
      <c r="K19" s="257">
        <v>57229</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1.448273417003465E-2</v>
      </c>
      <c r="AA19" s="257">
        <v>817</v>
      </c>
      <c r="AC19" s="224"/>
    </row>
    <row r="20" spans="2:31" x14ac:dyDescent="0.25">
      <c r="B20" s="303" t="s">
        <v>35</v>
      </c>
      <c r="C20" s="219"/>
      <c r="D20" s="253">
        <v>79727</v>
      </c>
      <c r="E20" s="254">
        <v>80292</v>
      </c>
      <c r="F20" s="254">
        <v>77049</v>
      </c>
      <c r="G20" s="254">
        <v>77553</v>
      </c>
      <c r="H20" s="254">
        <v>79015</v>
      </c>
      <c r="I20" s="254">
        <v>83386</v>
      </c>
      <c r="J20" s="1354">
        <v>85199</v>
      </c>
      <c r="K20" s="257">
        <v>92941</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0.10533514104942676</v>
      </c>
      <c r="AA20" s="257">
        <v>8857</v>
      </c>
      <c r="AC20" s="224"/>
    </row>
    <row r="21" spans="2:31" x14ac:dyDescent="0.25">
      <c r="B21" s="303" t="s">
        <v>42</v>
      </c>
      <c r="C21" s="219"/>
      <c r="D21" s="253">
        <v>215050</v>
      </c>
      <c r="E21" s="254">
        <v>227239</v>
      </c>
      <c r="F21" s="254">
        <v>216497</v>
      </c>
      <c r="G21" s="254">
        <v>215854</v>
      </c>
      <c r="H21" s="254">
        <v>224758</v>
      </c>
      <c r="I21" s="254">
        <v>237020</v>
      </c>
      <c r="J21" s="1354">
        <v>256322</v>
      </c>
      <c r="K21" s="257">
        <v>270536</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7.2138800711757822E-2</v>
      </c>
      <c r="AA21" s="257">
        <v>18203</v>
      </c>
      <c r="AC21" s="224"/>
    </row>
    <row r="22" spans="2:31" x14ac:dyDescent="0.25">
      <c r="B22" s="303" t="s">
        <v>43</v>
      </c>
      <c r="C22" s="219"/>
      <c r="D22" s="253">
        <v>43671</v>
      </c>
      <c r="E22" s="254">
        <v>46430</v>
      </c>
      <c r="F22" s="254">
        <v>45294</v>
      </c>
      <c r="G22" s="254">
        <v>47556</v>
      </c>
      <c r="H22" s="254">
        <v>50117</v>
      </c>
      <c r="I22" s="254">
        <v>54056</v>
      </c>
      <c r="J22" s="1354">
        <v>59427</v>
      </c>
      <c r="K22" s="257">
        <v>62476</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9.1684285938947063E-2</v>
      </c>
      <c r="AA22" s="257">
        <v>5247</v>
      </c>
      <c r="AC22" s="224"/>
    </row>
    <row r="23" spans="2:31" x14ac:dyDescent="0.25">
      <c r="B23" s="303" t="s">
        <v>44</v>
      </c>
      <c r="C23" s="219"/>
      <c r="D23" s="253">
        <v>19559</v>
      </c>
      <c r="E23" s="254">
        <v>18635</v>
      </c>
      <c r="F23" s="254">
        <v>19594</v>
      </c>
      <c r="G23" s="254">
        <v>20339</v>
      </c>
      <c r="H23" s="254">
        <v>21233</v>
      </c>
      <c r="I23" s="254">
        <v>22030</v>
      </c>
      <c r="J23" s="1354">
        <v>21443</v>
      </c>
      <c r="K23" s="257">
        <v>23602</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8.69985722838853E-2</v>
      </c>
      <c r="AA23" s="257">
        <v>1889</v>
      </c>
      <c r="AC23" s="224"/>
    </row>
    <row r="24" spans="2:31" x14ac:dyDescent="0.25">
      <c r="B24" s="303" t="s">
        <v>45</v>
      </c>
      <c r="C24" s="219"/>
      <c r="D24" s="253">
        <v>102231</v>
      </c>
      <c r="E24" s="254">
        <v>105837</v>
      </c>
      <c r="F24" s="254">
        <v>105419</v>
      </c>
      <c r="G24" s="254">
        <v>106624</v>
      </c>
      <c r="H24" s="254">
        <v>108415</v>
      </c>
      <c r="I24" s="254">
        <v>113823</v>
      </c>
      <c r="J24" s="1354">
        <v>117423</v>
      </c>
      <c r="K24" s="257">
        <v>120187</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3.7463205780037478E-2</v>
      </c>
      <c r="AA24" s="257">
        <v>4340</v>
      </c>
      <c r="AC24" s="224"/>
    </row>
    <row r="25" spans="2:31" x14ac:dyDescent="0.25">
      <c r="B25" s="303" t="s">
        <v>46</v>
      </c>
      <c r="C25" s="219"/>
      <c r="D25" s="253">
        <v>15250</v>
      </c>
      <c r="E25" s="254">
        <v>15370</v>
      </c>
      <c r="F25" s="254">
        <v>14678</v>
      </c>
      <c r="G25" s="254">
        <v>15446</v>
      </c>
      <c r="H25" s="254">
        <v>14352</v>
      </c>
      <c r="I25" s="254">
        <v>14615</v>
      </c>
      <c r="J25" s="1354">
        <v>14692</v>
      </c>
      <c r="K25" s="257">
        <v>14771</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-3.1045420800431822E-3</v>
      </c>
      <c r="AA25" s="257">
        <v>-46</v>
      </c>
      <c r="AC25" s="224"/>
    </row>
    <row r="26" spans="2:31" x14ac:dyDescent="0.25">
      <c r="B26" s="305" t="s">
        <v>1</v>
      </c>
      <c r="C26" s="219"/>
      <c r="D26" s="260">
        <v>4201</v>
      </c>
      <c r="E26" s="261">
        <v>4335</v>
      </c>
      <c r="F26" s="261">
        <v>4305</v>
      </c>
      <c r="G26" s="261">
        <v>4447</v>
      </c>
      <c r="H26" s="261">
        <v>4708</v>
      </c>
      <c r="I26" s="261">
        <v>5044</v>
      </c>
      <c r="J26" s="1355">
        <v>5404</v>
      </c>
      <c r="K26" s="265">
        <v>5656</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6.9187145557656038E-2</v>
      </c>
      <c r="AA26" s="265">
        <v>366</v>
      </c>
      <c r="AC26" s="224"/>
      <c r="AD26" s="224"/>
      <c r="AE26" s="286"/>
    </row>
    <row r="27" spans="2:31" x14ac:dyDescent="0.2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2120932</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6.9967849487372558E-2</v>
      </c>
      <c r="AA27" s="243">
        <f>SUM(AA9:AA26)</f>
        <v>138693</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58</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433</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76</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286</v>
      </c>
      <c r="J8" s="1671"/>
      <c r="K8" s="957"/>
      <c r="L8" s="1672" t="s">
        <v>69</v>
      </c>
      <c r="M8" s="1673"/>
      <c r="N8" s="1670" t="s">
        <v>286</v>
      </c>
      <c r="O8" s="1671"/>
      <c r="P8" s="957"/>
      <c r="Q8" s="1672" t="s">
        <v>69</v>
      </c>
      <c r="R8" s="1673"/>
      <c r="S8" s="1670" t="s">
        <v>286</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28728</v>
      </c>
      <c r="E11" s="928">
        <f>D11/D$29*100</f>
        <v>15.612958625224863</v>
      </c>
      <c r="F11" s="930"/>
      <c r="G11" s="927">
        <v>12904</v>
      </c>
      <c r="H11" s="928">
        <v>44.91785018100807</v>
      </c>
      <c r="I11" s="927">
        <v>12849</v>
      </c>
      <c r="J11" s="928">
        <v>99.573775573465596</v>
      </c>
      <c r="K11" s="930"/>
      <c r="L11" s="927">
        <v>15733</v>
      </c>
      <c r="M11" s="928">
        <v>54.765385686438314</v>
      </c>
      <c r="N11" s="927">
        <v>15591</v>
      </c>
      <c r="O11" s="928">
        <v>99.097438505053077</v>
      </c>
      <c r="P11" s="930"/>
      <c r="Q11" s="927">
        <v>91</v>
      </c>
      <c r="R11" s="928">
        <v>0.31676413255360625</v>
      </c>
      <c r="S11" s="927">
        <v>89</v>
      </c>
      <c r="T11" s="928">
        <f>IFERROR(S11/Q11*100,"-")</f>
        <v>97.802197802197796</v>
      </c>
    </row>
    <row r="12" spans="1:22" s="331" customFormat="1" ht="18" customHeight="1" x14ac:dyDescent="0.2">
      <c r="A12" s="330"/>
      <c r="B12" s="931" t="s">
        <v>7</v>
      </c>
      <c r="C12" s="930"/>
      <c r="D12" s="932">
        <f t="shared" ref="D12:D28" si="0">G12+L12+Q12</f>
        <v>4160</v>
      </c>
      <c r="E12" s="933">
        <f t="shared" ref="E12:E29" si="1">D12/D$29*100</f>
        <v>2.2608572779495764</v>
      </c>
      <c r="F12" s="930"/>
      <c r="G12" s="932">
        <v>2877</v>
      </c>
      <c r="H12" s="933">
        <v>69.158653846153854</v>
      </c>
      <c r="I12" s="932">
        <v>973</v>
      </c>
      <c r="J12" s="933">
        <v>33.819951338199509</v>
      </c>
      <c r="K12" s="930"/>
      <c r="L12" s="932">
        <v>1185</v>
      </c>
      <c r="M12" s="933">
        <v>28.485576923076923</v>
      </c>
      <c r="N12" s="932">
        <v>480</v>
      </c>
      <c r="O12" s="933">
        <v>40.506329113924053</v>
      </c>
      <c r="P12" s="930"/>
      <c r="Q12" s="932">
        <v>98</v>
      </c>
      <c r="R12" s="933">
        <v>2.3557692307692308</v>
      </c>
      <c r="S12" s="932">
        <v>52</v>
      </c>
      <c r="T12" s="933">
        <f t="shared" ref="T12:T28" si="2">IFERROR(S12/Q12*100,"-")</f>
        <v>53.061224489795919</v>
      </c>
    </row>
    <row r="13" spans="1:22" s="331" customFormat="1" ht="18" customHeight="1" x14ac:dyDescent="0.2">
      <c r="A13" s="330"/>
      <c r="B13" s="931" t="s">
        <v>37</v>
      </c>
      <c r="C13" s="930"/>
      <c r="D13" s="932">
        <f t="shared" si="0"/>
        <v>3813</v>
      </c>
      <c r="E13" s="933">
        <f t="shared" si="1"/>
        <v>2.0722713463513784</v>
      </c>
      <c r="F13" s="930"/>
      <c r="G13" s="932">
        <v>1856</v>
      </c>
      <c r="H13" s="933">
        <v>48.675583530028845</v>
      </c>
      <c r="I13" s="932">
        <v>25</v>
      </c>
      <c r="J13" s="933">
        <v>1.3469827586206895</v>
      </c>
      <c r="K13" s="930"/>
      <c r="L13" s="932">
        <v>1893</v>
      </c>
      <c r="M13" s="933">
        <v>49.645948072383952</v>
      </c>
      <c r="N13" s="932">
        <v>30</v>
      </c>
      <c r="O13" s="933">
        <v>1.5847860538827259</v>
      </c>
      <c r="P13" s="930"/>
      <c r="Q13" s="932">
        <v>64</v>
      </c>
      <c r="R13" s="933">
        <v>1.6784683975872017</v>
      </c>
      <c r="S13" s="932">
        <v>17</v>
      </c>
      <c r="T13" s="933">
        <f t="shared" si="2"/>
        <v>26.5625</v>
      </c>
    </row>
    <row r="14" spans="1:22" s="331" customFormat="1" ht="18" customHeight="1" x14ac:dyDescent="0.2">
      <c r="A14" s="330"/>
      <c r="B14" s="931" t="s">
        <v>38</v>
      </c>
      <c r="C14" s="930"/>
      <c r="D14" s="932">
        <f t="shared" si="0"/>
        <v>3086</v>
      </c>
      <c r="E14" s="933">
        <f t="shared" si="1"/>
        <v>1.6771647980174023</v>
      </c>
      <c r="F14" s="930"/>
      <c r="G14" s="932">
        <v>2216</v>
      </c>
      <c r="H14" s="933">
        <v>71.808165910563844</v>
      </c>
      <c r="I14" s="932">
        <v>2145</v>
      </c>
      <c r="J14" s="933">
        <v>96.79602888086643</v>
      </c>
      <c r="K14" s="930"/>
      <c r="L14" s="932">
        <v>866</v>
      </c>
      <c r="M14" s="933">
        <v>28.062216461438755</v>
      </c>
      <c r="N14" s="932">
        <v>751</v>
      </c>
      <c r="O14" s="933">
        <v>86.720554272517319</v>
      </c>
      <c r="P14" s="930"/>
      <c r="Q14" s="932">
        <v>4</v>
      </c>
      <c r="R14" s="933">
        <v>0.12961762799740764</v>
      </c>
      <c r="S14" s="932">
        <v>4</v>
      </c>
      <c r="T14" s="933">
        <f t="shared" si="2"/>
        <v>100</v>
      </c>
    </row>
    <row r="15" spans="1:22" s="331" customFormat="1" ht="18" customHeight="1" x14ac:dyDescent="0.2">
      <c r="A15" s="330"/>
      <c r="B15" s="931" t="s">
        <v>6</v>
      </c>
      <c r="C15" s="930"/>
      <c r="D15" s="932">
        <f t="shared" si="0"/>
        <v>4819</v>
      </c>
      <c r="E15" s="933">
        <f t="shared" si="1"/>
        <v>2.6190075053939927</v>
      </c>
      <c r="F15" s="930"/>
      <c r="G15" s="932">
        <v>2953</v>
      </c>
      <c r="H15" s="933">
        <v>61.278273500726286</v>
      </c>
      <c r="I15" s="932">
        <v>2823</v>
      </c>
      <c r="J15" s="933">
        <v>95.597697257026752</v>
      </c>
      <c r="K15" s="930"/>
      <c r="L15" s="932">
        <v>1792</v>
      </c>
      <c r="M15" s="933">
        <v>37.186138202946665</v>
      </c>
      <c r="N15" s="932">
        <v>1658</v>
      </c>
      <c r="O15" s="933">
        <v>92.522321428571431</v>
      </c>
      <c r="P15" s="930"/>
      <c r="Q15" s="932">
        <v>74</v>
      </c>
      <c r="R15" s="933">
        <v>1.5355882963270389</v>
      </c>
      <c r="S15" s="932">
        <v>65</v>
      </c>
      <c r="T15" s="933">
        <f t="shared" si="2"/>
        <v>87.837837837837839</v>
      </c>
    </row>
    <row r="16" spans="1:22" s="331" customFormat="1" ht="18" customHeight="1" x14ac:dyDescent="0.2">
      <c r="A16" s="330"/>
      <c r="B16" s="931" t="s">
        <v>5</v>
      </c>
      <c r="C16" s="930"/>
      <c r="D16" s="932">
        <f t="shared" si="0"/>
        <v>4574</v>
      </c>
      <c r="E16" s="933">
        <f t="shared" si="1"/>
        <v>2.4858560551301352</v>
      </c>
      <c r="F16" s="930"/>
      <c r="G16" s="932">
        <v>1816</v>
      </c>
      <c r="H16" s="933">
        <v>39.702667249672061</v>
      </c>
      <c r="I16" s="932">
        <v>12</v>
      </c>
      <c r="J16" s="933">
        <v>0.66079295154185025</v>
      </c>
      <c r="K16" s="930"/>
      <c r="L16" s="932">
        <v>2712</v>
      </c>
      <c r="M16" s="933">
        <v>59.291648447748145</v>
      </c>
      <c r="N16" s="932">
        <v>24</v>
      </c>
      <c r="O16" s="933">
        <v>0.88495575221238942</v>
      </c>
      <c r="P16" s="930"/>
      <c r="Q16" s="932">
        <v>46</v>
      </c>
      <c r="R16" s="933">
        <v>1.0056843025797988</v>
      </c>
      <c r="S16" s="932">
        <v>0</v>
      </c>
      <c r="T16" s="933">
        <f t="shared" si="2"/>
        <v>0</v>
      </c>
    </row>
    <row r="17" spans="1:20" s="331" customFormat="1" ht="18" customHeight="1" x14ac:dyDescent="0.2">
      <c r="A17" s="330"/>
      <c r="B17" s="931" t="s">
        <v>4</v>
      </c>
      <c r="C17" s="930"/>
      <c r="D17" s="932">
        <f t="shared" si="0"/>
        <v>9072</v>
      </c>
      <c r="E17" s="933">
        <f t="shared" si="1"/>
        <v>4.9304079869131145</v>
      </c>
      <c r="F17" s="930"/>
      <c r="G17" s="932">
        <v>5541</v>
      </c>
      <c r="H17" s="933">
        <v>61.078042328042329</v>
      </c>
      <c r="I17" s="932">
        <v>358</v>
      </c>
      <c r="J17" s="933">
        <v>6.4609276303916259</v>
      </c>
      <c r="K17" s="930"/>
      <c r="L17" s="932">
        <v>3528</v>
      </c>
      <c r="M17" s="933">
        <v>38.888888888888893</v>
      </c>
      <c r="N17" s="932">
        <v>81</v>
      </c>
      <c r="O17" s="933">
        <v>2.295918367346939</v>
      </c>
      <c r="P17" s="930"/>
      <c r="Q17" s="932">
        <v>3</v>
      </c>
      <c r="R17" s="933">
        <v>3.3068783068783067E-2</v>
      </c>
      <c r="S17" s="932">
        <v>1</v>
      </c>
      <c r="T17" s="933">
        <f t="shared" si="2"/>
        <v>33.333333333333329</v>
      </c>
    </row>
    <row r="18" spans="1:20" s="331" customFormat="1" ht="18" customHeight="1" x14ac:dyDescent="0.2">
      <c r="A18" s="330"/>
      <c r="B18" s="931" t="s">
        <v>40</v>
      </c>
      <c r="C18" s="930"/>
      <c r="D18" s="932">
        <f t="shared" si="0"/>
        <v>12647</v>
      </c>
      <c r="E18" s="933">
        <f t="shared" si="1"/>
        <v>6.8733322101510312</v>
      </c>
      <c r="F18" s="930"/>
      <c r="G18" s="932">
        <v>7288</v>
      </c>
      <c r="H18" s="933">
        <v>57.626314540997868</v>
      </c>
      <c r="I18" s="932">
        <v>7079</v>
      </c>
      <c r="J18" s="933">
        <v>97.132272228320531</v>
      </c>
      <c r="K18" s="930"/>
      <c r="L18" s="932">
        <v>3754</v>
      </c>
      <c r="M18" s="933">
        <v>29.682928757808174</v>
      </c>
      <c r="N18" s="932">
        <v>3418</v>
      </c>
      <c r="O18" s="933">
        <v>91.049547149706981</v>
      </c>
      <c r="P18" s="930"/>
      <c r="Q18" s="932">
        <v>1605</v>
      </c>
      <c r="R18" s="933">
        <v>12.690756701193958</v>
      </c>
      <c r="S18" s="932">
        <v>1339</v>
      </c>
      <c r="T18" s="933">
        <f t="shared" si="2"/>
        <v>83.426791277258573</v>
      </c>
    </row>
    <row r="19" spans="1:20" s="331" customFormat="1" ht="18" customHeight="1" x14ac:dyDescent="0.2">
      <c r="A19" s="330"/>
      <c r="B19" s="931" t="s">
        <v>41</v>
      </c>
      <c r="C19" s="930"/>
      <c r="D19" s="932">
        <f t="shared" si="0"/>
        <v>39186</v>
      </c>
      <c r="E19" s="933">
        <f t="shared" si="1"/>
        <v>21.29662338791637</v>
      </c>
      <c r="F19" s="930"/>
      <c r="G19" s="932">
        <v>14866</v>
      </c>
      <c r="H19" s="933">
        <v>37.937018322870415</v>
      </c>
      <c r="I19" s="932">
        <v>14284</v>
      </c>
      <c r="J19" s="933">
        <v>96.085026234360285</v>
      </c>
      <c r="K19" s="930"/>
      <c r="L19" s="932">
        <v>21146</v>
      </c>
      <c r="M19" s="933">
        <v>53.963150104629207</v>
      </c>
      <c r="N19" s="932">
        <v>19682</v>
      </c>
      <c r="O19" s="933">
        <v>93.076704814149252</v>
      </c>
      <c r="P19" s="930"/>
      <c r="Q19" s="932">
        <v>3174</v>
      </c>
      <c r="R19" s="933">
        <v>8.0998315725003813</v>
      </c>
      <c r="S19" s="932">
        <v>3151</v>
      </c>
      <c r="T19" s="933">
        <f t="shared" si="2"/>
        <v>99.275362318840578</v>
      </c>
    </row>
    <row r="20" spans="1:20" s="331" customFormat="1" ht="18" customHeight="1" x14ac:dyDescent="0.2">
      <c r="A20" s="330"/>
      <c r="B20" s="931" t="s">
        <v>3</v>
      </c>
      <c r="C20" s="930"/>
      <c r="D20" s="932">
        <f t="shared" si="0"/>
        <v>13571</v>
      </c>
      <c r="E20" s="933">
        <f t="shared" si="1"/>
        <v>7.3755033940032941</v>
      </c>
      <c r="F20" s="930"/>
      <c r="G20" s="932">
        <v>6244</v>
      </c>
      <c r="H20" s="933">
        <v>46.009873996020929</v>
      </c>
      <c r="I20" s="932">
        <v>5970</v>
      </c>
      <c r="J20" s="933">
        <v>95.611787315823193</v>
      </c>
      <c r="K20" s="930"/>
      <c r="L20" s="932">
        <v>6418</v>
      </c>
      <c r="M20" s="933">
        <v>47.292019747992043</v>
      </c>
      <c r="N20" s="932">
        <v>5964</v>
      </c>
      <c r="O20" s="933">
        <v>92.926145216578377</v>
      </c>
      <c r="P20" s="930"/>
      <c r="Q20" s="932">
        <v>909</v>
      </c>
      <c r="R20" s="933">
        <v>6.6981062559870308</v>
      </c>
      <c r="S20" s="932">
        <v>555</v>
      </c>
      <c r="T20" s="933">
        <f t="shared" si="2"/>
        <v>61.056105610561048</v>
      </c>
    </row>
    <row r="21" spans="1:20" s="331" customFormat="1" ht="18" customHeight="1" x14ac:dyDescent="0.2">
      <c r="A21" s="330"/>
      <c r="B21" s="931" t="s">
        <v>2</v>
      </c>
      <c r="C21" s="930"/>
      <c r="D21" s="932">
        <f t="shared" si="0"/>
        <v>5077</v>
      </c>
      <c r="E21" s="933">
        <f t="shared" si="1"/>
        <v>2.7592241346514421</v>
      </c>
      <c r="F21" s="930"/>
      <c r="G21" s="932">
        <v>3258</v>
      </c>
      <c r="H21" s="933">
        <v>64.171754973409492</v>
      </c>
      <c r="I21" s="932">
        <v>3174</v>
      </c>
      <c r="J21" s="933">
        <v>97.421731123388582</v>
      </c>
      <c r="K21" s="930"/>
      <c r="L21" s="932">
        <v>1780</v>
      </c>
      <c r="M21" s="933">
        <v>35.060074847350798</v>
      </c>
      <c r="N21" s="932">
        <v>1753</v>
      </c>
      <c r="O21" s="933">
        <v>98.483146067415731</v>
      </c>
      <c r="P21" s="930"/>
      <c r="Q21" s="932">
        <v>39</v>
      </c>
      <c r="R21" s="933">
        <v>0.76817017923970843</v>
      </c>
      <c r="S21" s="932">
        <v>39</v>
      </c>
      <c r="T21" s="933">
        <f t="shared" si="2"/>
        <v>100</v>
      </c>
    </row>
    <row r="22" spans="1:20" s="331" customFormat="1" ht="18" customHeight="1" x14ac:dyDescent="0.2">
      <c r="A22" s="330"/>
      <c r="B22" s="931" t="s">
        <v>35</v>
      </c>
      <c r="C22" s="930"/>
      <c r="D22" s="932">
        <f t="shared" si="0"/>
        <v>6740</v>
      </c>
      <c r="E22" s="933">
        <f t="shared" si="1"/>
        <v>3.6630235705240732</v>
      </c>
      <c r="F22" s="930"/>
      <c r="G22" s="932">
        <v>3848</v>
      </c>
      <c r="H22" s="933">
        <v>57.091988130563799</v>
      </c>
      <c r="I22" s="932">
        <v>3685</v>
      </c>
      <c r="J22" s="933">
        <v>95.764033264033259</v>
      </c>
      <c r="K22" s="930"/>
      <c r="L22" s="932">
        <v>2618</v>
      </c>
      <c r="M22" s="933">
        <v>38.84272997032641</v>
      </c>
      <c r="N22" s="932">
        <v>2561</v>
      </c>
      <c r="O22" s="933">
        <v>97.82276546982429</v>
      </c>
      <c r="P22" s="930"/>
      <c r="Q22" s="932">
        <v>274</v>
      </c>
      <c r="R22" s="933">
        <v>4.0652818991097925</v>
      </c>
      <c r="S22" s="932">
        <v>262</v>
      </c>
      <c r="T22" s="933">
        <f t="shared" si="2"/>
        <v>95.620437956204384</v>
      </c>
    </row>
    <row r="23" spans="1:20" s="331" customFormat="1" ht="18" customHeight="1" x14ac:dyDescent="0.2">
      <c r="A23" s="330"/>
      <c r="B23" s="931" t="s">
        <v>42</v>
      </c>
      <c r="C23" s="930"/>
      <c r="D23" s="932">
        <f t="shared" si="0"/>
        <v>24812</v>
      </c>
      <c r="E23" s="933">
        <f t="shared" si="1"/>
        <v>13.484709322231945</v>
      </c>
      <c r="F23" s="930"/>
      <c r="G23" s="932">
        <v>15454</v>
      </c>
      <c r="H23" s="933">
        <v>62.284378526519426</v>
      </c>
      <c r="I23" s="932">
        <v>12935</v>
      </c>
      <c r="J23" s="933">
        <v>83.700012941633233</v>
      </c>
      <c r="K23" s="930"/>
      <c r="L23" s="932">
        <v>8110</v>
      </c>
      <c r="M23" s="933">
        <v>32.685797194905689</v>
      </c>
      <c r="N23" s="932">
        <v>7180</v>
      </c>
      <c r="O23" s="933">
        <v>88.532675709001225</v>
      </c>
      <c r="P23" s="930"/>
      <c r="Q23" s="932">
        <v>1248</v>
      </c>
      <c r="R23" s="933">
        <v>5.0298242785748837</v>
      </c>
      <c r="S23" s="932">
        <v>1234</v>
      </c>
      <c r="T23" s="933">
        <f t="shared" si="2"/>
        <v>98.878205128205138</v>
      </c>
    </row>
    <row r="24" spans="1:20" s="331" customFormat="1" ht="18" customHeight="1" x14ac:dyDescent="0.2">
      <c r="A24" s="330">
        <v>47094</v>
      </c>
      <c r="B24" s="931" t="s">
        <v>43</v>
      </c>
      <c r="C24" s="930"/>
      <c r="D24" s="932">
        <f t="shared" si="0"/>
        <v>5310</v>
      </c>
      <c r="E24" s="933">
        <f t="shared" si="1"/>
        <v>2.8858538812289063</v>
      </c>
      <c r="F24" s="930"/>
      <c r="G24" s="932">
        <v>2803</v>
      </c>
      <c r="H24" s="933">
        <v>52.78719397363465</v>
      </c>
      <c r="I24" s="932">
        <v>2793</v>
      </c>
      <c r="J24" s="933">
        <v>99.643239386371746</v>
      </c>
      <c r="K24" s="930"/>
      <c r="L24" s="932">
        <v>2486</v>
      </c>
      <c r="M24" s="933">
        <v>46.817325800376643</v>
      </c>
      <c r="N24" s="932">
        <v>2478</v>
      </c>
      <c r="O24" s="933">
        <v>99.678197908286407</v>
      </c>
      <c r="P24" s="930"/>
      <c r="Q24" s="932">
        <v>21</v>
      </c>
      <c r="R24" s="933">
        <v>0.39548022598870053</v>
      </c>
      <c r="S24" s="932">
        <v>20</v>
      </c>
      <c r="T24" s="933">
        <f t="shared" si="2"/>
        <v>95.238095238095227</v>
      </c>
    </row>
    <row r="25" spans="1:20" s="331" customFormat="1" ht="18" customHeight="1" x14ac:dyDescent="0.2">
      <c r="B25" s="931" t="s">
        <v>44</v>
      </c>
      <c r="C25" s="930"/>
      <c r="D25" s="932">
        <f t="shared" si="0"/>
        <v>2700</v>
      </c>
      <c r="E25" s="933">
        <f t="shared" si="1"/>
        <v>1.4673833294384269</v>
      </c>
      <c r="F25" s="930"/>
      <c r="G25" s="932">
        <v>1054</v>
      </c>
      <c r="H25" s="933">
        <v>39.037037037037038</v>
      </c>
      <c r="I25" s="932">
        <v>1049</v>
      </c>
      <c r="J25" s="933">
        <v>99.525616698292225</v>
      </c>
      <c r="K25" s="930"/>
      <c r="L25" s="932">
        <v>1569</v>
      </c>
      <c r="M25" s="933">
        <v>58.111111111111114</v>
      </c>
      <c r="N25" s="932">
        <v>1559</v>
      </c>
      <c r="O25" s="933">
        <v>99.362651370299545</v>
      </c>
      <c r="P25" s="930"/>
      <c r="Q25" s="932">
        <v>77</v>
      </c>
      <c r="R25" s="933">
        <v>2.8518518518518521</v>
      </c>
      <c r="S25" s="932">
        <v>77</v>
      </c>
      <c r="T25" s="933">
        <f t="shared" si="2"/>
        <v>100</v>
      </c>
    </row>
    <row r="26" spans="1:20" s="331" customFormat="1" ht="18" customHeight="1" x14ac:dyDescent="0.2">
      <c r="B26" s="931" t="s">
        <v>45</v>
      </c>
      <c r="C26" s="930"/>
      <c r="D26" s="932">
        <f t="shared" si="0"/>
        <v>13484</v>
      </c>
      <c r="E26" s="933">
        <f t="shared" si="1"/>
        <v>7.3282210422769447</v>
      </c>
      <c r="F26" s="930"/>
      <c r="G26" s="932">
        <v>6045</v>
      </c>
      <c r="H26" s="933">
        <v>44.830910708988434</v>
      </c>
      <c r="I26" s="932">
        <v>4935</v>
      </c>
      <c r="J26" s="933">
        <v>81.637717121588096</v>
      </c>
      <c r="K26" s="930"/>
      <c r="L26" s="932">
        <v>5049</v>
      </c>
      <c r="M26" s="933">
        <v>37.444378522693562</v>
      </c>
      <c r="N26" s="932">
        <v>3947</v>
      </c>
      <c r="O26" s="933">
        <v>78.173895820954641</v>
      </c>
      <c r="P26" s="930"/>
      <c r="Q26" s="932">
        <v>2390</v>
      </c>
      <c r="R26" s="933">
        <v>17.724710768318005</v>
      </c>
      <c r="S26" s="932">
        <v>1664</v>
      </c>
      <c r="T26" s="933">
        <f t="shared" si="2"/>
        <v>69.623430962343093</v>
      </c>
    </row>
    <row r="27" spans="1:20" s="331" customFormat="1" ht="18" customHeight="1" x14ac:dyDescent="0.2">
      <c r="B27" s="931" t="s">
        <v>46</v>
      </c>
      <c r="C27" s="930"/>
      <c r="D27" s="932">
        <f t="shared" si="0"/>
        <v>2020</v>
      </c>
      <c r="E27" s="933">
        <f t="shared" si="1"/>
        <v>1.0978201205428231</v>
      </c>
      <c r="F27" s="930"/>
      <c r="G27" s="932">
        <v>676</v>
      </c>
      <c r="H27" s="933">
        <v>33.46534653465347</v>
      </c>
      <c r="I27" s="932">
        <v>473</v>
      </c>
      <c r="J27" s="933">
        <v>69.970414201183431</v>
      </c>
      <c r="K27" s="930"/>
      <c r="L27" s="932">
        <v>1229</v>
      </c>
      <c r="M27" s="933">
        <v>60.841584158415841</v>
      </c>
      <c r="N27" s="932">
        <v>934</v>
      </c>
      <c r="O27" s="933">
        <v>75.996745321399516</v>
      </c>
      <c r="P27" s="930"/>
      <c r="Q27" s="932">
        <v>115</v>
      </c>
      <c r="R27" s="933">
        <v>5.6930693069306937</v>
      </c>
      <c r="S27" s="932">
        <v>94</v>
      </c>
      <c r="T27" s="933">
        <f t="shared" si="2"/>
        <v>81.739130434782609</v>
      </c>
    </row>
    <row r="28" spans="1:20" s="331" customFormat="1" ht="18" customHeight="1" x14ac:dyDescent="0.2">
      <c r="B28" s="953" t="s">
        <v>1</v>
      </c>
      <c r="C28" s="930"/>
      <c r="D28" s="954">
        <f t="shared" si="0"/>
        <v>202</v>
      </c>
      <c r="E28" s="955">
        <f t="shared" si="1"/>
        <v>0.10978201205428231</v>
      </c>
      <c r="F28" s="930"/>
      <c r="G28" s="954">
        <v>90</v>
      </c>
      <c r="H28" s="955">
        <v>44.554455445544555</v>
      </c>
      <c r="I28" s="954">
        <v>88</v>
      </c>
      <c r="J28" s="955">
        <v>97.777777777777771</v>
      </c>
      <c r="K28" s="930"/>
      <c r="L28" s="954">
        <v>112</v>
      </c>
      <c r="M28" s="955">
        <v>55.445544554455452</v>
      </c>
      <c r="N28" s="954">
        <v>110</v>
      </c>
      <c r="O28" s="955">
        <v>98.214285714285708</v>
      </c>
      <c r="P28" s="930"/>
      <c r="Q28" s="954">
        <v>0</v>
      </c>
      <c r="R28" s="955">
        <v>0</v>
      </c>
      <c r="S28" s="954">
        <v>0</v>
      </c>
      <c r="T28" s="955" t="str">
        <f t="shared" si="2"/>
        <v>-</v>
      </c>
    </row>
    <row r="29" spans="1:20" s="319" customFormat="1" ht="18" customHeight="1" x14ac:dyDescent="0.2">
      <c r="B29" s="1284" t="s">
        <v>0</v>
      </c>
      <c r="C29" s="1277"/>
      <c r="D29" s="1285">
        <f>SUM(D11:D28)</f>
        <v>184001</v>
      </c>
      <c r="E29" s="1286">
        <f t="shared" si="1"/>
        <v>100</v>
      </c>
      <c r="F29" s="1277"/>
      <c r="G29" s="1285">
        <f>SUM(G11:G28)</f>
        <v>91789</v>
      </c>
      <c r="H29" s="1286">
        <f t="shared" ref="H29" si="3">G29/$D29*100</f>
        <v>49.885054972527321</v>
      </c>
      <c r="I29" s="1285">
        <f>SUM(I11:I28)</f>
        <v>75650</v>
      </c>
      <c r="J29" s="1286">
        <f>I29/G29*100</f>
        <v>82.417283116713335</v>
      </c>
      <c r="K29" s="1277"/>
      <c r="L29" s="1285">
        <f>SUM(L11:L28)</f>
        <v>81980</v>
      </c>
      <c r="M29" s="1286">
        <f t="shared" ref="M29" si="4">L29/$D29*100</f>
        <v>44.554105684208238</v>
      </c>
      <c r="N29" s="1285">
        <f>SUM(N11:N28)</f>
        <v>68201</v>
      </c>
      <c r="O29" s="1286">
        <f>N29/L29*100</f>
        <v>83.192242010246403</v>
      </c>
      <c r="P29" s="1277"/>
      <c r="Q29" s="1285">
        <f>SUM(Q11:Q28)</f>
        <v>10232</v>
      </c>
      <c r="R29" s="1286">
        <f t="shared" ref="R29" si="5">Q29/$D29*100</f>
        <v>5.5608393432644387</v>
      </c>
      <c r="S29" s="1285">
        <f>SUM(S11:S28)</f>
        <v>8663</v>
      </c>
      <c r="T29" s="1286">
        <f>S29/Q29*100</f>
        <v>84.665754495699758</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22" x14ac:dyDescent="0.25">
      <c r="B33" s="1402"/>
      <c r="C33" s="567"/>
      <c r="D33" s="567"/>
      <c r="E33" s="567"/>
      <c r="F33" s="567"/>
      <c r="G33" s="567"/>
      <c r="H33" s="567"/>
      <c r="I33" s="567"/>
      <c r="J33" s="567"/>
      <c r="K33" s="567"/>
      <c r="L33" s="1402"/>
      <c r="M33" s="567"/>
      <c r="N33" s="567"/>
      <c r="O33" s="567"/>
      <c r="P33" s="567"/>
      <c r="Q33" s="567"/>
      <c r="R33" s="567"/>
      <c r="S33" s="567"/>
      <c r="T33" s="1401"/>
      <c r="U33" s="1401"/>
      <c r="V33" s="1401"/>
    </row>
    <row r="34" spans="2:22"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c r="T34" s="1401"/>
      <c r="U34" s="1401"/>
      <c r="V34" s="1401"/>
    </row>
    <row r="35" spans="2:22"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c r="T35" s="1401"/>
      <c r="U35" s="1401"/>
      <c r="V35" s="1401"/>
    </row>
    <row r="36" spans="2:22" s="567" customFormat="1" x14ac:dyDescent="0.25">
      <c r="B36" s="1401"/>
      <c r="C36" s="1401"/>
      <c r="D36" s="1401"/>
      <c r="E36" s="1401"/>
      <c r="F36" s="1401"/>
      <c r="G36" s="1401"/>
      <c r="H36" s="1401"/>
      <c r="I36" s="1401"/>
      <c r="J36" s="1401"/>
      <c r="K36" s="1401"/>
      <c r="L36" s="1401"/>
      <c r="M36" s="1401"/>
      <c r="N36" s="1401"/>
      <c r="O36" s="1401"/>
      <c r="P36" s="1401"/>
      <c r="Q36" s="1401"/>
      <c r="R36" s="1401"/>
      <c r="S36" s="1401"/>
      <c r="T36" s="1401"/>
      <c r="U36" s="1401"/>
      <c r="V36" s="1401"/>
    </row>
    <row r="37" spans="2:22" s="567" customFormat="1" x14ac:dyDescent="0.25">
      <c r="B37" s="1401"/>
      <c r="C37" s="1401"/>
      <c r="D37" s="1401"/>
      <c r="E37" s="1401"/>
      <c r="F37" s="1401"/>
      <c r="G37" s="1401"/>
      <c r="H37" s="1401"/>
      <c r="I37" s="1401"/>
      <c r="J37" s="1401"/>
      <c r="K37" s="1401"/>
      <c r="L37" s="1401"/>
      <c r="M37" s="1401"/>
      <c r="N37" s="1401"/>
      <c r="O37" s="1401"/>
      <c r="P37" s="1401"/>
      <c r="Q37" s="1401"/>
      <c r="R37" s="1401"/>
      <c r="S37" s="1401"/>
      <c r="T37" s="1401"/>
      <c r="U37" s="1401"/>
      <c r="V37" s="1401"/>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67</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432</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77</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286</v>
      </c>
      <c r="J8" s="1671"/>
      <c r="K8" s="957"/>
      <c r="L8" s="1672" t="s">
        <v>69</v>
      </c>
      <c r="M8" s="1673"/>
      <c r="N8" s="1670" t="s">
        <v>286</v>
      </c>
      <c r="O8" s="1671"/>
      <c r="P8" s="957"/>
      <c r="Q8" s="1672" t="s">
        <v>69</v>
      </c>
      <c r="R8" s="1673"/>
      <c r="S8" s="1670" t="s">
        <v>286</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4100</v>
      </c>
      <c r="E11" s="928">
        <f>D11/D$29*100</f>
        <v>1.798419145707042</v>
      </c>
      <c r="F11" s="930"/>
      <c r="G11" s="927">
        <v>2010</v>
      </c>
      <c r="H11" s="928">
        <v>49.024390243902438</v>
      </c>
      <c r="I11" s="927">
        <v>1949</v>
      </c>
      <c r="J11" s="928">
        <v>96.965174129353244</v>
      </c>
      <c r="K11" s="930"/>
      <c r="L11" s="927">
        <v>1974</v>
      </c>
      <c r="M11" s="928">
        <v>48.146341463414629</v>
      </c>
      <c r="N11" s="927">
        <v>1863</v>
      </c>
      <c r="O11" s="928">
        <v>94.376899696048639</v>
      </c>
      <c r="P11" s="930"/>
      <c r="Q11" s="927">
        <v>116</v>
      </c>
      <c r="R11" s="928">
        <v>2.8292682926829271</v>
      </c>
      <c r="S11" s="927">
        <v>49</v>
      </c>
      <c r="T11" s="928">
        <f>IFERROR(S11/Q11*100,"-")</f>
        <v>42.241379310344826</v>
      </c>
    </row>
    <row r="12" spans="1:22" s="331" customFormat="1" ht="18" customHeight="1" x14ac:dyDescent="0.2">
      <c r="A12" s="330"/>
      <c r="B12" s="931" t="s">
        <v>7</v>
      </c>
      <c r="C12" s="930"/>
      <c r="D12" s="932">
        <f t="shared" ref="D12:D28" si="0">G12+L12+Q12</f>
        <v>10282</v>
      </c>
      <c r="E12" s="933">
        <f t="shared" ref="E12:E29" si="1">D12/D$29*100</f>
        <v>4.5100843063804401</v>
      </c>
      <c r="F12" s="930"/>
      <c r="G12" s="932">
        <v>4330</v>
      </c>
      <c r="H12" s="933">
        <v>42.112429488426379</v>
      </c>
      <c r="I12" s="932">
        <v>4242</v>
      </c>
      <c r="J12" s="933">
        <v>97.967667436489606</v>
      </c>
      <c r="K12" s="930"/>
      <c r="L12" s="932">
        <v>4150</v>
      </c>
      <c r="M12" s="933">
        <v>40.361797315697331</v>
      </c>
      <c r="N12" s="932">
        <v>4026</v>
      </c>
      <c r="O12" s="933">
        <v>97.01204819277109</v>
      </c>
      <c r="P12" s="930"/>
      <c r="Q12" s="932">
        <v>1802</v>
      </c>
      <c r="R12" s="933">
        <v>17.525773195876287</v>
      </c>
      <c r="S12" s="932">
        <v>1719</v>
      </c>
      <c r="T12" s="933">
        <f t="shared" ref="T12:T28" si="2">IFERROR(S12/Q12*100,"-")</f>
        <v>95.39400665926749</v>
      </c>
    </row>
    <row r="13" spans="1:22" s="331" customFormat="1" ht="18" customHeight="1" x14ac:dyDescent="0.2">
      <c r="A13" s="330"/>
      <c r="B13" s="931" t="s">
        <v>37</v>
      </c>
      <c r="C13" s="930"/>
      <c r="D13" s="932">
        <f t="shared" si="0"/>
        <v>5588</v>
      </c>
      <c r="E13" s="933">
        <f t="shared" si="1"/>
        <v>2.4511137039538902</v>
      </c>
      <c r="F13" s="930"/>
      <c r="G13" s="932">
        <v>1872</v>
      </c>
      <c r="H13" s="933">
        <v>33.500357909806731</v>
      </c>
      <c r="I13" s="932">
        <v>1798</v>
      </c>
      <c r="J13" s="933">
        <v>96.047008547008545</v>
      </c>
      <c r="K13" s="930"/>
      <c r="L13" s="932">
        <v>2014</v>
      </c>
      <c r="M13" s="933">
        <v>36.041517537580532</v>
      </c>
      <c r="N13" s="932">
        <v>1805</v>
      </c>
      <c r="O13" s="933">
        <v>89.622641509433961</v>
      </c>
      <c r="P13" s="930"/>
      <c r="Q13" s="932">
        <v>1702</v>
      </c>
      <c r="R13" s="933">
        <v>30.458124552612741</v>
      </c>
      <c r="S13" s="932">
        <v>1379</v>
      </c>
      <c r="T13" s="933">
        <f t="shared" si="2"/>
        <v>81.02232667450059</v>
      </c>
    </row>
    <row r="14" spans="1:22" s="331" customFormat="1" ht="18" customHeight="1" x14ac:dyDescent="0.2">
      <c r="A14" s="330"/>
      <c r="B14" s="931" t="s">
        <v>38</v>
      </c>
      <c r="C14" s="930"/>
      <c r="D14" s="932">
        <f t="shared" si="0"/>
        <v>847</v>
      </c>
      <c r="E14" s="933">
        <f t="shared" si="1"/>
        <v>0.37152707717411332</v>
      </c>
      <c r="F14" s="930"/>
      <c r="G14" s="932">
        <v>408</v>
      </c>
      <c r="H14" s="933">
        <v>48.170011806375442</v>
      </c>
      <c r="I14" s="932">
        <v>359</v>
      </c>
      <c r="J14" s="933">
        <v>87.990196078431367</v>
      </c>
      <c r="K14" s="930"/>
      <c r="L14" s="932">
        <v>392</v>
      </c>
      <c r="M14" s="933">
        <v>46.280991735537192</v>
      </c>
      <c r="N14" s="932">
        <v>323</v>
      </c>
      <c r="O14" s="933">
        <v>82.397959183673478</v>
      </c>
      <c r="P14" s="930"/>
      <c r="Q14" s="932">
        <v>47</v>
      </c>
      <c r="R14" s="933">
        <v>5.548996458087367</v>
      </c>
      <c r="S14" s="932">
        <v>8</v>
      </c>
      <c r="T14" s="933">
        <f t="shared" si="2"/>
        <v>17.021276595744681</v>
      </c>
    </row>
    <row r="15" spans="1:22" s="331" customFormat="1" ht="18" customHeight="1" x14ac:dyDescent="0.2">
      <c r="A15" s="330"/>
      <c r="B15" s="931" t="s">
        <v>6</v>
      </c>
      <c r="C15" s="930"/>
      <c r="D15" s="932">
        <f t="shared" si="0"/>
        <v>18697</v>
      </c>
      <c r="E15" s="933">
        <f t="shared" si="1"/>
        <v>8.2012299432401381</v>
      </c>
      <c r="F15" s="930"/>
      <c r="G15" s="932">
        <v>5838</v>
      </c>
      <c r="H15" s="933">
        <v>31.224260576563083</v>
      </c>
      <c r="I15" s="932">
        <v>4743</v>
      </c>
      <c r="J15" s="933">
        <v>81.243576567317575</v>
      </c>
      <c r="K15" s="930"/>
      <c r="L15" s="932">
        <v>6405</v>
      </c>
      <c r="M15" s="933">
        <v>34.256832646948709</v>
      </c>
      <c r="N15" s="932">
        <v>5135</v>
      </c>
      <c r="O15" s="933">
        <v>80.17174082747853</v>
      </c>
      <c r="P15" s="930"/>
      <c r="Q15" s="932">
        <v>6454</v>
      </c>
      <c r="R15" s="933">
        <v>34.518906776488208</v>
      </c>
      <c r="S15" s="932">
        <v>5388</v>
      </c>
      <c r="T15" s="933">
        <f t="shared" si="2"/>
        <v>83.483111248837929</v>
      </c>
    </row>
    <row r="16" spans="1:22" s="331" customFormat="1" ht="18" customHeight="1" x14ac:dyDescent="0.2">
      <c r="A16" s="330"/>
      <c r="B16" s="931" t="s">
        <v>5</v>
      </c>
      <c r="C16" s="930"/>
      <c r="D16" s="932">
        <f t="shared" si="0"/>
        <v>407</v>
      </c>
      <c r="E16" s="933">
        <f t="shared" si="1"/>
        <v>0.17852599812262587</v>
      </c>
      <c r="F16" s="930"/>
      <c r="G16" s="932">
        <v>180</v>
      </c>
      <c r="H16" s="933">
        <v>44.226044226044223</v>
      </c>
      <c r="I16" s="932">
        <v>180</v>
      </c>
      <c r="J16" s="933">
        <v>100</v>
      </c>
      <c r="K16" s="930"/>
      <c r="L16" s="932">
        <v>225</v>
      </c>
      <c r="M16" s="933">
        <v>55.282555282555279</v>
      </c>
      <c r="N16" s="932">
        <v>225</v>
      </c>
      <c r="O16" s="933">
        <v>100</v>
      </c>
      <c r="P16" s="930"/>
      <c r="Q16" s="932">
        <v>2</v>
      </c>
      <c r="R16" s="933">
        <v>0.49140049140049141</v>
      </c>
      <c r="S16" s="932">
        <v>2</v>
      </c>
      <c r="T16" s="933">
        <f t="shared" si="2"/>
        <v>100</v>
      </c>
    </row>
    <row r="17" spans="1:20" s="331" customFormat="1" ht="18" customHeight="1" x14ac:dyDescent="0.2">
      <c r="A17" s="330"/>
      <c r="B17" s="931" t="s">
        <v>4</v>
      </c>
      <c r="C17" s="930"/>
      <c r="D17" s="932">
        <f t="shared" si="0"/>
        <v>49041</v>
      </c>
      <c r="E17" s="933">
        <f t="shared" si="1"/>
        <v>21.511286176736352</v>
      </c>
      <c r="F17" s="930"/>
      <c r="G17" s="932">
        <v>16176</v>
      </c>
      <c r="H17" s="933">
        <v>32.984645500703493</v>
      </c>
      <c r="I17" s="932">
        <v>13857</v>
      </c>
      <c r="J17" s="933">
        <v>85.663946587537083</v>
      </c>
      <c r="K17" s="930"/>
      <c r="L17" s="932">
        <v>15906</v>
      </c>
      <c r="M17" s="933">
        <v>32.434085764972167</v>
      </c>
      <c r="N17" s="932">
        <v>12909</v>
      </c>
      <c r="O17" s="933">
        <v>81.158053564692565</v>
      </c>
      <c r="P17" s="930"/>
      <c r="Q17" s="932">
        <v>16959</v>
      </c>
      <c r="R17" s="933">
        <v>34.58126873432434</v>
      </c>
      <c r="S17" s="932">
        <v>11569</v>
      </c>
      <c r="T17" s="933">
        <f t="shared" si="2"/>
        <v>68.217465652455928</v>
      </c>
    </row>
    <row r="18" spans="1:20" s="331" customFormat="1" ht="18" customHeight="1" x14ac:dyDescent="0.2">
      <c r="A18" s="330"/>
      <c r="B18" s="931" t="s">
        <v>40</v>
      </c>
      <c r="C18" s="930"/>
      <c r="D18" s="932">
        <f t="shared" si="0"/>
        <v>12213</v>
      </c>
      <c r="E18" s="933">
        <f t="shared" si="1"/>
        <v>5.3570958601268543</v>
      </c>
      <c r="F18" s="930"/>
      <c r="G18" s="932">
        <v>4189</v>
      </c>
      <c r="H18" s="933">
        <v>34.29951690821256</v>
      </c>
      <c r="I18" s="932">
        <v>3560</v>
      </c>
      <c r="J18" s="933">
        <v>84.984483170207696</v>
      </c>
      <c r="K18" s="930"/>
      <c r="L18" s="932">
        <v>4575</v>
      </c>
      <c r="M18" s="933">
        <v>37.460083517563255</v>
      </c>
      <c r="N18" s="932">
        <v>3782</v>
      </c>
      <c r="O18" s="933">
        <v>82.666666666666671</v>
      </c>
      <c r="P18" s="930"/>
      <c r="Q18" s="932">
        <v>3449</v>
      </c>
      <c r="R18" s="933">
        <v>28.240399574224188</v>
      </c>
      <c r="S18" s="932">
        <v>2563</v>
      </c>
      <c r="T18" s="933">
        <f t="shared" si="2"/>
        <v>74.311394607132499</v>
      </c>
    </row>
    <row r="19" spans="1:20" s="331" customFormat="1" ht="18" customHeight="1" x14ac:dyDescent="0.2">
      <c r="A19" s="330"/>
      <c r="B19" s="931" t="s">
        <v>41</v>
      </c>
      <c r="C19" s="930"/>
      <c r="D19" s="932">
        <f t="shared" si="0"/>
        <v>23150</v>
      </c>
      <c r="E19" s="933">
        <f t="shared" si="1"/>
        <v>10.154488591004396</v>
      </c>
      <c r="F19" s="930"/>
      <c r="G19" s="932">
        <v>6573</v>
      </c>
      <c r="H19" s="933">
        <v>28.393088552915767</v>
      </c>
      <c r="I19" s="932">
        <v>6293</v>
      </c>
      <c r="J19" s="933">
        <v>95.740149094781685</v>
      </c>
      <c r="K19" s="930"/>
      <c r="L19" s="932">
        <v>11710</v>
      </c>
      <c r="M19" s="933">
        <v>50.583153347732178</v>
      </c>
      <c r="N19" s="932">
        <v>10811</v>
      </c>
      <c r="O19" s="933">
        <v>92.322801024765155</v>
      </c>
      <c r="P19" s="930"/>
      <c r="Q19" s="932">
        <v>4867</v>
      </c>
      <c r="R19" s="933">
        <v>21.023758099352051</v>
      </c>
      <c r="S19" s="932">
        <v>3820</v>
      </c>
      <c r="T19" s="933">
        <f t="shared" si="2"/>
        <v>78.487774809944526</v>
      </c>
    </row>
    <row r="20" spans="1:20" s="331" customFormat="1" ht="18" customHeight="1" x14ac:dyDescent="0.2">
      <c r="A20" s="330"/>
      <c r="B20" s="931" t="s">
        <v>3</v>
      </c>
      <c r="C20" s="930"/>
      <c r="D20" s="932">
        <f t="shared" si="0"/>
        <v>26892</v>
      </c>
      <c r="E20" s="933">
        <f t="shared" si="1"/>
        <v>11.79587504057409</v>
      </c>
      <c r="F20" s="930"/>
      <c r="G20" s="932">
        <v>8059</v>
      </c>
      <c r="H20" s="933">
        <v>29.968020229064408</v>
      </c>
      <c r="I20" s="932">
        <v>4542</v>
      </c>
      <c r="J20" s="933">
        <v>56.359349795259959</v>
      </c>
      <c r="K20" s="930"/>
      <c r="L20" s="932">
        <v>10253</v>
      </c>
      <c r="M20" s="933">
        <v>38.126580395656703</v>
      </c>
      <c r="N20" s="932">
        <v>5381</v>
      </c>
      <c r="O20" s="933">
        <v>52.482200331610265</v>
      </c>
      <c r="P20" s="930"/>
      <c r="Q20" s="932">
        <v>8580</v>
      </c>
      <c r="R20" s="933">
        <v>31.905399375278893</v>
      </c>
      <c r="S20" s="932">
        <v>3488</v>
      </c>
      <c r="T20" s="933">
        <f t="shared" si="2"/>
        <v>40.652680652680651</v>
      </c>
    </row>
    <row r="21" spans="1:20" s="331" customFormat="1" ht="18" customHeight="1" x14ac:dyDescent="0.2">
      <c r="A21" s="330"/>
      <c r="B21" s="931" t="s">
        <v>2</v>
      </c>
      <c r="C21" s="930"/>
      <c r="D21" s="932">
        <f t="shared" si="0"/>
        <v>20468</v>
      </c>
      <c r="E21" s="933">
        <f t="shared" si="1"/>
        <v>8.9780592864223738</v>
      </c>
      <c r="F21" s="930"/>
      <c r="G21" s="932">
        <v>6187</v>
      </c>
      <c r="H21" s="933">
        <v>30.227672464334571</v>
      </c>
      <c r="I21" s="932">
        <v>5087</v>
      </c>
      <c r="J21" s="933">
        <v>82.220785518021657</v>
      </c>
      <c r="K21" s="930"/>
      <c r="L21" s="932">
        <v>6834</v>
      </c>
      <c r="M21" s="933">
        <v>33.388704318936881</v>
      </c>
      <c r="N21" s="932">
        <v>4960</v>
      </c>
      <c r="O21" s="933">
        <v>72.578285045361426</v>
      </c>
      <c r="P21" s="930"/>
      <c r="Q21" s="932">
        <v>7447</v>
      </c>
      <c r="R21" s="933">
        <v>36.383623216728552</v>
      </c>
      <c r="S21" s="932">
        <v>4831</v>
      </c>
      <c r="T21" s="933">
        <f t="shared" si="2"/>
        <v>64.871760440445811</v>
      </c>
    </row>
    <row r="22" spans="1:20" s="331" customFormat="1" ht="18" customHeight="1" x14ac:dyDescent="0.2">
      <c r="A22" s="330"/>
      <c r="B22" s="931" t="s">
        <v>35</v>
      </c>
      <c r="C22" s="930"/>
      <c r="D22" s="932">
        <f t="shared" si="0"/>
        <v>18778</v>
      </c>
      <c r="E22" s="933">
        <f t="shared" si="1"/>
        <v>8.2367596873382514</v>
      </c>
      <c r="F22" s="930"/>
      <c r="G22" s="932">
        <v>6482</v>
      </c>
      <c r="H22" s="933">
        <v>34.519118116945364</v>
      </c>
      <c r="I22" s="932">
        <v>5308</v>
      </c>
      <c r="J22" s="933">
        <v>81.888306078370874</v>
      </c>
      <c r="K22" s="930"/>
      <c r="L22" s="932">
        <v>6042</v>
      </c>
      <c r="M22" s="933">
        <v>32.175950580466505</v>
      </c>
      <c r="N22" s="932">
        <v>4030</v>
      </c>
      <c r="O22" s="933">
        <v>66.69976828864614</v>
      </c>
      <c r="P22" s="930"/>
      <c r="Q22" s="932">
        <v>6254</v>
      </c>
      <c r="R22" s="933">
        <v>33.304931302588137</v>
      </c>
      <c r="S22" s="932">
        <v>3475</v>
      </c>
      <c r="T22" s="933">
        <f t="shared" si="2"/>
        <v>55.564438759194111</v>
      </c>
    </row>
    <row r="23" spans="1:20" s="331" customFormat="1" ht="18" customHeight="1" x14ac:dyDescent="0.2">
      <c r="A23" s="330"/>
      <c r="B23" s="931" t="s">
        <v>42</v>
      </c>
      <c r="C23" s="930"/>
      <c r="D23" s="932">
        <f t="shared" si="0"/>
        <v>30333</v>
      </c>
      <c r="E23" s="933">
        <f t="shared" si="1"/>
        <v>13.305231206519927</v>
      </c>
      <c r="F23" s="930"/>
      <c r="G23" s="932">
        <v>13847</v>
      </c>
      <c r="H23" s="933">
        <v>45.649952197276896</v>
      </c>
      <c r="I23" s="932">
        <v>11484</v>
      </c>
      <c r="J23" s="933">
        <v>82.934931754170577</v>
      </c>
      <c r="K23" s="930"/>
      <c r="L23" s="932">
        <v>11026</v>
      </c>
      <c r="M23" s="933">
        <v>36.34984999835163</v>
      </c>
      <c r="N23" s="932">
        <v>8740</v>
      </c>
      <c r="O23" s="933">
        <v>79.267186649736985</v>
      </c>
      <c r="P23" s="930"/>
      <c r="Q23" s="932">
        <v>5460</v>
      </c>
      <c r="R23" s="933">
        <v>18.000197804371474</v>
      </c>
      <c r="S23" s="932">
        <v>3810</v>
      </c>
      <c r="T23" s="933">
        <f t="shared" si="2"/>
        <v>69.780219780219781</v>
      </c>
    </row>
    <row r="24" spans="1:20" s="331" customFormat="1" ht="18" customHeight="1" x14ac:dyDescent="0.2">
      <c r="A24" s="330">
        <v>47094</v>
      </c>
      <c r="B24" s="931" t="s">
        <v>43</v>
      </c>
      <c r="C24" s="930"/>
      <c r="D24" s="932">
        <f t="shared" si="0"/>
        <v>1573</v>
      </c>
      <c r="E24" s="933">
        <f t="shared" si="1"/>
        <v>0.68997885760906752</v>
      </c>
      <c r="F24" s="930"/>
      <c r="G24" s="932">
        <v>895</v>
      </c>
      <c r="H24" s="933">
        <v>56.897647806738718</v>
      </c>
      <c r="I24" s="932">
        <v>839</v>
      </c>
      <c r="J24" s="933">
        <v>93.743016759776538</v>
      </c>
      <c r="K24" s="930"/>
      <c r="L24" s="932">
        <v>483</v>
      </c>
      <c r="M24" s="933">
        <v>30.705657978385254</v>
      </c>
      <c r="N24" s="932">
        <v>401</v>
      </c>
      <c r="O24" s="933">
        <v>83.02277432712215</v>
      </c>
      <c r="P24" s="930"/>
      <c r="Q24" s="932">
        <v>195</v>
      </c>
      <c r="R24" s="933">
        <v>12.396694214876034</v>
      </c>
      <c r="S24" s="932">
        <v>139</v>
      </c>
      <c r="T24" s="933">
        <f t="shared" si="2"/>
        <v>71.282051282051285</v>
      </c>
    </row>
    <row r="25" spans="1:20" s="331" customFormat="1" ht="18" customHeight="1" x14ac:dyDescent="0.2">
      <c r="B25" s="931" t="s">
        <v>44</v>
      </c>
      <c r="C25" s="930"/>
      <c r="D25" s="932">
        <f t="shared" si="0"/>
        <v>3120</v>
      </c>
      <c r="E25" s="933">
        <f t="shared" si="1"/>
        <v>1.3685531060014564</v>
      </c>
      <c r="F25" s="930"/>
      <c r="G25" s="932">
        <v>766</v>
      </c>
      <c r="H25" s="933">
        <v>24.551282051282051</v>
      </c>
      <c r="I25" s="932">
        <v>573</v>
      </c>
      <c r="J25" s="933">
        <v>74.804177545691914</v>
      </c>
      <c r="K25" s="930"/>
      <c r="L25" s="932">
        <v>1487</v>
      </c>
      <c r="M25" s="933">
        <v>47.660256410256416</v>
      </c>
      <c r="N25" s="932">
        <v>1083</v>
      </c>
      <c r="O25" s="933">
        <v>72.83120376597175</v>
      </c>
      <c r="P25" s="930"/>
      <c r="Q25" s="932">
        <v>867</v>
      </c>
      <c r="R25" s="933">
        <v>27.78846153846154</v>
      </c>
      <c r="S25" s="932">
        <v>484</v>
      </c>
      <c r="T25" s="933">
        <f t="shared" si="2"/>
        <v>55.824682814302193</v>
      </c>
    </row>
    <row r="26" spans="1:20" s="331" customFormat="1" ht="18" customHeight="1" x14ac:dyDescent="0.2">
      <c r="B26" s="931" t="s">
        <v>45</v>
      </c>
      <c r="C26" s="930"/>
      <c r="D26" s="932">
        <f t="shared" si="0"/>
        <v>1422</v>
      </c>
      <c r="E26" s="933">
        <f t="shared" si="1"/>
        <v>0.62374439638912527</v>
      </c>
      <c r="F26" s="930"/>
      <c r="G26" s="932">
        <v>683</v>
      </c>
      <c r="H26" s="933">
        <v>48.030942334739798</v>
      </c>
      <c r="I26" s="932">
        <v>550</v>
      </c>
      <c r="J26" s="933">
        <v>80.527086383601755</v>
      </c>
      <c r="K26" s="930"/>
      <c r="L26" s="932">
        <v>708</v>
      </c>
      <c r="M26" s="933">
        <v>49.789029535864984</v>
      </c>
      <c r="N26" s="932">
        <v>565</v>
      </c>
      <c r="O26" s="933">
        <v>79.802259887005647</v>
      </c>
      <c r="P26" s="930"/>
      <c r="Q26" s="932">
        <v>31</v>
      </c>
      <c r="R26" s="933">
        <v>2.1800281293952182</v>
      </c>
      <c r="S26" s="932">
        <v>22</v>
      </c>
      <c r="T26" s="933">
        <f t="shared" si="2"/>
        <v>70.967741935483872</v>
      </c>
    </row>
    <row r="27" spans="1:20" s="331" customFormat="1" ht="18" customHeight="1" x14ac:dyDescent="0.2">
      <c r="B27" s="931" t="s">
        <v>46</v>
      </c>
      <c r="C27" s="930"/>
      <c r="D27" s="932">
        <f t="shared" si="0"/>
        <v>1062</v>
      </c>
      <c r="E27" s="933">
        <f t="shared" si="1"/>
        <v>0.46583442261972652</v>
      </c>
      <c r="F27" s="930"/>
      <c r="G27" s="932">
        <v>465</v>
      </c>
      <c r="H27" s="933">
        <v>43.78531073446328</v>
      </c>
      <c r="I27" s="932">
        <v>404</v>
      </c>
      <c r="J27" s="933">
        <v>86.881720430107521</v>
      </c>
      <c r="K27" s="930"/>
      <c r="L27" s="932">
        <v>562</v>
      </c>
      <c r="M27" s="933">
        <v>52.919020715630879</v>
      </c>
      <c r="N27" s="932">
        <v>459</v>
      </c>
      <c r="O27" s="933">
        <v>81.672597864768676</v>
      </c>
      <c r="P27" s="930"/>
      <c r="Q27" s="932">
        <v>35</v>
      </c>
      <c r="R27" s="933">
        <v>3.2956685499058378</v>
      </c>
      <c r="S27" s="932">
        <v>19</v>
      </c>
      <c r="T27" s="933">
        <f t="shared" si="2"/>
        <v>54.285714285714285</v>
      </c>
    </row>
    <row r="28" spans="1:20" s="331" customFormat="1" ht="18" customHeight="1" x14ac:dyDescent="0.2">
      <c r="B28" s="953" t="s">
        <v>1</v>
      </c>
      <c r="C28" s="930"/>
      <c r="D28" s="954">
        <f t="shared" si="0"/>
        <v>5</v>
      </c>
      <c r="E28" s="955">
        <f t="shared" si="1"/>
        <v>2.1931940801305388E-3</v>
      </c>
      <c r="F28" s="930"/>
      <c r="G28" s="954">
        <v>0</v>
      </c>
      <c r="H28" s="955">
        <v>0</v>
      </c>
      <c r="I28" s="954">
        <v>0</v>
      </c>
      <c r="J28" s="955" t="s">
        <v>363</v>
      </c>
      <c r="K28" s="930"/>
      <c r="L28" s="954">
        <v>4</v>
      </c>
      <c r="M28" s="955">
        <v>80</v>
      </c>
      <c r="N28" s="954">
        <v>3</v>
      </c>
      <c r="O28" s="955">
        <v>75</v>
      </c>
      <c r="P28" s="930"/>
      <c r="Q28" s="954">
        <v>1</v>
      </c>
      <c r="R28" s="955">
        <v>20</v>
      </c>
      <c r="S28" s="954">
        <v>0</v>
      </c>
      <c r="T28" s="955">
        <f t="shared" si="2"/>
        <v>0</v>
      </c>
    </row>
    <row r="29" spans="1:20" s="319" customFormat="1" ht="18" customHeight="1" x14ac:dyDescent="0.2">
      <c r="B29" s="1284" t="s">
        <v>0</v>
      </c>
      <c r="C29" s="1277"/>
      <c r="D29" s="1285">
        <f>SUM(D11:D28)</f>
        <v>227978</v>
      </c>
      <c r="E29" s="1286">
        <f t="shared" si="1"/>
        <v>100</v>
      </c>
      <c r="F29" s="1277"/>
      <c r="G29" s="1285">
        <f>SUM(G11:G28)</f>
        <v>78960</v>
      </c>
      <c r="H29" s="1286">
        <f>G29/$D29*100</f>
        <v>34.634920913421468</v>
      </c>
      <c r="I29" s="1285">
        <f>SUM(I11:I28)</f>
        <v>65768</v>
      </c>
      <c r="J29" s="1286">
        <f>I29/G29*100</f>
        <v>83.292806484295852</v>
      </c>
      <c r="K29" s="1277"/>
      <c r="L29" s="1285">
        <f>SUM(L11:L28)</f>
        <v>84750</v>
      </c>
      <c r="M29" s="1286">
        <f>L29/$D29*100</f>
        <v>37.174639658212634</v>
      </c>
      <c r="N29" s="1285">
        <f>SUM(N11:N28)</f>
        <v>66501</v>
      </c>
      <c r="O29" s="1286">
        <f>N29/L29*100</f>
        <v>78.467256637168134</v>
      </c>
      <c r="P29" s="1277"/>
      <c r="Q29" s="1285">
        <f>SUM(Q11:Q28)</f>
        <v>64268</v>
      </c>
      <c r="R29" s="1286">
        <f>Q29/$D29*100</f>
        <v>28.190439428365892</v>
      </c>
      <c r="S29" s="1285">
        <f>SUM(S11:S28)</f>
        <v>42765</v>
      </c>
      <c r="T29" s="1286">
        <f>S29/Q29*100</f>
        <v>66.541669259973858</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66</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431</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66</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286</v>
      </c>
      <c r="J8" s="1671"/>
      <c r="K8" s="957"/>
      <c r="L8" s="1672" t="s">
        <v>69</v>
      </c>
      <c r="M8" s="1673"/>
      <c r="N8" s="1670" t="s">
        <v>286</v>
      </c>
      <c r="O8" s="1671"/>
      <c r="P8" s="957"/>
      <c r="Q8" s="1672" t="s">
        <v>69</v>
      </c>
      <c r="R8" s="1673"/>
      <c r="S8" s="1670" t="s">
        <v>286</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90136</v>
      </c>
      <c r="E11" s="928">
        <f>D11/D$29*100</f>
        <v>12.990835102465542</v>
      </c>
      <c r="F11" s="930"/>
      <c r="G11" s="927">
        <v>26949</v>
      </c>
      <c r="H11" s="928">
        <v>29.898153900772169</v>
      </c>
      <c r="I11" s="927">
        <v>21907</v>
      </c>
      <c r="J11" s="928">
        <v>81.290585921555532</v>
      </c>
      <c r="K11" s="930"/>
      <c r="L11" s="927">
        <v>40889</v>
      </c>
      <c r="M11" s="928">
        <v>45.363672672406139</v>
      </c>
      <c r="N11" s="927">
        <v>32507</v>
      </c>
      <c r="O11" s="928">
        <v>79.500599183154392</v>
      </c>
      <c r="P11" s="930"/>
      <c r="Q11" s="927">
        <v>22298</v>
      </c>
      <c r="R11" s="928">
        <v>24.738173426821692</v>
      </c>
      <c r="S11" s="927">
        <v>17217</v>
      </c>
      <c r="T11" s="928">
        <f>IFERROR(S11/Q11*100,"-")</f>
        <v>77.213202977845555</v>
      </c>
    </row>
    <row r="12" spans="1:22" s="331" customFormat="1" ht="18" customHeight="1" x14ac:dyDescent="0.2">
      <c r="A12" s="330"/>
      <c r="B12" s="931" t="s">
        <v>7</v>
      </c>
      <c r="C12" s="930"/>
      <c r="D12" s="932">
        <f t="shared" ref="D12:D28" si="0">G12+L12+Q12</f>
        <v>24877</v>
      </c>
      <c r="E12" s="933">
        <f t="shared" ref="E12:E29" si="1">D12/D$29*100</f>
        <v>3.5853932373750257</v>
      </c>
      <c r="F12" s="930"/>
      <c r="G12" s="932">
        <v>5419</v>
      </c>
      <c r="H12" s="933">
        <v>21.783173212204044</v>
      </c>
      <c r="I12" s="932">
        <v>3942</v>
      </c>
      <c r="J12" s="933">
        <v>72.74404871747555</v>
      </c>
      <c r="K12" s="930"/>
      <c r="L12" s="932">
        <v>9176</v>
      </c>
      <c r="M12" s="933">
        <v>36.885476544599427</v>
      </c>
      <c r="N12" s="932">
        <v>6487</v>
      </c>
      <c r="O12" s="933">
        <v>70.69529206625981</v>
      </c>
      <c r="P12" s="930"/>
      <c r="Q12" s="932">
        <v>10282</v>
      </c>
      <c r="R12" s="933">
        <v>41.331350243196532</v>
      </c>
      <c r="S12" s="932">
        <v>7110</v>
      </c>
      <c r="T12" s="933">
        <f t="shared" ref="T12:T28" si="2">IFERROR(S12/Q12*100,"-")</f>
        <v>69.14997082279713</v>
      </c>
    </row>
    <row r="13" spans="1:22" s="331" customFormat="1" ht="18" customHeight="1" x14ac:dyDescent="0.2">
      <c r="A13" s="330"/>
      <c r="B13" s="931" t="s">
        <v>37</v>
      </c>
      <c r="C13" s="930"/>
      <c r="D13" s="932">
        <f t="shared" si="0"/>
        <v>13490</v>
      </c>
      <c r="E13" s="933">
        <f t="shared" si="1"/>
        <v>1.9442438707315632</v>
      </c>
      <c r="F13" s="930"/>
      <c r="G13" s="932">
        <v>2904</v>
      </c>
      <c r="H13" s="933">
        <v>21.527057079318013</v>
      </c>
      <c r="I13" s="932">
        <v>2412</v>
      </c>
      <c r="J13" s="933">
        <v>83.057851239669418</v>
      </c>
      <c r="K13" s="930"/>
      <c r="L13" s="932">
        <v>4589</v>
      </c>
      <c r="M13" s="933">
        <v>34.017790956263902</v>
      </c>
      <c r="N13" s="932">
        <v>3545</v>
      </c>
      <c r="O13" s="933">
        <v>77.249945521900202</v>
      </c>
      <c r="P13" s="930"/>
      <c r="Q13" s="932">
        <v>5997</v>
      </c>
      <c r="R13" s="933">
        <v>44.455151964418086</v>
      </c>
      <c r="S13" s="932">
        <v>3893</v>
      </c>
      <c r="T13" s="933">
        <f t="shared" si="2"/>
        <v>64.915791228947811</v>
      </c>
    </row>
    <row r="14" spans="1:22" s="331" customFormat="1" ht="18" customHeight="1" x14ac:dyDescent="0.2">
      <c r="A14" s="330"/>
      <c r="B14" s="931" t="s">
        <v>38</v>
      </c>
      <c r="C14" s="930"/>
      <c r="D14" s="932">
        <f t="shared" si="0"/>
        <v>25510</v>
      </c>
      <c r="E14" s="933">
        <f t="shared" si="1"/>
        <v>3.6766242507310731</v>
      </c>
      <c r="F14" s="930"/>
      <c r="G14" s="932">
        <v>4773</v>
      </c>
      <c r="H14" s="933">
        <v>18.710309682477462</v>
      </c>
      <c r="I14" s="932">
        <v>1999</v>
      </c>
      <c r="J14" s="933">
        <v>41.881416300020952</v>
      </c>
      <c r="K14" s="930"/>
      <c r="L14" s="932">
        <v>8415</v>
      </c>
      <c r="M14" s="933">
        <v>32.987063896511174</v>
      </c>
      <c r="N14" s="932">
        <v>2795</v>
      </c>
      <c r="O14" s="933">
        <v>33.214497920380275</v>
      </c>
      <c r="P14" s="930"/>
      <c r="Q14" s="932">
        <v>12322</v>
      </c>
      <c r="R14" s="933">
        <v>48.302626421011368</v>
      </c>
      <c r="S14" s="932">
        <v>3535</v>
      </c>
      <c r="T14" s="933">
        <f t="shared" si="2"/>
        <v>28.688524590163933</v>
      </c>
    </row>
    <row r="15" spans="1:22" s="331" customFormat="1" ht="18" customHeight="1" x14ac:dyDescent="0.2">
      <c r="A15" s="330"/>
      <c r="B15" s="931" t="s">
        <v>6</v>
      </c>
      <c r="C15" s="930"/>
      <c r="D15" s="932">
        <f t="shared" si="0"/>
        <v>23570</v>
      </c>
      <c r="E15" s="933">
        <f t="shared" si="1"/>
        <v>3.3970220928942139</v>
      </c>
      <c r="F15" s="930"/>
      <c r="G15" s="932">
        <v>8348</v>
      </c>
      <c r="H15" s="933">
        <v>35.41790411540093</v>
      </c>
      <c r="I15" s="932">
        <v>6954</v>
      </c>
      <c r="J15" s="933">
        <v>83.301389554384286</v>
      </c>
      <c r="K15" s="930"/>
      <c r="L15" s="932">
        <v>8741</v>
      </c>
      <c r="M15" s="933">
        <v>37.085277895630036</v>
      </c>
      <c r="N15" s="932">
        <v>7640</v>
      </c>
      <c r="O15" s="933">
        <v>87.404187163940051</v>
      </c>
      <c r="P15" s="930"/>
      <c r="Q15" s="932">
        <v>6481</v>
      </c>
      <c r="R15" s="933">
        <v>27.496817988969031</v>
      </c>
      <c r="S15" s="932">
        <v>5686</v>
      </c>
      <c r="T15" s="933">
        <f t="shared" si="2"/>
        <v>87.733374479247033</v>
      </c>
    </row>
    <row r="16" spans="1:22" s="331" customFormat="1" ht="18" customHeight="1" x14ac:dyDescent="0.2">
      <c r="A16" s="330"/>
      <c r="B16" s="931" t="s">
        <v>5</v>
      </c>
      <c r="C16" s="930"/>
      <c r="D16" s="932">
        <f t="shared" si="0"/>
        <v>9545</v>
      </c>
      <c r="E16" s="933">
        <f t="shared" si="1"/>
        <v>1.3756714415220734</v>
      </c>
      <c r="F16" s="930"/>
      <c r="G16" s="932">
        <v>2279</v>
      </c>
      <c r="H16" s="933">
        <v>23.876375065479309</v>
      </c>
      <c r="I16" s="932">
        <v>1856</v>
      </c>
      <c r="J16" s="933">
        <v>81.439227731461173</v>
      </c>
      <c r="K16" s="930"/>
      <c r="L16" s="932">
        <v>3589</v>
      </c>
      <c r="M16" s="933">
        <v>37.600838135149296</v>
      </c>
      <c r="N16" s="932">
        <v>2565</v>
      </c>
      <c r="O16" s="933">
        <v>71.468375592086929</v>
      </c>
      <c r="P16" s="930"/>
      <c r="Q16" s="932">
        <v>3677</v>
      </c>
      <c r="R16" s="933">
        <v>38.522786799371403</v>
      </c>
      <c r="S16" s="932">
        <v>2487</v>
      </c>
      <c r="T16" s="933">
        <f t="shared" si="2"/>
        <v>67.636660320913791</v>
      </c>
    </row>
    <row r="17" spans="1:20" s="331" customFormat="1" ht="18" customHeight="1" x14ac:dyDescent="0.2">
      <c r="A17" s="330"/>
      <c r="B17" s="931" t="s">
        <v>4</v>
      </c>
      <c r="C17" s="930"/>
      <c r="D17" s="932">
        <f t="shared" si="0"/>
        <v>38607</v>
      </c>
      <c r="E17" s="933">
        <f t="shared" si="1"/>
        <v>5.5642270657771284</v>
      </c>
      <c r="F17" s="930"/>
      <c r="G17" s="932">
        <v>9583</v>
      </c>
      <c r="H17" s="933">
        <v>24.821923485378299</v>
      </c>
      <c r="I17" s="932">
        <v>6721</v>
      </c>
      <c r="J17" s="933">
        <v>70.134613377856624</v>
      </c>
      <c r="K17" s="930"/>
      <c r="L17" s="932">
        <v>14069</v>
      </c>
      <c r="M17" s="933">
        <v>36.441577952184836</v>
      </c>
      <c r="N17" s="932">
        <v>9406</v>
      </c>
      <c r="O17" s="933">
        <v>66.856208685763036</v>
      </c>
      <c r="P17" s="930"/>
      <c r="Q17" s="932">
        <v>14955</v>
      </c>
      <c r="R17" s="933">
        <v>38.736498562436864</v>
      </c>
      <c r="S17" s="932">
        <v>10161</v>
      </c>
      <c r="T17" s="933">
        <f t="shared" si="2"/>
        <v>67.943831494483447</v>
      </c>
    </row>
    <row r="18" spans="1:20" s="331" customFormat="1" ht="18" customHeight="1" x14ac:dyDescent="0.2">
      <c r="A18" s="330"/>
      <c r="B18" s="931" t="s">
        <v>40</v>
      </c>
      <c r="C18" s="930"/>
      <c r="D18" s="932">
        <f t="shared" si="0"/>
        <v>20889</v>
      </c>
      <c r="E18" s="933">
        <f t="shared" si="1"/>
        <v>3.0106234407495642</v>
      </c>
      <c r="F18" s="930"/>
      <c r="G18" s="932">
        <v>8295</v>
      </c>
      <c r="H18" s="933">
        <v>39.709895160132128</v>
      </c>
      <c r="I18" s="932">
        <v>3996</v>
      </c>
      <c r="J18" s="933">
        <v>48.173598553345386</v>
      </c>
      <c r="K18" s="930"/>
      <c r="L18" s="932">
        <v>8427</v>
      </c>
      <c r="M18" s="933">
        <v>40.341806692517594</v>
      </c>
      <c r="N18" s="932">
        <v>4872</v>
      </c>
      <c r="O18" s="933">
        <v>57.81416874332502</v>
      </c>
      <c r="P18" s="930"/>
      <c r="Q18" s="932">
        <v>4167</v>
      </c>
      <c r="R18" s="933">
        <v>19.948298147350279</v>
      </c>
      <c r="S18" s="932">
        <v>2632</v>
      </c>
      <c r="T18" s="933">
        <f t="shared" si="2"/>
        <v>63.162946964242863</v>
      </c>
    </row>
    <row r="19" spans="1:20" s="331" customFormat="1" ht="18" customHeight="1" x14ac:dyDescent="0.2">
      <c r="A19" s="330"/>
      <c r="B19" s="931" t="s">
        <v>41</v>
      </c>
      <c r="C19" s="930"/>
      <c r="D19" s="932">
        <f t="shared" si="0"/>
        <v>148930</v>
      </c>
      <c r="E19" s="933">
        <f t="shared" si="1"/>
        <v>21.464509982805907</v>
      </c>
      <c r="F19" s="930"/>
      <c r="G19" s="932">
        <v>22045</v>
      </c>
      <c r="H19" s="933">
        <v>14.802256093466729</v>
      </c>
      <c r="I19" s="932">
        <v>14483</v>
      </c>
      <c r="J19" s="933">
        <v>65.697437060557945</v>
      </c>
      <c r="K19" s="930"/>
      <c r="L19" s="932">
        <v>51456</v>
      </c>
      <c r="M19" s="933">
        <v>34.5504599476264</v>
      </c>
      <c r="N19" s="932">
        <v>36834</v>
      </c>
      <c r="O19" s="933">
        <v>71.583488805970148</v>
      </c>
      <c r="P19" s="930"/>
      <c r="Q19" s="932">
        <v>75429</v>
      </c>
      <c r="R19" s="933">
        <v>50.647283958906861</v>
      </c>
      <c r="S19" s="932">
        <v>61401</v>
      </c>
      <c r="T19" s="933">
        <f t="shared" si="2"/>
        <v>81.402378395577301</v>
      </c>
    </row>
    <row r="20" spans="1:20" s="331" customFormat="1" ht="18" customHeight="1" x14ac:dyDescent="0.2">
      <c r="A20" s="330"/>
      <c r="B20" s="931" t="s">
        <v>3</v>
      </c>
      <c r="C20" s="930"/>
      <c r="D20" s="932">
        <f t="shared" si="0"/>
        <v>123726</v>
      </c>
      <c r="E20" s="933">
        <f t="shared" si="1"/>
        <v>17.831987928104773</v>
      </c>
      <c r="F20" s="930"/>
      <c r="G20" s="932">
        <v>32482</v>
      </c>
      <c r="H20" s="933">
        <v>26.253172332411946</v>
      </c>
      <c r="I20" s="932">
        <v>13767</v>
      </c>
      <c r="J20" s="933">
        <v>42.383473924019455</v>
      </c>
      <c r="K20" s="930"/>
      <c r="L20" s="932">
        <v>45088</v>
      </c>
      <c r="M20" s="933">
        <v>36.441814978258407</v>
      </c>
      <c r="N20" s="932">
        <v>18629</v>
      </c>
      <c r="O20" s="933">
        <v>41.316980127750178</v>
      </c>
      <c r="P20" s="930"/>
      <c r="Q20" s="932">
        <v>46156</v>
      </c>
      <c r="R20" s="933">
        <v>37.305012689329651</v>
      </c>
      <c r="S20" s="932">
        <v>21062</v>
      </c>
      <c r="T20" s="933">
        <f t="shared" si="2"/>
        <v>45.63220383048791</v>
      </c>
    </row>
    <row r="21" spans="1:20" s="331" customFormat="1" ht="18" customHeight="1" x14ac:dyDescent="0.2">
      <c r="A21" s="330"/>
      <c r="B21" s="931" t="s">
        <v>2</v>
      </c>
      <c r="C21" s="930"/>
      <c r="D21" s="932">
        <f t="shared" si="0"/>
        <v>7248</v>
      </c>
      <c r="E21" s="933">
        <f t="shared" si="1"/>
        <v>1.0446167216502869</v>
      </c>
      <c r="F21" s="930"/>
      <c r="G21" s="932">
        <v>2033</v>
      </c>
      <c r="H21" s="933">
        <v>28.049116997792495</v>
      </c>
      <c r="I21" s="932">
        <v>1616</v>
      </c>
      <c r="J21" s="933">
        <v>79.488440727988191</v>
      </c>
      <c r="K21" s="930"/>
      <c r="L21" s="932">
        <v>2722</v>
      </c>
      <c r="M21" s="933">
        <v>37.555187637969098</v>
      </c>
      <c r="N21" s="932">
        <v>2276</v>
      </c>
      <c r="O21" s="933">
        <v>83.614988978692139</v>
      </c>
      <c r="P21" s="930"/>
      <c r="Q21" s="932">
        <v>2493</v>
      </c>
      <c r="R21" s="933">
        <v>34.395695364238406</v>
      </c>
      <c r="S21" s="932">
        <v>2166</v>
      </c>
      <c r="T21" s="933">
        <f t="shared" si="2"/>
        <v>86.883273164861606</v>
      </c>
    </row>
    <row r="22" spans="1:20" s="331" customFormat="1" ht="18" customHeight="1" x14ac:dyDescent="0.2">
      <c r="A22" s="330"/>
      <c r="B22" s="931" t="s">
        <v>35</v>
      </c>
      <c r="C22" s="930"/>
      <c r="D22" s="932">
        <f t="shared" si="0"/>
        <v>29252</v>
      </c>
      <c r="E22" s="933">
        <f t="shared" si="1"/>
        <v>4.2159393407442316</v>
      </c>
      <c r="F22" s="930"/>
      <c r="G22" s="932">
        <v>7295</v>
      </c>
      <c r="H22" s="933">
        <v>24.9384657459319</v>
      </c>
      <c r="I22" s="932">
        <v>3690</v>
      </c>
      <c r="J22" s="933">
        <v>50.582590815627135</v>
      </c>
      <c r="K22" s="930"/>
      <c r="L22" s="932">
        <v>9898</v>
      </c>
      <c r="M22" s="933">
        <v>33.837002598112946</v>
      </c>
      <c r="N22" s="932">
        <v>4895</v>
      </c>
      <c r="O22" s="933">
        <v>49.454435239442311</v>
      </c>
      <c r="P22" s="930"/>
      <c r="Q22" s="932">
        <v>12059</v>
      </c>
      <c r="R22" s="933">
        <v>41.224531655955147</v>
      </c>
      <c r="S22" s="932">
        <v>5084</v>
      </c>
      <c r="T22" s="933">
        <f t="shared" si="2"/>
        <v>42.159383033419026</v>
      </c>
    </row>
    <row r="23" spans="1:20" s="331" customFormat="1" ht="18" customHeight="1" x14ac:dyDescent="0.2">
      <c r="A23" s="330"/>
      <c r="B23" s="931" t="s">
        <v>42</v>
      </c>
      <c r="C23" s="930"/>
      <c r="D23" s="932">
        <f t="shared" si="0"/>
        <v>56353</v>
      </c>
      <c r="E23" s="933">
        <f t="shared" si="1"/>
        <v>8.1218661858662564</v>
      </c>
      <c r="F23" s="930"/>
      <c r="G23" s="932">
        <v>17177</v>
      </c>
      <c r="H23" s="933">
        <v>30.481074654410591</v>
      </c>
      <c r="I23" s="932">
        <v>11068</v>
      </c>
      <c r="J23" s="933">
        <v>64.435000291086922</v>
      </c>
      <c r="K23" s="930"/>
      <c r="L23" s="932">
        <v>22435</v>
      </c>
      <c r="M23" s="933">
        <v>39.811545081894486</v>
      </c>
      <c r="N23" s="932">
        <v>14729</v>
      </c>
      <c r="O23" s="933">
        <v>65.651883218185873</v>
      </c>
      <c r="P23" s="930"/>
      <c r="Q23" s="932">
        <v>16741</v>
      </c>
      <c r="R23" s="933">
        <v>29.707380263694922</v>
      </c>
      <c r="S23" s="932">
        <v>11569</v>
      </c>
      <c r="T23" s="933">
        <f t="shared" si="2"/>
        <v>69.105788184696266</v>
      </c>
    </row>
    <row r="24" spans="1:20" s="331" customFormat="1" ht="18" customHeight="1" x14ac:dyDescent="0.2">
      <c r="A24" s="330">
        <v>47094</v>
      </c>
      <c r="B24" s="931" t="s">
        <v>43</v>
      </c>
      <c r="C24" s="930"/>
      <c r="D24" s="932">
        <f t="shared" si="0"/>
        <v>29136</v>
      </c>
      <c r="E24" s="933">
        <f t="shared" si="1"/>
        <v>4.1992208612034707</v>
      </c>
      <c r="F24" s="930"/>
      <c r="G24" s="932">
        <v>7956</v>
      </c>
      <c r="H24" s="933">
        <v>27.306425041186159</v>
      </c>
      <c r="I24" s="932">
        <v>5978</v>
      </c>
      <c r="J24" s="933">
        <v>75.138260432378075</v>
      </c>
      <c r="K24" s="930"/>
      <c r="L24" s="932">
        <v>10515</v>
      </c>
      <c r="M24" s="933">
        <v>36.08937397034596</v>
      </c>
      <c r="N24" s="932">
        <v>7555</v>
      </c>
      <c r="O24" s="933">
        <v>71.849738468854014</v>
      </c>
      <c r="P24" s="930"/>
      <c r="Q24" s="932">
        <v>10665</v>
      </c>
      <c r="R24" s="933">
        <v>36.604200988467873</v>
      </c>
      <c r="S24" s="932">
        <v>6280</v>
      </c>
      <c r="T24" s="933">
        <f t="shared" si="2"/>
        <v>58.884200656352562</v>
      </c>
    </row>
    <row r="25" spans="1:20" s="331" customFormat="1" ht="18" customHeight="1" x14ac:dyDescent="0.2">
      <c r="B25" s="931" t="s">
        <v>44</v>
      </c>
      <c r="C25" s="930"/>
      <c r="D25" s="932">
        <f t="shared" si="0"/>
        <v>10321</v>
      </c>
      <c r="E25" s="933">
        <f t="shared" si="1"/>
        <v>1.4875123046568173</v>
      </c>
      <c r="F25" s="930"/>
      <c r="G25" s="932">
        <v>1315</v>
      </c>
      <c r="H25" s="933">
        <v>12.741013467687241</v>
      </c>
      <c r="I25" s="932">
        <v>869</v>
      </c>
      <c r="J25" s="933">
        <v>66.083650190114071</v>
      </c>
      <c r="K25" s="930"/>
      <c r="L25" s="932">
        <v>3199</v>
      </c>
      <c r="M25" s="933">
        <v>30.995058618350935</v>
      </c>
      <c r="N25" s="932">
        <v>1918</v>
      </c>
      <c r="O25" s="933">
        <v>59.956236323851208</v>
      </c>
      <c r="P25" s="930"/>
      <c r="Q25" s="932">
        <v>5807</v>
      </c>
      <c r="R25" s="933">
        <v>56.26392791396183</v>
      </c>
      <c r="S25" s="932">
        <v>3128</v>
      </c>
      <c r="T25" s="933">
        <f t="shared" si="2"/>
        <v>53.866023764422245</v>
      </c>
    </row>
    <row r="26" spans="1:20" s="331" customFormat="1" ht="18" customHeight="1" x14ac:dyDescent="0.2">
      <c r="B26" s="931" t="s">
        <v>45</v>
      </c>
      <c r="C26" s="930"/>
      <c r="D26" s="932">
        <f t="shared" si="0"/>
        <v>39093</v>
      </c>
      <c r="E26" s="933">
        <f t="shared" si="1"/>
        <v>5.6342717300599707</v>
      </c>
      <c r="F26" s="930"/>
      <c r="G26" s="932">
        <v>7272</v>
      </c>
      <c r="H26" s="933">
        <v>18.60179571790346</v>
      </c>
      <c r="I26" s="932">
        <v>3571</v>
      </c>
      <c r="J26" s="933">
        <v>49.106160616061608</v>
      </c>
      <c r="K26" s="930"/>
      <c r="L26" s="932">
        <v>12570</v>
      </c>
      <c r="M26" s="933">
        <v>32.154094083339729</v>
      </c>
      <c r="N26" s="932">
        <v>6420</v>
      </c>
      <c r="O26" s="933">
        <v>51.073985680190923</v>
      </c>
      <c r="P26" s="930"/>
      <c r="Q26" s="932">
        <v>19251</v>
      </c>
      <c r="R26" s="933">
        <v>49.244110198756815</v>
      </c>
      <c r="S26" s="932">
        <v>10774</v>
      </c>
      <c r="T26" s="933">
        <f t="shared" si="2"/>
        <v>55.965923848111785</v>
      </c>
    </row>
    <row r="27" spans="1:20" s="331" customFormat="1" ht="18" customHeight="1" x14ac:dyDescent="0.2">
      <c r="B27" s="931" t="s">
        <v>46</v>
      </c>
      <c r="C27" s="930"/>
      <c r="D27" s="932">
        <f t="shared" si="0"/>
        <v>1222</v>
      </c>
      <c r="E27" s="933">
        <f t="shared" si="1"/>
        <v>0.17612053447249593</v>
      </c>
      <c r="F27" s="930"/>
      <c r="G27" s="932">
        <v>471</v>
      </c>
      <c r="H27" s="933">
        <v>38.54337152209493</v>
      </c>
      <c r="I27" s="932">
        <v>174</v>
      </c>
      <c r="J27" s="933">
        <v>36.942675159235669</v>
      </c>
      <c r="K27" s="930"/>
      <c r="L27" s="932">
        <v>746</v>
      </c>
      <c r="M27" s="933">
        <v>61.047463175122751</v>
      </c>
      <c r="N27" s="932">
        <v>282</v>
      </c>
      <c r="O27" s="933">
        <v>37.801608579088466</v>
      </c>
      <c r="P27" s="930"/>
      <c r="Q27" s="932">
        <v>5</v>
      </c>
      <c r="R27" s="933">
        <v>0.4091653027823241</v>
      </c>
      <c r="S27" s="932">
        <v>1</v>
      </c>
      <c r="T27" s="933">
        <f t="shared" si="2"/>
        <v>20</v>
      </c>
    </row>
    <row r="28" spans="1:20" s="331" customFormat="1" ht="18" customHeight="1" x14ac:dyDescent="0.2">
      <c r="B28" s="953" t="s">
        <v>1</v>
      </c>
      <c r="C28" s="930"/>
      <c r="D28" s="954">
        <f t="shared" si="0"/>
        <v>1938</v>
      </c>
      <c r="E28" s="955">
        <f t="shared" si="1"/>
        <v>0.27931390818960483</v>
      </c>
      <c r="F28" s="930"/>
      <c r="G28" s="954">
        <v>672</v>
      </c>
      <c r="H28" s="955">
        <v>34.674922600619198</v>
      </c>
      <c r="I28" s="954">
        <v>652</v>
      </c>
      <c r="J28" s="955">
        <v>97.023809523809518</v>
      </c>
      <c r="K28" s="930"/>
      <c r="L28" s="954">
        <v>747</v>
      </c>
      <c r="M28" s="955">
        <v>38.544891640866872</v>
      </c>
      <c r="N28" s="954">
        <v>727</v>
      </c>
      <c r="O28" s="955">
        <v>97.32262382864792</v>
      </c>
      <c r="P28" s="930"/>
      <c r="Q28" s="954">
        <v>519</v>
      </c>
      <c r="R28" s="955">
        <v>26.78018575851393</v>
      </c>
      <c r="S28" s="954">
        <v>502</v>
      </c>
      <c r="T28" s="955">
        <f t="shared" si="2"/>
        <v>96.724470134874764</v>
      </c>
    </row>
    <row r="29" spans="1:20" s="319" customFormat="1" ht="18" customHeight="1" x14ac:dyDescent="0.2">
      <c r="B29" s="1284" t="s">
        <v>0</v>
      </c>
      <c r="C29" s="1277"/>
      <c r="D29" s="1285">
        <f>SUM(D11:D28)</f>
        <v>693843</v>
      </c>
      <c r="E29" s="1286">
        <f t="shared" si="1"/>
        <v>100</v>
      </c>
      <c r="F29" s="1277"/>
      <c r="G29" s="1285">
        <f>SUM(G11:G28)</f>
        <v>167268</v>
      </c>
      <c r="H29" s="1286">
        <f>G29/$D29*100</f>
        <v>24.107470998482366</v>
      </c>
      <c r="I29" s="1285">
        <f>SUM(I11:I28)</f>
        <v>105655</v>
      </c>
      <c r="J29" s="1286">
        <f>I29/G29*100</f>
        <v>63.165100318052467</v>
      </c>
      <c r="K29" s="1277"/>
      <c r="L29" s="1285">
        <f>SUM(L11:L28)</f>
        <v>257271</v>
      </c>
      <c r="M29" s="1286">
        <f>L29/$D29*100</f>
        <v>37.079137499405483</v>
      </c>
      <c r="N29" s="1285">
        <f>SUM(N11:N28)</f>
        <v>164082</v>
      </c>
      <c r="O29" s="1286">
        <f>N29/L29*100</f>
        <v>63.777884021129474</v>
      </c>
      <c r="P29" s="1277"/>
      <c r="Q29" s="1285">
        <f>SUM(Q11:Q28)</f>
        <v>269304</v>
      </c>
      <c r="R29" s="1286">
        <f>Q29/$D29*100</f>
        <v>38.813391502112147</v>
      </c>
      <c r="S29" s="1285">
        <f>SUM(S11:S28)</f>
        <v>174688</v>
      </c>
      <c r="T29" s="1286">
        <f>S29/Q29*100</f>
        <v>64.866470605709537</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48" customWidth="1"/>
    <col min="2" max="2" width="30.28515625" style="748" customWidth="1"/>
    <col min="3" max="3" width="0.85546875" style="748" customWidth="1"/>
    <col min="4" max="4" width="10.140625" style="748" customWidth="1"/>
    <col min="5" max="5" width="8.140625" style="748" customWidth="1"/>
    <col min="6" max="6" width="0.85546875" style="748" customWidth="1"/>
    <col min="7" max="7" width="10" style="748" customWidth="1"/>
    <col min="8" max="8" width="7.140625" style="748" customWidth="1"/>
    <col min="9" max="10" width="8" style="748" customWidth="1"/>
    <col min="11" max="11" width="0.7109375" style="748" customWidth="1"/>
    <col min="12" max="12" width="10.140625" style="748" customWidth="1"/>
    <col min="13" max="15" width="8" style="748" customWidth="1"/>
    <col min="16" max="16" width="0.5703125" style="748" customWidth="1"/>
    <col min="17" max="17" width="9" style="748" customWidth="1"/>
    <col min="18" max="18" width="7.42578125" style="748" customWidth="1"/>
    <col min="19" max="19" width="8" style="748" customWidth="1"/>
    <col min="20" max="20" width="8.85546875" style="748" customWidth="1"/>
    <col min="21" max="21" width="7.5703125" style="748" customWidth="1"/>
    <col min="22" max="22" width="8.28515625" style="748" customWidth="1"/>
    <col min="23" max="23" width="8.85546875" style="748" customWidth="1"/>
    <col min="24" max="16384" width="11.42578125" style="748"/>
  </cols>
  <sheetData>
    <row r="1" spans="1:22" ht="9.75" customHeight="1" x14ac:dyDescent="0.25">
      <c r="B1" s="748" t="s">
        <v>65</v>
      </c>
    </row>
    <row r="2" spans="1:22" s="343" customFormat="1" ht="49.5" customHeight="1" x14ac:dyDescent="0.2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25">
      <c r="B3" s="344"/>
      <c r="C3" s="344"/>
      <c r="D3" s="344"/>
      <c r="E3" s="344"/>
      <c r="F3" s="344"/>
      <c r="L3" s="344"/>
      <c r="Q3" s="344"/>
      <c r="T3" s="344"/>
    </row>
    <row r="4" spans="1:22" s="345" customFormat="1" ht="15" customHeight="1" x14ac:dyDescent="0.2">
      <c r="B4" s="1474" t="s">
        <v>430</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
    <row r="7" spans="1:22" s="322" customFormat="1" ht="15" customHeight="1" x14ac:dyDescent="0.2">
      <c r="A7" s="316"/>
      <c r="B7" s="1646" t="s">
        <v>12</v>
      </c>
      <c r="C7" s="920"/>
      <c r="D7" s="1663" t="s">
        <v>65</v>
      </c>
      <c r="E7" s="1651"/>
      <c r="F7" s="920"/>
      <c r="G7" s="1665" t="s">
        <v>31</v>
      </c>
      <c r="H7" s="1666"/>
      <c r="I7" s="1666"/>
      <c r="J7" s="1667"/>
      <c r="K7" s="921"/>
      <c r="L7" s="1665" t="s">
        <v>49</v>
      </c>
      <c r="M7" s="1666"/>
      <c r="N7" s="1666"/>
      <c r="O7" s="1667"/>
      <c r="P7" s="921"/>
      <c r="Q7" s="1665" t="s">
        <v>50</v>
      </c>
      <c r="R7" s="1666"/>
      <c r="S7" s="1666"/>
      <c r="T7" s="1667"/>
    </row>
    <row r="8" spans="1:22" s="322" customFormat="1" ht="35.25" customHeight="1" x14ac:dyDescent="0.2">
      <c r="A8" s="316"/>
      <c r="B8" s="1647"/>
      <c r="C8" s="920"/>
      <c r="D8" s="1664"/>
      <c r="E8" s="1654"/>
      <c r="F8" s="920"/>
      <c r="G8" s="1668" t="s">
        <v>69</v>
      </c>
      <c r="H8" s="1669"/>
      <c r="I8" s="1670" t="s">
        <v>286</v>
      </c>
      <c r="J8" s="1671"/>
      <c r="K8" s="957"/>
      <c r="L8" s="1672" t="s">
        <v>69</v>
      </c>
      <c r="M8" s="1673"/>
      <c r="N8" s="1670" t="s">
        <v>286</v>
      </c>
      <c r="O8" s="1671"/>
      <c r="P8" s="957"/>
      <c r="Q8" s="1672" t="s">
        <v>69</v>
      </c>
      <c r="R8" s="1673"/>
      <c r="S8" s="1670" t="s">
        <v>286</v>
      </c>
      <c r="T8" s="1671"/>
    </row>
    <row r="9" spans="1:22" s="322" customFormat="1" ht="29.25" customHeight="1" x14ac:dyDescent="0.2">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
      <c r="A11" s="330"/>
      <c r="B11" s="926" t="s">
        <v>8</v>
      </c>
      <c r="C11" s="930"/>
      <c r="D11" s="927">
        <f>G11+L11+Q11</f>
        <v>12</v>
      </c>
      <c r="E11" s="928">
        <f>D11/D$29*100</f>
        <v>0.1012060386269714</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
      <c r="A13" s="330"/>
      <c r="B13" s="931" t="s">
        <v>37</v>
      </c>
      <c r="C13" s="930"/>
      <c r="D13" s="932">
        <f t="shared" si="0"/>
        <v>31</v>
      </c>
      <c r="E13" s="933">
        <f t="shared" si="1"/>
        <v>0.2614489331196761</v>
      </c>
      <c r="F13" s="930"/>
      <c r="G13" s="932">
        <v>13</v>
      </c>
      <c r="H13" s="933">
        <v>41.935483870967744</v>
      </c>
      <c r="I13" s="932">
        <v>10</v>
      </c>
      <c r="J13" s="933">
        <v>76.923076923076934</v>
      </c>
      <c r="K13" s="930"/>
      <c r="L13" s="932">
        <v>6</v>
      </c>
      <c r="M13" s="933">
        <v>19.35483870967742</v>
      </c>
      <c r="N13" s="932">
        <v>4</v>
      </c>
      <c r="O13" s="933">
        <v>66.666666666666657</v>
      </c>
      <c r="P13" s="930"/>
      <c r="Q13" s="932">
        <v>12</v>
      </c>
      <c r="R13" s="933">
        <v>38.70967741935484</v>
      </c>
      <c r="S13" s="932">
        <v>9</v>
      </c>
      <c r="T13" s="933">
        <f t="shared" si="2"/>
        <v>75</v>
      </c>
    </row>
    <row r="14" spans="1:22" s="331" customFormat="1" ht="18" customHeight="1" x14ac:dyDescent="0.2">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
      <c r="A15" s="330"/>
      <c r="B15" s="931" t="s">
        <v>6</v>
      </c>
      <c r="C15" s="930"/>
      <c r="D15" s="932">
        <f t="shared" si="0"/>
        <v>0</v>
      </c>
      <c r="E15" s="933">
        <f t="shared" si="1"/>
        <v>0</v>
      </c>
      <c r="F15" s="930"/>
      <c r="G15" s="932">
        <v>0</v>
      </c>
      <c r="H15" s="933" t="s">
        <v>363</v>
      </c>
      <c r="I15" s="932">
        <v>0</v>
      </c>
      <c r="J15" s="933" t="s">
        <v>363</v>
      </c>
      <c r="K15" s="930"/>
      <c r="L15" s="932">
        <v>0</v>
      </c>
      <c r="M15" s="933" t="s">
        <v>363</v>
      </c>
      <c r="N15" s="932">
        <v>0</v>
      </c>
      <c r="O15" s="933" t="s">
        <v>363</v>
      </c>
      <c r="P15" s="930"/>
      <c r="Q15" s="932">
        <v>0</v>
      </c>
      <c r="R15" s="933" t="s">
        <v>363</v>
      </c>
      <c r="S15" s="932">
        <v>0</v>
      </c>
      <c r="T15" s="933" t="str">
        <f t="shared" si="2"/>
        <v>-</v>
      </c>
    </row>
    <row r="16" spans="1:22" s="331" customFormat="1" ht="18" customHeight="1" x14ac:dyDescent="0.2">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
      <c r="A17" s="330"/>
      <c r="B17" s="931" t="s">
        <v>4</v>
      </c>
      <c r="C17" s="930"/>
      <c r="D17" s="932">
        <f t="shared" si="0"/>
        <v>2886</v>
      </c>
      <c r="E17" s="933">
        <f t="shared" si="1"/>
        <v>24.340052289786623</v>
      </c>
      <c r="F17" s="930"/>
      <c r="G17" s="932">
        <v>639</v>
      </c>
      <c r="H17" s="933">
        <v>22.141372141372141</v>
      </c>
      <c r="I17" s="932">
        <v>492</v>
      </c>
      <c r="J17" s="933">
        <v>76.995305164319248</v>
      </c>
      <c r="K17" s="930"/>
      <c r="L17" s="932">
        <v>928</v>
      </c>
      <c r="M17" s="933">
        <v>32.155232155232156</v>
      </c>
      <c r="N17" s="932">
        <v>646</v>
      </c>
      <c r="O17" s="933">
        <v>69.612068965517238</v>
      </c>
      <c r="P17" s="930"/>
      <c r="Q17" s="932">
        <v>1319</v>
      </c>
      <c r="R17" s="933">
        <v>45.703395703395707</v>
      </c>
      <c r="S17" s="932">
        <v>874</v>
      </c>
      <c r="T17" s="933">
        <f t="shared" si="2"/>
        <v>66.262319939347989</v>
      </c>
    </row>
    <row r="18" spans="1:20" s="331" customFormat="1" ht="18" customHeight="1" x14ac:dyDescent="0.2">
      <c r="A18" s="330"/>
      <c r="B18" s="931" t="s">
        <v>40</v>
      </c>
      <c r="C18" s="930"/>
      <c r="D18" s="932">
        <f t="shared" si="0"/>
        <v>17</v>
      </c>
      <c r="E18" s="933">
        <f t="shared" si="1"/>
        <v>0.14337522138820949</v>
      </c>
      <c r="F18" s="930"/>
      <c r="G18" s="932">
        <v>13</v>
      </c>
      <c r="H18" s="933">
        <v>76.470588235294116</v>
      </c>
      <c r="I18" s="932">
        <v>11</v>
      </c>
      <c r="J18" s="933">
        <v>84.615384615384613</v>
      </c>
      <c r="K18" s="930"/>
      <c r="L18" s="932">
        <v>3</v>
      </c>
      <c r="M18" s="933">
        <v>17.647058823529413</v>
      </c>
      <c r="N18" s="932">
        <v>2</v>
      </c>
      <c r="O18" s="933">
        <v>66.666666666666657</v>
      </c>
      <c r="P18" s="930"/>
      <c r="Q18" s="932">
        <v>1</v>
      </c>
      <c r="R18" s="933">
        <v>5.8823529411764701</v>
      </c>
      <c r="S18" s="932">
        <v>1</v>
      </c>
      <c r="T18" s="933">
        <f t="shared" si="2"/>
        <v>100</v>
      </c>
    </row>
    <row r="19" spans="1:20" s="331" customFormat="1" ht="18" customHeight="1" x14ac:dyDescent="0.2">
      <c r="A19" s="330"/>
      <c r="B19" s="931" t="s">
        <v>41</v>
      </c>
      <c r="C19" s="930"/>
      <c r="D19" s="932">
        <f t="shared" si="0"/>
        <v>90</v>
      </c>
      <c r="E19" s="933">
        <f t="shared" si="1"/>
        <v>0.75904528970228557</v>
      </c>
      <c r="F19" s="930"/>
      <c r="G19" s="932">
        <v>66</v>
      </c>
      <c r="H19" s="933">
        <v>73.333333333333329</v>
      </c>
      <c r="I19" s="932">
        <v>55</v>
      </c>
      <c r="J19" s="933">
        <v>83.333333333333343</v>
      </c>
      <c r="K19" s="930"/>
      <c r="L19" s="932">
        <v>16</v>
      </c>
      <c r="M19" s="933">
        <v>17.777777777777779</v>
      </c>
      <c r="N19" s="932">
        <v>14</v>
      </c>
      <c r="O19" s="933">
        <v>87.5</v>
      </c>
      <c r="P19" s="930"/>
      <c r="Q19" s="932">
        <v>8</v>
      </c>
      <c r="R19" s="933">
        <v>8.8888888888888893</v>
      </c>
      <c r="S19" s="932">
        <v>8</v>
      </c>
      <c r="T19" s="933">
        <f t="shared" si="2"/>
        <v>100</v>
      </c>
    </row>
    <row r="20" spans="1:20" s="331" customFormat="1" ht="18" customHeight="1" x14ac:dyDescent="0.2">
      <c r="A20" s="330"/>
      <c r="B20" s="931" t="s">
        <v>3</v>
      </c>
      <c r="C20" s="930"/>
      <c r="D20" s="932">
        <f t="shared" si="0"/>
        <v>953</v>
      </c>
      <c r="E20" s="933">
        <f t="shared" si="1"/>
        <v>8.0374462342919806</v>
      </c>
      <c r="F20" s="930"/>
      <c r="G20" s="932">
        <v>341</v>
      </c>
      <c r="H20" s="933">
        <v>35.781741867785939</v>
      </c>
      <c r="I20" s="932">
        <v>224</v>
      </c>
      <c r="J20" s="933">
        <v>65.689149560117301</v>
      </c>
      <c r="K20" s="930"/>
      <c r="L20" s="932">
        <v>432</v>
      </c>
      <c r="M20" s="933">
        <v>45.3305351521511</v>
      </c>
      <c r="N20" s="932">
        <v>329</v>
      </c>
      <c r="O20" s="933">
        <v>76.157407407407405</v>
      </c>
      <c r="P20" s="930"/>
      <c r="Q20" s="932">
        <v>180</v>
      </c>
      <c r="R20" s="933">
        <v>18.887722980062961</v>
      </c>
      <c r="S20" s="932">
        <v>139</v>
      </c>
      <c r="T20" s="933">
        <f t="shared" si="2"/>
        <v>77.222222222222229</v>
      </c>
    </row>
    <row r="21" spans="1:20" s="331" customFormat="1" ht="18" customHeight="1" x14ac:dyDescent="0.2">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
      <c r="A22" s="330"/>
      <c r="B22" s="931" t="s">
        <v>35</v>
      </c>
      <c r="C22" s="930"/>
      <c r="D22" s="932">
        <f t="shared" si="0"/>
        <v>146</v>
      </c>
      <c r="E22" s="933">
        <f t="shared" si="1"/>
        <v>1.231340136628152</v>
      </c>
      <c r="F22" s="930"/>
      <c r="G22" s="932">
        <v>89</v>
      </c>
      <c r="H22" s="933">
        <v>60.958904109589042</v>
      </c>
      <c r="I22" s="932">
        <v>76</v>
      </c>
      <c r="J22" s="933">
        <v>85.393258426966284</v>
      </c>
      <c r="K22" s="930"/>
      <c r="L22" s="932">
        <v>55</v>
      </c>
      <c r="M22" s="933">
        <v>37.671232876712331</v>
      </c>
      <c r="N22" s="932">
        <v>48</v>
      </c>
      <c r="O22" s="933">
        <v>87.272727272727266</v>
      </c>
      <c r="P22" s="930"/>
      <c r="Q22" s="932">
        <v>2</v>
      </c>
      <c r="R22" s="933">
        <v>1.3698630136986301</v>
      </c>
      <c r="S22" s="932">
        <v>2</v>
      </c>
      <c r="T22" s="933">
        <f t="shared" si="2"/>
        <v>100</v>
      </c>
    </row>
    <row r="23" spans="1:20" s="331" customFormat="1" ht="18" customHeight="1" x14ac:dyDescent="0.2">
      <c r="A23" s="330"/>
      <c r="B23" s="931" t="s">
        <v>42</v>
      </c>
      <c r="C23" s="930"/>
      <c r="D23" s="932">
        <f t="shared" si="0"/>
        <v>84</v>
      </c>
      <c r="E23" s="933">
        <f t="shared" si="1"/>
        <v>0.70844227038879992</v>
      </c>
      <c r="F23" s="930"/>
      <c r="G23" s="932">
        <v>65</v>
      </c>
      <c r="H23" s="933">
        <v>77.38095238095238</v>
      </c>
      <c r="I23" s="932">
        <v>56</v>
      </c>
      <c r="J23" s="933">
        <v>86.15384615384616</v>
      </c>
      <c r="K23" s="930"/>
      <c r="L23" s="932">
        <v>18</v>
      </c>
      <c r="M23" s="933">
        <v>21.428571428571427</v>
      </c>
      <c r="N23" s="932">
        <v>17</v>
      </c>
      <c r="O23" s="933">
        <v>94.444444444444443</v>
      </c>
      <c r="P23" s="930"/>
      <c r="Q23" s="932">
        <v>1</v>
      </c>
      <c r="R23" s="933">
        <v>1.1904761904761905</v>
      </c>
      <c r="S23" s="932">
        <v>1</v>
      </c>
      <c r="T23" s="933">
        <f t="shared" si="2"/>
        <v>100</v>
      </c>
    </row>
    <row r="24" spans="1:20" s="331" customFormat="1" ht="18" customHeight="1" x14ac:dyDescent="0.2">
      <c r="A24" s="330">
        <v>47094</v>
      </c>
      <c r="B24" s="931" t="s">
        <v>43</v>
      </c>
      <c r="C24" s="930"/>
      <c r="D24" s="932">
        <f t="shared" si="0"/>
        <v>4</v>
      </c>
      <c r="E24" s="933">
        <f t="shared" si="1"/>
        <v>3.373534620899047E-2</v>
      </c>
      <c r="F24" s="930"/>
      <c r="G24" s="932">
        <v>2</v>
      </c>
      <c r="H24" s="933">
        <v>50</v>
      </c>
      <c r="I24" s="932">
        <v>1</v>
      </c>
      <c r="J24" s="933">
        <v>50</v>
      </c>
      <c r="K24" s="930"/>
      <c r="L24" s="932">
        <v>1</v>
      </c>
      <c r="M24" s="933">
        <v>25</v>
      </c>
      <c r="N24" s="932">
        <v>0</v>
      </c>
      <c r="O24" s="933">
        <v>0</v>
      </c>
      <c r="P24" s="930"/>
      <c r="Q24" s="932">
        <v>1</v>
      </c>
      <c r="R24" s="933">
        <v>25</v>
      </c>
      <c r="S24" s="932">
        <v>1</v>
      </c>
      <c r="T24" s="933">
        <f t="shared" si="2"/>
        <v>100</v>
      </c>
    </row>
    <row r="25" spans="1:20" s="331" customFormat="1" ht="18" customHeight="1" x14ac:dyDescent="0.2">
      <c r="B25" s="931" t="s">
        <v>44</v>
      </c>
      <c r="C25" s="930"/>
      <c r="D25" s="932">
        <f t="shared" si="0"/>
        <v>39</v>
      </c>
      <c r="E25" s="933">
        <f t="shared" si="1"/>
        <v>0.32891962553765708</v>
      </c>
      <c r="F25" s="930"/>
      <c r="G25" s="932">
        <v>11</v>
      </c>
      <c r="H25" s="933">
        <v>28.205128205128204</v>
      </c>
      <c r="I25" s="932">
        <v>8</v>
      </c>
      <c r="J25" s="933">
        <v>72.727272727272734</v>
      </c>
      <c r="K25" s="930"/>
      <c r="L25" s="932">
        <v>15</v>
      </c>
      <c r="M25" s="933">
        <v>38.461538461538467</v>
      </c>
      <c r="N25" s="932">
        <v>10</v>
      </c>
      <c r="O25" s="933">
        <v>66.666666666666657</v>
      </c>
      <c r="P25" s="930"/>
      <c r="Q25" s="932">
        <v>13</v>
      </c>
      <c r="R25" s="933">
        <v>33.333333333333329</v>
      </c>
      <c r="S25" s="932">
        <v>7</v>
      </c>
      <c r="T25" s="933">
        <f t="shared" si="2"/>
        <v>53.846153846153847</v>
      </c>
    </row>
    <row r="26" spans="1:20" s="331" customFormat="1" ht="18" customHeight="1" x14ac:dyDescent="0.2">
      <c r="B26" s="931" t="s">
        <v>45</v>
      </c>
      <c r="C26" s="930"/>
      <c r="D26" s="932">
        <f t="shared" si="0"/>
        <v>7595</v>
      </c>
      <c r="E26" s="933">
        <f t="shared" si="1"/>
        <v>64.054988614320649</v>
      </c>
      <c r="F26" s="930"/>
      <c r="G26" s="932">
        <v>2091</v>
      </c>
      <c r="H26" s="933">
        <v>27.531270572745225</v>
      </c>
      <c r="I26" s="932">
        <v>839</v>
      </c>
      <c r="J26" s="933">
        <v>40.124342419894788</v>
      </c>
      <c r="K26" s="930"/>
      <c r="L26" s="932">
        <v>2699</v>
      </c>
      <c r="M26" s="933">
        <v>35.536537195523373</v>
      </c>
      <c r="N26" s="932">
        <v>886</v>
      </c>
      <c r="O26" s="933">
        <v>32.826972952945539</v>
      </c>
      <c r="P26" s="930"/>
      <c r="Q26" s="932">
        <v>2805</v>
      </c>
      <c r="R26" s="933">
        <v>36.932192231731406</v>
      </c>
      <c r="S26" s="932">
        <v>1120</v>
      </c>
      <c r="T26" s="933">
        <f t="shared" si="2"/>
        <v>39.928698752228165</v>
      </c>
    </row>
    <row r="27" spans="1:20" s="331" customFormat="1" ht="18" customHeight="1" x14ac:dyDescent="0.2">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
      <c r="B29" s="1284" t="s">
        <v>0</v>
      </c>
      <c r="C29" s="1277"/>
      <c r="D29" s="1285">
        <f>SUM(D11:D28)</f>
        <v>11857</v>
      </c>
      <c r="E29" s="1286">
        <f t="shared" si="1"/>
        <v>100</v>
      </c>
      <c r="F29" s="1277"/>
      <c r="G29" s="1285">
        <f>SUM(G11:G28)</f>
        <v>3338</v>
      </c>
      <c r="H29" s="1286">
        <f>G29/$D29*100</f>
        <v>28.152146411402544</v>
      </c>
      <c r="I29" s="1285">
        <f>SUM(I11:I28)</f>
        <v>1779</v>
      </c>
      <c r="J29" s="1286">
        <f>I29/G29*100</f>
        <v>53.295386458957459</v>
      </c>
      <c r="K29" s="1277"/>
      <c r="L29" s="1285">
        <f>SUM(L11:L28)</f>
        <v>4177</v>
      </c>
      <c r="M29" s="1286">
        <f>L29/$D29*100</f>
        <v>35.2281352787383</v>
      </c>
      <c r="N29" s="1285">
        <f>SUM(N11:N28)</f>
        <v>1960</v>
      </c>
      <c r="O29" s="1286">
        <f>N29/L29*100</f>
        <v>46.923629399090252</v>
      </c>
      <c r="P29" s="1277"/>
      <c r="Q29" s="1285">
        <f>SUM(Q11:Q28)</f>
        <v>4342</v>
      </c>
      <c r="R29" s="1286">
        <f>Q29/$D29*100</f>
        <v>36.619718309859159</v>
      </c>
      <c r="S29" s="1285">
        <f>SUM(S11:S28)</f>
        <v>2162</v>
      </c>
      <c r="T29" s="1286">
        <f>S29/Q29*100</f>
        <v>49.792722247812065</v>
      </c>
    </row>
    <row r="30" spans="1:20" s="328" customFormat="1" ht="6.75" customHeight="1" x14ac:dyDescent="0.2">
      <c r="B30" s="1661"/>
      <c r="C30" s="1661"/>
      <c r="D30" s="1661"/>
      <c r="E30" s="1661"/>
      <c r="F30" s="779"/>
    </row>
    <row r="31" spans="1:20" x14ac:dyDescent="0.25">
      <c r="B31" s="1662"/>
      <c r="C31" s="1662"/>
      <c r="D31" s="1662"/>
      <c r="E31" s="1662"/>
      <c r="F31" s="1662"/>
      <c r="G31" s="1662"/>
      <c r="H31" s="1662"/>
      <c r="I31" s="1662"/>
      <c r="J31" s="1662"/>
      <c r="K31" s="1662"/>
      <c r="L31" s="1662"/>
      <c r="M31" s="1662"/>
      <c r="N31" s="1662"/>
      <c r="O31" s="1662"/>
      <c r="P31" s="1662"/>
      <c r="Q31" s="1662"/>
      <c r="R31" s="1662"/>
    </row>
    <row r="32" spans="1:20" x14ac:dyDescent="0.25">
      <c r="G32" s="935"/>
      <c r="L32" s="935"/>
    </row>
    <row r="33" spans="2:12" x14ac:dyDescent="0.2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42578125"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E1" s="964" t="s">
        <v>193</v>
      </c>
      <c r="F1" s="964"/>
      <c r="G1" s="964" t="s">
        <v>194</v>
      </c>
      <c r="H1" s="964"/>
      <c r="I1" s="964" t="s">
        <v>195</v>
      </c>
      <c r="J1" s="964"/>
      <c r="K1" s="964" t="s">
        <v>196</v>
      </c>
      <c r="L1" s="964"/>
      <c r="M1" s="964" t="s">
        <v>197</v>
      </c>
      <c r="N1" s="964"/>
      <c r="O1" s="964" t="s">
        <v>198</v>
      </c>
    </row>
    <row r="2" spans="1:21" s="965" customFormat="1" ht="48" customHeight="1" x14ac:dyDescent="0.25">
      <c r="B2" s="966"/>
      <c r="C2" s="966"/>
      <c r="D2" s="966"/>
      <c r="E2" s="966"/>
      <c r="F2" s="966"/>
      <c r="G2" s="966"/>
      <c r="H2" s="966"/>
    </row>
    <row r="3" spans="1:21" s="967" customFormat="1" ht="21" x14ac:dyDescent="0.2">
      <c r="B3" s="1554" t="s">
        <v>439</v>
      </c>
      <c r="C3" s="1554"/>
      <c r="D3" s="1554"/>
      <c r="E3" s="1554"/>
      <c r="F3" s="1554"/>
      <c r="G3" s="1554"/>
      <c r="H3" s="1554"/>
      <c r="I3" s="1554"/>
      <c r="J3" s="1554"/>
      <c r="K3" s="1554"/>
      <c r="L3" s="1554"/>
      <c r="M3" s="1554"/>
      <c r="N3" s="1554"/>
      <c r="O3" s="1554"/>
      <c r="P3" s="1554"/>
    </row>
    <row r="4" spans="1:21" s="967" customFormat="1" ht="15.75" x14ac:dyDescent="0.2">
      <c r="B4" s="1475" t="str">
        <f>porsaad!$B$6</f>
        <v>Situación a 31 de julio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
      <c r="B5" s="970"/>
      <c r="C5" s="969" t="s">
        <v>193</v>
      </c>
      <c r="E5" s="969" t="s">
        <v>194</v>
      </c>
      <c r="G5" s="969" t="s">
        <v>195</v>
      </c>
      <c r="I5" s="969" t="s">
        <v>196</v>
      </c>
      <c r="K5" s="964" t="s">
        <v>197</v>
      </c>
      <c r="M5" s="964" t="s">
        <v>198</v>
      </c>
      <c r="O5" s="964" t="s">
        <v>198</v>
      </c>
    </row>
    <row r="6" spans="1:21" s="967" customFormat="1" ht="15" customHeight="1" x14ac:dyDescent="0.2">
      <c r="B6" s="971"/>
      <c r="C6" s="1676" t="s">
        <v>199</v>
      </c>
      <c r="D6" s="1677"/>
      <c r="E6" s="1677"/>
      <c r="F6" s="1677"/>
      <c r="G6" s="1677"/>
      <c r="H6" s="1677"/>
      <c r="I6" s="1677"/>
      <c r="J6" s="1677"/>
      <c r="K6" s="1677"/>
      <c r="L6" s="1677"/>
      <c r="M6" s="1677"/>
      <c r="N6" s="1677"/>
      <c r="O6" s="1677"/>
      <c r="P6" s="1678"/>
    </row>
    <row r="7" spans="1:21" s="967" customFormat="1" ht="57" customHeight="1" x14ac:dyDescent="0.2">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4100</v>
      </c>
      <c r="D9" s="976">
        <f>IFERROR(C9/$C9*100,"-")</f>
        <v>100</v>
      </c>
      <c r="E9" s="975">
        <v>0</v>
      </c>
      <c r="F9" s="976">
        <v>0</v>
      </c>
      <c r="G9" s="975">
        <v>3786</v>
      </c>
      <c r="H9" s="976">
        <v>92.341463414634148</v>
      </c>
      <c r="I9" s="975">
        <v>314</v>
      </c>
      <c r="J9" s="976">
        <v>7.6585365853658534</v>
      </c>
      <c r="K9" s="975">
        <v>0</v>
      </c>
      <c r="L9" s="976">
        <v>0</v>
      </c>
      <c r="M9" s="975">
        <v>0</v>
      </c>
      <c r="N9" s="976">
        <v>0</v>
      </c>
      <c r="O9" s="975">
        <v>0</v>
      </c>
      <c r="P9" s="976">
        <f t="shared" ref="P9:P26" si="0">IFERROR(O9/$C9*100,"-")</f>
        <v>0</v>
      </c>
      <c r="R9" s="977"/>
    </row>
    <row r="10" spans="1:21" s="962" customFormat="1" ht="16.5" customHeight="1" x14ac:dyDescent="0.2">
      <c r="A10" s="962">
        <v>2</v>
      </c>
      <c r="B10" s="978" t="s">
        <v>7</v>
      </c>
      <c r="C10" s="979">
        <f t="shared" ref="C10:C26" si="1">E10+G10+I10+K10+M10+O10</f>
        <v>10282</v>
      </c>
      <c r="D10" s="980">
        <f t="shared" ref="D10:D26" si="2">IFERROR(C10/$C10*100,"-")</f>
        <v>100</v>
      </c>
      <c r="E10" s="979">
        <v>1</v>
      </c>
      <c r="F10" s="980">
        <v>9.7257342929391172E-3</v>
      </c>
      <c r="G10" s="979">
        <v>7859</v>
      </c>
      <c r="H10" s="980">
        <v>76.434545808208526</v>
      </c>
      <c r="I10" s="979">
        <v>2422</v>
      </c>
      <c r="J10" s="980">
        <v>23.555728457498539</v>
      </c>
      <c r="K10" s="979">
        <v>0</v>
      </c>
      <c r="L10" s="980">
        <v>0</v>
      </c>
      <c r="M10" s="979">
        <v>0</v>
      </c>
      <c r="N10" s="980">
        <v>0</v>
      </c>
      <c r="O10" s="979">
        <v>0</v>
      </c>
      <c r="P10" s="980">
        <f t="shared" si="0"/>
        <v>0</v>
      </c>
      <c r="R10" s="977"/>
    </row>
    <row r="11" spans="1:21" s="962" customFormat="1" ht="16.5" customHeight="1" x14ac:dyDescent="0.2">
      <c r="A11" s="962">
        <v>3</v>
      </c>
      <c r="B11" s="978" t="s">
        <v>37</v>
      </c>
      <c r="C11" s="979">
        <f t="shared" si="1"/>
        <v>5588</v>
      </c>
      <c r="D11" s="980">
        <f t="shared" si="2"/>
        <v>100</v>
      </c>
      <c r="E11" s="979">
        <v>314</v>
      </c>
      <c r="F11" s="980">
        <v>5.6191839656406586</v>
      </c>
      <c r="G11" s="979">
        <v>3267</v>
      </c>
      <c r="H11" s="980">
        <v>58.464566929133852</v>
      </c>
      <c r="I11" s="979">
        <v>532</v>
      </c>
      <c r="J11" s="980">
        <v>9.5204008589835372</v>
      </c>
      <c r="K11" s="979">
        <v>1200</v>
      </c>
      <c r="L11" s="980">
        <v>21.474588403722262</v>
      </c>
      <c r="M11" s="979">
        <v>275</v>
      </c>
      <c r="N11" s="980">
        <v>4.9212598425196852</v>
      </c>
      <c r="O11" s="979">
        <v>0</v>
      </c>
      <c r="P11" s="980">
        <f t="shared" si="0"/>
        <v>0</v>
      </c>
      <c r="R11" s="977"/>
    </row>
    <row r="12" spans="1:21" s="962" customFormat="1" ht="16.5" customHeight="1" x14ac:dyDescent="0.2">
      <c r="A12" s="962">
        <v>4</v>
      </c>
      <c r="B12" s="978" t="s">
        <v>38</v>
      </c>
      <c r="C12" s="979">
        <f t="shared" si="1"/>
        <v>847</v>
      </c>
      <c r="D12" s="980">
        <f t="shared" si="2"/>
        <v>100</v>
      </c>
      <c r="E12" s="979">
        <v>0</v>
      </c>
      <c r="F12" s="980">
        <v>0</v>
      </c>
      <c r="G12" s="979">
        <v>696</v>
      </c>
      <c r="H12" s="980">
        <v>82.172373081463988</v>
      </c>
      <c r="I12" s="979">
        <v>151</v>
      </c>
      <c r="J12" s="980">
        <v>17.827626918536012</v>
      </c>
      <c r="K12" s="979">
        <v>0</v>
      </c>
      <c r="L12" s="980">
        <v>0</v>
      </c>
      <c r="M12" s="979">
        <v>0</v>
      </c>
      <c r="N12" s="980">
        <v>0</v>
      </c>
      <c r="O12" s="979">
        <v>0</v>
      </c>
      <c r="P12" s="980">
        <f t="shared" si="0"/>
        <v>0</v>
      </c>
      <c r="R12" s="977"/>
    </row>
    <row r="13" spans="1:21" s="962" customFormat="1" ht="16.5" customHeight="1" x14ac:dyDescent="0.2">
      <c r="A13" s="962">
        <v>5</v>
      </c>
      <c r="B13" s="978" t="s">
        <v>6</v>
      </c>
      <c r="C13" s="979">
        <f t="shared" si="1"/>
        <v>18697</v>
      </c>
      <c r="D13" s="980">
        <f t="shared" si="2"/>
        <v>100</v>
      </c>
      <c r="E13" s="979">
        <v>10862</v>
      </c>
      <c r="F13" s="980">
        <v>58.094881531796553</v>
      </c>
      <c r="G13" s="979">
        <v>3054</v>
      </c>
      <c r="H13" s="980">
        <v>16.334171257420977</v>
      </c>
      <c r="I13" s="979">
        <v>1920</v>
      </c>
      <c r="J13" s="980">
        <v>10.269027116649729</v>
      </c>
      <c r="K13" s="979">
        <v>2815</v>
      </c>
      <c r="L13" s="980">
        <v>15.055891319463017</v>
      </c>
      <c r="M13" s="979">
        <v>46</v>
      </c>
      <c r="N13" s="980">
        <v>0.24602877466973311</v>
      </c>
      <c r="O13" s="979">
        <v>0</v>
      </c>
      <c r="P13" s="980">
        <f t="shared" si="0"/>
        <v>0</v>
      </c>
      <c r="R13" s="977"/>
    </row>
    <row r="14" spans="1:21" s="962" customFormat="1" ht="16.5" customHeight="1" x14ac:dyDescent="0.2">
      <c r="A14" s="962">
        <v>6</v>
      </c>
      <c r="B14" s="978" t="s">
        <v>5</v>
      </c>
      <c r="C14" s="979">
        <f t="shared" si="1"/>
        <v>407</v>
      </c>
      <c r="D14" s="980">
        <f t="shared" si="2"/>
        <v>100</v>
      </c>
      <c r="E14" s="979">
        <v>0</v>
      </c>
      <c r="F14" s="980">
        <v>0</v>
      </c>
      <c r="G14" s="979">
        <v>398</v>
      </c>
      <c r="H14" s="980">
        <v>97.788697788697789</v>
      </c>
      <c r="I14" s="979">
        <v>7</v>
      </c>
      <c r="J14" s="980">
        <v>1.7199017199017199</v>
      </c>
      <c r="K14" s="979">
        <v>2</v>
      </c>
      <c r="L14" s="980">
        <v>0.49140049140049141</v>
      </c>
      <c r="M14" s="979">
        <v>0</v>
      </c>
      <c r="N14" s="980">
        <v>0</v>
      </c>
      <c r="O14" s="979">
        <v>0</v>
      </c>
      <c r="P14" s="980">
        <f t="shared" si="0"/>
        <v>0</v>
      </c>
      <c r="R14" s="977"/>
    </row>
    <row r="15" spans="1:21" s="963" customFormat="1" ht="16.5" customHeight="1" x14ac:dyDescent="0.2">
      <c r="A15" s="963">
        <v>7</v>
      </c>
      <c r="B15" s="978" t="s">
        <v>4</v>
      </c>
      <c r="C15" s="979">
        <f t="shared" si="1"/>
        <v>49041</v>
      </c>
      <c r="D15" s="980">
        <f t="shared" si="2"/>
        <v>100</v>
      </c>
      <c r="E15" s="979">
        <v>8225</v>
      </c>
      <c r="F15" s="980">
        <v>16.771680838482087</v>
      </c>
      <c r="G15" s="979">
        <v>21367</v>
      </c>
      <c r="H15" s="980">
        <v>43.569666197671339</v>
      </c>
      <c r="I15" s="979">
        <v>14064</v>
      </c>
      <c r="J15" s="980">
        <v>28.678044901205112</v>
      </c>
      <c r="K15" s="979">
        <v>5385</v>
      </c>
      <c r="L15" s="980">
        <v>10.980608062641464</v>
      </c>
      <c r="M15" s="979">
        <v>0</v>
      </c>
      <c r="N15" s="980">
        <v>0</v>
      </c>
      <c r="O15" s="979">
        <v>0</v>
      </c>
      <c r="P15" s="980">
        <f t="shared" si="0"/>
        <v>0</v>
      </c>
      <c r="R15" s="977"/>
    </row>
    <row r="16" spans="1:21" s="963" customFormat="1" ht="16.5" customHeight="1" x14ac:dyDescent="0.2">
      <c r="A16" s="963">
        <v>8</v>
      </c>
      <c r="B16" s="978" t="s">
        <v>40</v>
      </c>
      <c r="C16" s="979">
        <f t="shared" si="1"/>
        <v>12213</v>
      </c>
      <c r="D16" s="980">
        <f t="shared" si="2"/>
        <v>100</v>
      </c>
      <c r="E16" s="979">
        <v>1291</v>
      </c>
      <c r="F16" s="980">
        <v>10.570703348890527</v>
      </c>
      <c r="G16" s="979">
        <v>8394</v>
      </c>
      <c r="H16" s="980">
        <v>68.730041758781624</v>
      </c>
      <c r="I16" s="979">
        <v>551</v>
      </c>
      <c r="J16" s="980">
        <v>4.5115860149021536</v>
      </c>
      <c r="K16" s="979">
        <v>1977</v>
      </c>
      <c r="L16" s="980">
        <v>16.187668877425693</v>
      </c>
      <c r="M16" s="979">
        <v>0</v>
      </c>
      <c r="N16" s="980">
        <v>0</v>
      </c>
      <c r="O16" s="979">
        <v>0</v>
      </c>
      <c r="P16" s="980">
        <f t="shared" si="0"/>
        <v>0</v>
      </c>
      <c r="R16" s="977"/>
    </row>
    <row r="17" spans="1:18" s="963" customFormat="1" ht="16.5" customHeight="1" x14ac:dyDescent="0.2">
      <c r="A17" s="963">
        <v>9</v>
      </c>
      <c r="B17" s="978" t="s">
        <v>41</v>
      </c>
      <c r="C17" s="979">
        <f t="shared" si="1"/>
        <v>23150</v>
      </c>
      <c r="D17" s="980">
        <f t="shared" si="2"/>
        <v>100</v>
      </c>
      <c r="E17" s="979">
        <v>6670</v>
      </c>
      <c r="F17" s="980">
        <v>28.812095032397405</v>
      </c>
      <c r="G17" s="979">
        <v>14084</v>
      </c>
      <c r="H17" s="980">
        <v>60.838012958963283</v>
      </c>
      <c r="I17" s="979">
        <v>2396</v>
      </c>
      <c r="J17" s="980">
        <v>10.34989200863931</v>
      </c>
      <c r="K17" s="979">
        <v>0</v>
      </c>
      <c r="L17" s="980">
        <v>0</v>
      </c>
      <c r="M17" s="979">
        <v>0</v>
      </c>
      <c r="N17" s="980">
        <v>0</v>
      </c>
      <c r="O17" s="979">
        <v>0</v>
      </c>
      <c r="P17" s="980">
        <f t="shared" si="0"/>
        <v>0</v>
      </c>
      <c r="R17" s="977"/>
    </row>
    <row r="18" spans="1:18" s="963" customFormat="1" ht="16.5" customHeight="1" x14ac:dyDescent="0.2">
      <c r="A18" s="963">
        <v>10</v>
      </c>
      <c r="B18" s="978" t="s">
        <v>3</v>
      </c>
      <c r="C18" s="979">
        <f t="shared" si="1"/>
        <v>26892</v>
      </c>
      <c r="D18" s="980">
        <f t="shared" si="2"/>
        <v>100</v>
      </c>
      <c r="E18" s="979">
        <v>14344</v>
      </c>
      <c r="F18" s="980">
        <v>53.339283058158557</v>
      </c>
      <c r="G18" s="979">
        <v>8708</v>
      </c>
      <c r="H18" s="980">
        <v>32.381377361297041</v>
      </c>
      <c r="I18" s="979">
        <v>1011</v>
      </c>
      <c r="J18" s="980">
        <v>3.7594823739402052</v>
      </c>
      <c r="K18" s="979">
        <v>2829</v>
      </c>
      <c r="L18" s="980">
        <v>10.519857206604193</v>
      </c>
      <c r="M18" s="979">
        <v>0</v>
      </c>
      <c r="N18" s="980">
        <v>0</v>
      </c>
      <c r="O18" s="979">
        <v>0</v>
      </c>
      <c r="P18" s="980">
        <f t="shared" si="0"/>
        <v>0</v>
      </c>
      <c r="R18" s="977"/>
    </row>
    <row r="19" spans="1:18" s="962" customFormat="1" ht="16.5" customHeight="1" x14ac:dyDescent="0.2">
      <c r="A19" s="962">
        <v>11</v>
      </c>
      <c r="B19" s="978" t="s">
        <v>2</v>
      </c>
      <c r="C19" s="979">
        <f t="shared" si="1"/>
        <v>20468</v>
      </c>
      <c r="D19" s="980">
        <f t="shared" si="2"/>
        <v>100</v>
      </c>
      <c r="E19" s="979">
        <v>14652</v>
      </c>
      <c r="F19" s="980">
        <v>71.58491303498144</v>
      </c>
      <c r="G19" s="979">
        <v>3264</v>
      </c>
      <c r="H19" s="980">
        <v>15.946843853820598</v>
      </c>
      <c r="I19" s="979">
        <v>973</v>
      </c>
      <c r="J19" s="980">
        <v>4.7537619699042413</v>
      </c>
      <c r="K19" s="979">
        <v>1579</v>
      </c>
      <c r="L19" s="980">
        <v>7.7144811412937262</v>
      </c>
      <c r="M19" s="979">
        <v>0</v>
      </c>
      <c r="N19" s="980">
        <v>0</v>
      </c>
      <c r="O19" s="979">
        <v>0</v>
      </c>
      <c r="P19" s="980">
        <f t="shared" si="0"/>
        <v>0</v>
      </c>
      <c r="R19" s="977"/>
    </row>
    <row r="20" spans="1:18" s="962" customFormat="1" ht="16.5" customHeight="1" x14ac:dyDescent="0.2">
      <c r="A20" s="962">
        <v>12</v>
      </c>
      <c r="B20" s="978" t="s">
        <v>35</v>
      </c>
      <c r="C20" s="979">
        <f t="shared" si="1"/>
        <v>18778</v>
      </c>
      <c r="D20" s="980">
        <f t="shared" si="2"/>
        <v>100</v>
      </c>
      <c r="E20" s="979">
        <v>4459</v>
      </c>
      <c r="F20" s="980">
        <v>23.745872829907338</v>
      </c>
      <c r="G20" s="979">
        <v>7494</v>
      </c>
      <c r="H20" s="980">
        <v>39.908403450846734</v>
      </c>
      <c r="I20" s="979">
        <v>4044</v>
      </c>
      <c r="J20" s="980">
        <v>21.535839812546598</v>
      </c>
      <c r="K20" s="979">
        <v>2781</v>
      </c>
      <c r="L20" s="980">
        <v>14.809883906699328</v>
      </c>
      <c r="M20" s="979">
        <v>0</v>
      </c>
      <c r="N20" s="980">
        <v>0</v>
      </c>
      <c r="O20" s="979">
        <v>0</v>
      </c>
      <c r="P20" s="980">
        <f t="shared" si="0"/>
        <v>0</v>
      </c>
      <c r="R20" s="977"/>
    </row>
    <row r="21" spans="1:18" s="962" customFormat="1" ht="16.5" customHeight="1" x14ac:dyDescent="0.2">
      <c r="A21" s="962">
        <v>13</v>
      </c>
      <c r="B21" s="978" t="s">
        <v>42</v>
      </c>
      <c r="C21" s="979">
        <f t="shared" si="1"/>
        <v>30333</v>
      </c>
      <c r="D21" s="980">
        <f t="shared" si="2"/>
        <v>100</v>
      </c>
      <c r="E21" s="979">
        <v>3768</v>
      </c>
      <c r="F21" s="980">
        <v>12.422114528731084</v>
      </c>
      <c r="G21" s="979">
        <v>16265</v>
      </c>
      <c r="H21" s="980">
        <v>53.621468367784267</v>
      </c>
      <c r="I21" s="979">
        <v>2469</v>
      </c>
      <c r="J21" s="980">
        <v>8.139649886262486</v>
      </c>
      <c r="K21" s="979">
        <v>7831</v>
      </c>
      <c r="L21" s="980">
        <v>25.816767217222171</v>
      </c>
      <c r="M21" s="979">
        <v>0</v>
      </c>
      <c r="N21" s="980">
        <v>0</v>
      </c>
      <c r="O21" s="979">
        <v>0</v>
      </c>
      <c r="P21" s="980">
        <f t="shared" si="0"/>
        <v>0</v>
      </c>
      <c r="R21" s="977"/>
    </row>
    <row r="22" spans="1:18" s="962" customFormat="1" ht="16.5" customHeight="1" x14ac:dyDescent="0.2">
      <c r="A22" s="962">
        <v>14</v>
      </c>
      <c r="B22" s="978" t="s">
        <v>43</v>
      </c>
      <c r="C22" s="979">
        <f t="shared" si="1"/>
        <v>1573</v>
      </c>
      <c r="D22" s="980">
        <f t="shared" si="2"/>
        <v>100</v>
      </c>
      <c r="E22" s="979">
        <v>2</v>
      </c>
      <c r="F22" s="980">
        <v>0.12714558169103624</v>
      </c>
      <c r="G22" s="979">
        <v>842</v>
      </c>
      <c r="H22" s="980">
        <v>53.528289891926249</v>
      </c>
      <c r="I22" s="979">
        <v>291</v>
      </c>
      <c r="J22" s="980">
        <v>18.499682136045774</v>
      </c>
      <c r="K22" s="979">
        <v>438</v>
      </c>
      <c r="L22" s="980">
        <v>27.844882390336934</v>
      </c>
      <c r="M22" s="979">
        <v>0</v>
      </c>
      <c r="N22" s="980">
        <v>0</v>
      </c>
      <c r="O22" s="979">
        <v>0</v>
      </c>
      <c r="P22" s="980">
        <f t="shared" si="0"/>
        <v>0</v>
      </c>
      <c r="R22" s="977"/>
    </row>
    <row r="23" spans="1:18" s="962" customFormat="1" ht="16.5" customHeight="1" x14ac:dyDescent="0.2">
      <c r="A23" s="962">
        <v>15</v>
      </c>
      <c r="B23" s="978" t="s">
        <v>44</v>
      </c>
      <c r="C23" s="979">
        <f t="shared" si="1"/>
        <v>3120</v>
      </c>
      <c r="D23" s="980">
        <f t="shared" si="2"/>
        <v>100</v>
      </c>
      <c r="E23" s="979">
        <v>1734</v>
      </c>
      <c r="F23" s="980">
        <v>55.57692307692308</v>
      </c>
      <c r="G23" s="979">
        <v>905</v>
      </c>
      <c r="H23" s="980">
        <v>29.006410256410259</v>
      </c>
      <c r="I23" s="979">
        <v>353</v>
      </c>
      <c r="J23" s="980">
        <v>11.314102564102564</v>
      </c>
      <c r="K23" s="979">
        <v>128</v>
      </c>
      <c r="L23" s="980">
        <v>4.1025641025641022</v>
      </c>
      <c r="M23" s="979">
        <v>0</v>
      </c>
      <c r="N23" s="980">
        <v>0</v>
      </c>
      <c r="O23" s="979">
        <v>0</v>
      </c>
      <c r="P23" s="980">
        <f t="shared" si="0"/>
        <v>0</v>
      </c>
      <c r="R23" s="977"/>
    </row>
    <row r="24" spans="1:18" s="962" customFormat="1" ht="16.5" customHeight="1" x14ac:dyDescent="0.2">
      <c r="A24" s="962">
        <v>16</v>
      </c>
      <c r="B24" s="978" t="s">
        <v>45</v>
      </c>
      <c r="C24" s="979">
        <f t="shared" si="1"/>
        <v>1422</v>
      </c>
      <c r="D24" s="980">
        <f t="shared" si="2"/>
        <v>100</v>
      </c>
      <c r="E24" s="979">
        <v>0</v>
      </c>
      <c r="F24" s="980">
        <v>0</v>
      </c>
      <c r="G24" s="979">
        <v>1415</v>
      </c>
      <c r="H24" s="980">
        <v>99.507735583684948</v>
      </c>
      <c r="I24" s="979">
        <v>7</v>
      </c>
      <c r="J24" s="980">
        <v>0.49226441631504925</v>
      </c>
      <c r="K24" s="979">
        <v>0</v>
      </c>
      <c r="L24" s="980">
        <v>0</v>
      </c>
      <c r="M24" s="979">
        <v>0</v>
      </c>
      <c r="N24" s="980">
        <v>0</v>
      </c>
      <c r="O24" s="979">
        <v>0</v>
      </c>
      <c r="P24" s="980">
        <f t="shared" si="0"/>
        <v>0</v>
      </c>
      <c r="R24" s="977"/>
    </row>
    <row r="25" spans="1:18" s="962" customFormat="1" ht="16.5" customHeight="1" x14ac:dyDescent="0.2">
      <c r="A25" s="962">
        <v>17</v>
      </c>
      <c r="B25" s="978" t="s">
        <v>46</v>
      </c>
      <c r="C25" s="979">
        <f>E25+G25+I25+K25+M25+O25</f>
        <v>960</v>
      </c>
      <c r="D25" s="980">
        <f t="shared" si="2"/>
        <v>100</v>
      </c>
      <c r="E25" s="979">
        <v>0</v>
      </c>
      <c r="F25" s="980">
        <v>0</v>
      </c>
      <c r="G25" s="979">
        <v>960</v>
      </c>
      <c r="H25" s="980">
        <v>100</v>
      </c>
      <c r="I25" s="979">
        <v>0</v>
      </c>
      <c r="J25" s="980">
        <v>0</v>
      </c>
      <c r="K25" s="979">
        <v>0</v>
      </c>
      <c r="L25" s="980">
        <v>0</v>
      </c>
      <c r="M25" s="979">
        <v>0</v>
      </c>
      <c r="N25" s="980">
        <v>0</v>
      </c>
      <c r="O25" s="979">
        <v>0</v>
      </c>
      <c r="P25" s="980">
        <f t="shared" si="0"/>
        <v>0</v>
      </c>
      <c r="R25" s="977"/>
    </row>
    <row r="26" spans="1:18" s="962" customFormat="1" ht="16.5" customHeight="1" x14ac:dyDescent="0.2">
      <c r="B26" s="981" t="s">
        <v>1</v>
      </c>
      <c r="C26" s="982">
        <f t="shared" si="1"/>
        <v>5</v>
      </c>
      <c r="D26" s="983">
        <f t="shared" si="2"/>
        <v>100</v>
      </c>
      <c r="E26" s="982">
        <v>4</v>
      </c>
      <c r="F26" s="983">
        <v>80</v>
      </c>
      <c r="G26" s="982">
        <v>1</v>
      </c>
      <c r="H26" s="983">
        <v>20</v>
      </c>
      <c r="I26" s="982">
        <v>0</v>
      </c>
      <c r="J26" s="983">
        <v>0</v>
      </c>
      <c r="K26" s="982">
        <v>0</v>
      </c>
      <c r="L26" s="983">
        <v>0</v>
      </c>
      <c r="M26" s="982">
        <v>0</v>
      </c>
      <c r="N26" s="983">
        <v>0</v>
      </c>
      <c r="O26" s="982">
        <v>0</v>
      </c>
      <c r="P26" s="983">
        <f t="shared" si="0"/>
        <v>0</v>
      </c>
      <c r="R26" s="977"/>
    </row>
    <row r="27" spans="1:18" s="1287" customFormat="1" x14ac:dyDescent="0.2">
      <c r="B27" s="1288" t="s">
        <v>0</v>
      </c>
      <c r="C27" s="1289">
        <f>SUM(C9:C26)</f>
        <v>227876</v>
      </c>
      <c r="D27" s="1290">
        <f>C27/$C27*100</f>
        <v>100</v>
      </c>
      <c r="E27" s="1291">
        <f>SUM(E9:E26)</f>
        <v>66326</v>
      </c>
      <c r="F27" s="1292">
        <f>E27/$C27*100</f>
        <v>29.106180554336568</v>
      </c>
      <c r="G27" s="1291">
        <f>SUM(G9:G26)</f>
        <v>102759</v>
      </c>
      <c r="H27" s="1292">
        <f>G27/$C27*100</f>
        <v>45.094261791500642</v>
      </c>
      <c r="I27" s="1291">
        <f>SUM(I9:I26)</f>
        <v>31505</v>
      </c>
      <c r="J27" s="1292">
        <f>I27/$C27*100</f>
        <v>13.825501588583263</v>
      </c>
      <c r="K27" s="1291">
        <f>SUM(K9:K26)</f>
        <v>26965</v>
      </c>
      <c r="L27" s="1292">
        <f>K27/$C27*100</f>
        <v>11.833189980515719</v>
      </c>
      <c r="M27" s="1291">
        <f>SUM(M9:M26)</f>
        <v>321</v>
      </c>
      <c r="N27" s="1292">
        <f>M27/$C27*100</f>
        <v>0.14086608506380663</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327" customFormat="1" x14ac:dyDescent="0.2">
      <c r="B42" s="960"/>
      <c r="D42" s="960"/>
      <c r="M42" s="960"/>
      <c r="N42" s="960"/>
    </row>
    <row r="43" spans="2:14" s="1327" customFormat="1" x14ac:dyDescent="0.2">
      <c r="B43" s="960"/>
      <c r="D43" s="960"/>
      <c r="M43" s="960"/>
      <c r="N43" s="960"/>
    </row>
    <row r="44" spans="2:14" s="1327" customFormat="1" x14ac:dyDescent="0.2">
      <c r="D44" s="960"/>
      <c r="M44" s="960"/>
      <c r="N44" s="960"/>
    </row>
    <row r="45" spans="2:14" s="1327" customFormat="1" x14ac:dyDescent="0.2">
      <c r="D45" s="960"/>
      <c r="M45" s="960"/>
      <c r="N45" s="960"/>
    </row>
    <row r="46" spans="2:14" s="1327" customFormat="1" x14ac:dyDescent="0.2">
      <c r="D46" s="960"/>
      <c r="M46" s="960"/>
      <c r="N46" s="960"/>
    </row>
    <row r="47" spans="2:14" s="1327" customFormat="1" x14ac:dyDescent="0.2">
      <c r="D47" s="960"/>
      <c r="M47" s="960"/>
      <c r="N47" s="960"/>
    </row>
    <row r="48" spans="2:14" s="1327" customFormat="1" x14ac:dyDescent="0.2">
      <c r="D48" s="960"/>
    </row>
    <row r="49" spans="4:4" s="1327" customFormat="1" x14ac:dyDescent="0.2">
      <c r="D49" s="960"/>
    </row>
    <row r="50" spans="4:4" s="1327" customFormat="1" x14ac:dyDescent="0.2">
      <c r="D50" s="960"/>
    </row>
    <row r="51" spans="4:4" s="1327" customFormat="1" x14ac:dyDescent="0.2">
      <c r="D51" s="960"/>
    </row>
    <row r="52" spans="4:4" s="1327" customFormat="1" x14ac:dyDescent="0.2">
      <c r="D52" s="960"/>
    </row>
    <row r="53" spans="4:4" s="1327" customFormat="1" x14ac:dyDescent="0.2">
      <c r="D53" s="960"/>
    </row>
    <row r="54" spans="4:4" s="1327" customFormat="1" x14ac:dyDescent="0.2">
      <c r="D54" s="960"/>
    </row>
    <row r="55" spans="4:4" s="1327" customFormat="1"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25">
      <c r="B2" s="966"/>
      <c r="C2" s="966"/>
      <c r="D2" s="966"/>
      <c r="E2" s="966"/>
      <c r="F2" s="966"/>
      <c r="G2" s="966"/>
      <c r="H2" s="966"/>
    </row>
    <row r="3" spans="1:21" s="967" customFormat="1" ht="21" x14ac:dyDescent="0.2">
      <c r="B3" s="1554" t="s">
        <v>442</v>
      </c>
      <c r="C3" s="1554"/>
      <c r="D3" s="1554"/>
      <c r="E3" s="1554"/>
      <c r="F3" s="1554"/>
      <c r="G3" s="1554"/>
      <c r="H3" s="1554"/>
      <c r="I3" s="1554"/>
      <c r="J3" s="1554"/>
      <c r="K3" s="1554"/>
      <c r="L3" s="1554"/>
      <c r="M3" s="1554"/>
      <c r="N3" s="1554"/>
      <c r="O3" s="1554"/>
      <c r="P3" s="1554"/>
    </row>
    <row r="4" spans="1:21" s="967" customFormat="1" ht="15.75" x14ac:dyDescent="0.2">
      <c r="B4" s="1475" t="str">
        <f>porsaad!$B$6</f>
        <v>Situación a 31 de julio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
      <c r="B5" s="970"/>
      <c r="C5" s="969" t="s">
        <v>193</v>
      </c>
      <c r="E5" s="969" t="s">
        <v>194</v>
      </c>
      <c r="G5" s="969" t="s">
        <v>195</v>
      </c>
      <c r="I5" s="969" t="s">
        <v>196</v>
      </c>
      <c r="K5" s="964" t="s">
        <v>197</v>
      </c>
      <c r="M5" s="964" t="s">
        <v>198</v>
      </c>
      <c r="O5" s="964" t="s">
        <v>198</v>
      </c>
    </row>
    <row r="6" spans="1:21" s="967" customFormat="1" ht="15" customHeight="1" x14ac:dyDescent="0.2">
      <c r="B6" s="971"/>
      <c r="C6" s="1676" t="s">
        <v>199</v>
      </c>
      <c r="D6" s="1677"/>
      <c r="E6" s="1677"/>
      <c r="F6" s="1677"/>
      <c r="G6" s="1677"/>
      <c r="H6" s="1677"/>
      <c r="I6" s="1677"/>
      <c r="J6" s="1677"/>
      <c r="K6" s="1677"/>
      <c r="L6" s="1677"/>
      <c r="M6" s="1677"/>
      <c r="N6" s="1677"/>
      <c r="O6" s="1677"/>
      <c r="P6" s="1678"/>
    </row>
    <row r="7" spans="1:21" s="967" customFormat="1" ht="57" customHeight="1" x14ac:dyDescent="0.2">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2010</v>
      </c>
      <c r="D9" s="976">
        <f>IFERROR(C9/$C9*100,"-")</f>
        <v>100</v>
      </c>
      <c r="E9" s="975">
        <v>0</v>
      </c>
      <c r="F9" s="976">
        <v>0</v>
      </c>
      <c r="G9" s="975">
        <v>1932</v>
      </c>
      <c r="H9" s="976">
        <v>96.119402985074629</v>
      </c>
      <c r="I9" s="975">
        <v>78</v>
      </c>
      <c r="J9" s="976">
        <v>3.8805970149253728</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4330</v>
      </c>
      <c r="D10" s="980">
        <f t="shared" ref="D10:D26" si="1">IFERROR(C10/$C10*100,"-")</f>
        <v>100</v>
      </c>
      <c r="E10" s="979">
        <v>1</v>
      </c>
      <c r="F10" s="980">
        <v>2.3094688221709007E-2</v>
      </c>
      <c r="G10" s="979">
        <v>4035</v>
      </c>
      <c r="H10" s="980">
        <v>93.187066974595851</v>
      </c>
      <c r="I10" s="979">
        <v>294</v>
      </c>
      <c r="J10" s="980">
        <v>6.7898383371824478</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1872</v>
      </c>
      <c r="D11" s="980">
        <f t="shared" si="1"/>
        <v>100</v>
      </c>
      <c r="E11" s="979">
        <v>72</v>
      </c>
      <c r="F11" s="980">
        <v>3.8461538461538463</v>
      </c>
      <c r="G11" s="979">
        <v>1628</v>
      </c>
      <c r="H11" s="980">
        <v>86.965811965811966</v>
      </c>
      <c r="I11" s="979">
        <v>143</v>
      </c>
      <c r="J11" s="980">
        <v>7.6388888888888893</v>
      </c>
      <c r="K11" s="979">
        <v>4</v>
      </c>
      <c r="L11" s="980">
        <v>0.21367521367521369</v>
      </c>
      <c r="M11" s="979">
        <v>25</v>
      </c>
      <c r="N11" s="980">
        <v>1.3354700854700854</v>
      </c>
      <c r="O11" s="979">
        <v>0</v>
      </c>
      <c r="P11" s="980">
        <f t="shared" si="2"/>
        <v>0</v>
      </c>
      <c r="R11" s="977"/>
    </row>
    <row r="12" spans="1:21" s="962" customFormat="1" ht="16.5" customHeight="1" x14ac:dyDescent="0.2">
      <c r="A12" s="962">
        <v>4</v>
      </c>
      <c r="B12" s="978" t="s">
        <v>38</v>
      </c>
      <c r="C12" s="979">
        <f t="shared" si="0"/>
        <v>408</v>
      </c>
      <c r="D12" s="980">
        <f t="shared" si="1"/>
        <v>100</v>
      </c>
      <c r="E12" s="979">
        <v>0</v>
      </c>
      <c r="F12" s="980">
        <v>0</v>
      </c>
      <c r="G12" s="979">
        <v>378</v>
      </c>
      <c r="H12" s="980">
        <v>92.64705882352942</v>
      </c>
      <c r="I12" s="979">
        <v>30</v>
      </c>
      <c r="J12" s="980">
        <v>7.3529411764705888</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5838</v>
      </c>
      <c r="D13" s="980">
        <f t="shared" si="1"/>
        <v>100</v>
      </c>
      <c r="E13" s="979">
        <v>3035</v>
      </c>
      <c r="F13" s="980">
        <v>51.986981843096949</v>
      </c>
      <c r="G13" s="979">
        <v>1714</v>
      </c>
      <c r="H13" s="980">
        <v>29.359369647139431</v>
      </c>
      <c r="I13" s="979">
        <v>397</v>
      </c>
      <c r="J13" s="980">
        <v>6.8002740664611165</v>
      </c>
      <c r="K13" s="979">
        <v>684</v>
      </c>
      <c r="L13" s="980">
        <v>11.716341212744091</v>
      </c>
      <c r="M13" s="979">
        <v>8</v>
      </c>
      <c r="N13" s="980">
        <v>0.13703323055841041</v>
      </c>
      <c r="O13" s="979">
        <v>0</v>
      </c>
      <c r="P13" s="980">
        <f t="shared" si="2"/>
        <v>0</v>
      </c>
      <c r="R13" s="977"/>
    </row>
    <row r="14" spans="1:21" s="962" customFormat="1" ht="16.5" customHeight="1" x14ac:dyDescent="0.2">
      <c r="A14" s="962">
        <v>6</v>
      </c>
      <c r="B14" s="978" t="s">
        <v>5</v>
      </c>
      <c r="C14" s="979">
        <f t="shared" si="0"/>
        <v>180</v>
      </c>
      <c r="D14" s="980">
        <f t="shared" si="1"/>
        <v>100</v>
      </c>
      <c r="E14" s="979">
        <v>0</v>
      </c>
      <c r="F14" s="980">
        <v>0</v>
      </c>
      <c r="G14" s="979">
        <v>178</v>
      </c>
      <c r="H14" s="980">
        <v>98.888888888888886</v>
      </c>
      <c r="I14" s="979">
        <v>2</v>
      </c>
      <c r="J14" s="980">
        <v>1.1111111111111112</v>
      </c>
      <c r="K14" s="979">
        <v>0</v>
      </c>
      <c r="L14" s="980">
        <v>0</v>
      </c>
      <c r="M14" s="979">
        <v>0</v>
      </c>
      <c r="N14" s="980">
        <v>0</v>
      </c>
      <c r="O14" s="979">
        <v>0</v>
      </c>
      <c r="P14" s="980">
        <f t="shared" si="2"/>
        <v>0</v>
      </c>
      <c r="R14" s="977"/>
    </row>
    <row r="15" spans="1:21" s="963" customFormat="1" ht="16.5" customHeight="1" x14ac:dyDescent="0.2">
      <c r="A15" s="963">
        <v>7</v>
      </c>
      <c r="B15" s="978" t="s">
        <v>4</v>
      </c>
      <c r="C15" s="979">
        <f t="shared" si="0"/>
        <v>16176</v>
      </c>
      <c r="D15" s="980">
        <f t="shared" si="1"/>
        <v>100</v>
      </c>
      <c r="E15" s="979">
        <v>1329</v>
      </c>
      <c r="F15" s="980">
        <v>8.215875370919882</v>
      </c>
      <c r="G15" s="979">
        <v>11492</v>
      </c>
      <c r="H15" s="980">
        <v>71.043521266073199</v>
      </c>
      <c r="I15" s="979">
        <v>1644</v>
      </c>
      <c r="J15" s="980">
        <v>10.163204747774481</v>
      </c>
      <c r="K15" s="979">
        <v>1711</v>
      </c>
      <c r="L15" s="980">
        <v>10.577398615232443</v>
      </c>
      <c r="M15" s="979">
        <v>0</v>
      </c>
      <c r="N15" s="980">
        <v>0</v>
      </c>
      <c r="O15" s="979">
        <v>0</v>
      </c>
      <c r="P15" s="980">
        <f t="shared" si="2"/>
        <v>0</v>
      </c>
      <c r="R15" s="977"/>
    </row>
    <row r="16" spans="1:21" s="963" customFormat="1" ht="16.5" customHeight="1" x14ac:dyDescent="0.2">
      <c r="A16" s="963">
        <v>8</v>
      </c>
      <c r="B16" s="978" t="s">
        <v>40</v>
      </c>
      <c r="C16" s="979">
        <f t="shared" si="0"/>
        <v>4189</v>
      </c>
      <c r="D16" s="980">
        <f t="shared" si="1"/>
        <v>100</v>
      </c>
      <c r="E16" s="979">
        <v>212</v>
      </c>
      <c r="F16" s="980">
        <v>5.060873716877536</v>
      </c>
      <c r="G16" s="979">
        <v>3316</v>
      </c>
      <c r="H16" s="980">
        <v>79.159703986631655</v>
      </c>
      <c r="I16" s="979">
        <v>162</v>
      </c>
      <c r="J16" s="980">
        <v>3.8672714251611362</v>
      </c>
      <c r="K16" s="979">
        <v>499</v>
      </c>
      <c r="L16" s="980">
        <v>11.912150871329672</v>
      </c>
      <c r="M16" s="979">
        <v>0</v>
      </c>
      <c r="N16" s="980">
        <v>0</v>
      </c>
      <c r="O16" s="979">
        <v>0</v>
      </c>
      <c r="P16" s="980">
        <f t="shared" si="2"/>
        <v>0</v>
      </c>
      <c r="R16" s="977"/>
    </row>
    <row r="17" spans="1:18" s="963" customFormat="1" ht="16.5" customHeight="1" x14ac:dyDescent="0.2">
      <c r="A17" s="963">
        <v>9</v>
      </c>
      <c r="B17" s="978" t="s">
        <v>41</v>
      </c>
      <c r="C17" s="979">
        <f t="shared" si="0"/>
        <v>6573</v>
      </c>
      <c r="D17" s="980">
        <f t="shared" si="1"/>
        <v>100</v>
      </c>
      <c r="E17" s="979">
        <v>651</v>
      </c>
      <c r="F17" s="980">
        <v>9.9041533546325873</v>
      </c>
      <c r="G17" s="979">
        <v>5555</v>
      </c>
      <c r="H17" s="980">
        <v>84.51239920888483</v>
      </c>
      <c r="I17" s="979">
        <v>367</v>
      </c>
      <c r="J17" s="980">
        <v>5.5834474364825804</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8059</v>
      </c>
      <c r="D18" s="980">
        <f t="shared" si="1"/>
        <v>100</v>
      </c>
      <c r="E18" s="979">
        <v>3072</v>
      </c>
      <c r="F18" s="980">
        <v>38.118873309343591</v>
      </c>
      <c r="G18" s="979">
        <v>3458</v>
      </c>
      <c r="H18" s="980">
        <v>42.90854944782231</v>
      </c>
      <c r="I18" s="979">
        <v>564</v>
      </c>
      <c r="J18" s="980">
        <v>6.9983868966373004</v>
      </c>
      <c r="K18" s="979">
        <v>965</v>
      </c>
      <c r="L18" s="980">
        <v>11.974190346196799</v>
      </c>
      <c r="M18" s="979">
        <v>0</v>
      </c>
      <c r="N18" s="980">
        <v>0</v>
      </c>
      <c r="O18" s="979">
        <v>0</v>
      </c>
      <c r="P18" s="980">
        <f t="shared" si="2"/>
        <v>0</v>
      </c>
      <c r="R18" s="977"/>
    </row>
    <row r="19" spans="1:18" s="962" customFormat="1" ht="16.5" customHeight="1" x14ac:dyDescent="0.2">
      <c r="A19" s="962">
        <v>11</v>
      </c>
      <c r="B19" s="978" t="s">
        <v>2</v>
      </c>
      <c r="C19" s="979">
        <f t="shared" si="0"/>
        <v>6187</v>
      </c>
      <c r="D19" s="980">
        <f t="shared" si="1"/>
        <v>100</v>
      </c>
      <c r="E19" s="979">
        <v>3657</v>
      </c>
      <c r="F19" s="980">
        <v>59.107806691449817</v>
      </c>
      <c r="G19" s="979">
        <v>1913</v>
      </c>
      <c r="H19" s="980">
        <v>30.919670276385968</v>
      </c>
      <c r="I19" s="979">
        <v>320</v>
      </c>
      <c r="J19" s="980">
        <v>5.1721351220300633</v>
      </c>
      <c r="K19" s="979">
        <v>297</v>
      </c>
      <c r="L19" s="980">
        <v>4.8003879101341527</v>
      </c>
      <c r="M19" s="979">
        <v>0</v>
      </c>
      <c r="N19" s="980">
        <v>0</v>
      </c>
      <c r="O19" s="979">
        <v>0</v>
      </c>
      <c r="P19" s="980">
        <f t="shared" si="2"/>
        <v>0</v>
      </c>
      <c r="R19" s="977"/>
    </row>
    <row r="20" spans="1:18" s="962" customFormat="1" ht="16.5" customHeight="1" x14ac:dyDescent="0.2">
      <c r="A20" s="962">
        <v>12</v>
      </c>
      <c r="B20" s="978" t="s">
        <v>35</v>
      </c>
      <c r="C20" s="979">
        <f t="shared" si="0"/>
        <v>6482</v>
      </c>
      <c r="D20" s="980">
        <f t="shared" si="1"/>
        <v>100</v>
      </c>
      <c r="E20" s="979">
        <v>615</v>
      </c>
      <c r="F20" s="980">
        <v>9.4878124035791416</v>
      </c>
      <c r="G20" s="979">
        <v>4378</v>
      </c>
      <c r="H20" s="980">
        <v>67.540882443690222</v>
      </c>
      <c r="I20" s="979">
        <v>1170</v>
      </c>
      <c r="J20" s="980">
        <v>18.049984572662758</v>
      </c>
      <c r="K20" s="979">
        <v>319</v>
      </c>
      <c r="L20" s="980">
        <v>4.9213205800678805</v>
      </c>
      <c r="M20" s="979">
        <v>0</v>
      </c>
      <c r="N20" s="980">
        <v>0</v>
      </c>
      <c r="O20" s="979">
        <v>0</v>
      </c>
      <c r="P20" s="980">
        <f t="shared" si="2"/>
        <v>0</v>
      </c>
      <c r="R20" s="977"/>
    </row>
    <row r="21" spans="1:18" s="962" customFormat="1" ht="16.5" customHeight="1" x14ac:dyDescent="0.2">
      <c r="A21" s="962">
        <v>13</v>
      </c>
      <c r="B21" s="978" t="s">
        <v>42</v>
      </c>
      <c r="C21" s="979">
        <f t="shared" si="0"/>
        <v>13847</v>
      </c>
      <c r="D21" s="980">
        <f t="shared" si="1"/>
        <v>100</v>
      </c>
      <c r="E21" s="979">
        <v>1431</v>
      </c>
      <c r="F21" s="980">
        <v>10.334368455261068</v>
      </c>
      <c r="G21" s="979">
        <v>9619</v>
      </c>
      <c r="H21" s="980">
        <v>69.466310392142702</v>
      </c>
      <c r="I21" s="979">
        <v>1054</v>
      </c>
      <c r="J21" s="980">
        <v>7.6117570592908219</v>
      </c>
      <c r="K21" s="979">
        <v>1743</v>
      </c>
      <c r="L21" s="980">
        <v>12.587564093305408</v>
      </c>
      <c r="M21" s="979">
        <v>0</v>
      </c>
      <c r="N21" s="980">
        <v>0</v>
      </c>
      <c r="O21" s="979">
        <v>0</v>
      </c>
      <c r="P21" s="980">
        <f t="shared" si="2"/>
        <v>0</v>
      </c>
      <c r="R21" s="977"/>
    </row>
    <row r="22" spans="1:18" s="962" customFormat="1" ht="16.5" customHeight="1" x14ac:dyDescent="0.2">
      <c r="A22" s="962">
        <v>14</v>
      </c>
      <c r="B22" s="978" t="s">
        <v>43</v>
      </c>
      <c r="C22" s="979">
        <f t="shared" si="0"/>
        <v>895</v>
      </c>
      <c r="D22" s="980">
        <f t="shared" si="1"/>
        <v>100</v>
      </c>
      <c r="E22" s="979">
        <v>2</v>
      </c>
      <c r="F22" s="980">
        <v>0.22346368715083798</v>
      </c>
      <c r="G22" s="979">
        <v>635</v>
      </c>
      <c r="H22" s="980">
        <v>70.949720670391059</v>
      </c>
      <c r="I22" s="979">
        <v>96</v>
      </c>
      <c r="J22" s="980">
        <v>10.726256983240223</v>
      </c>
      <c r="K22" s="979">
        <v>162</v>
      </c>
      <c r="L22" s="980">
        <v>18.100558659217878</v>
      </c>
      <c r="M22" s="979">
        <v>0</v>
      </c>
      <c r="N22" s="980">
        <v>0</v>
      </c>
      <c r="O22" s="979">
        <v>0</v>
      </c>
      <c r="P22" s="980">
        <f t="shared" si="2"/>
        <v>0</v>
      </c>
      <c r="R22" s="977"/>
    </row>
    <row r="23" spans="1:18" s="962" customFormat="1" ht="16.5" customHeight="1" x14ac:dyDescent="0.2">
      <c r="A23" s="962">
        <v>15</v>
      </c>
      <c r="B23" s="978" t="s">
        <v>44</v>
      </c>
      <c r="C23" s="979">
        <f t="shared" si="0"/>
        <v>766</v>
      </c>
      <c r="D23" s="980">
        <f t="shared" si="1"/>
        <v>100</v>
      </c>
      <c r="E23" s="979">
        <v>503</v>
      </c>
      <c r="F23" s="980">
        <v>65.665796344647518</v>
      </c>
      <c r="G23" s="979">
        <v>220</v>
      </c>
      <c r="H23" s="980">
        <v>28.720626631853786</v>
      </c>
      <c r="I23" s="979">
        <v>43</v>
      </c>
      <c r="J23" s="980">
        <v>5.6135770234986948</v>
      </c>
      <c r="K23" s="979">
        <v>0</v>
      </c>
      <c r="L23" s="980">
        <v>0</v>
      </c>
      <c r="M23" s="979">
        <v>0</v>
      </c>
      <c r="N23" s="980">
        <v>0</v>
      </c>
      <c r="O23" s="979">
        <v>0</v>
      </c>
      <c r="P23" s="980">
        <f t="shared" si="2"/>
        <v>0</v>
      </c>
      <c r="R23" s="977"/>
    </row>
    <row r="24" spans="1:18" s="962" customFormat="1" ht="16.5" customHeight="1" x14ac:dyDescent="0.2">
      <c r="A24" s="962">
        <v>16</v>
      </c>
      <c r="B24" s="978" t="s">
        <v>45</v>
      </c>
      <c r="C24" s="979">
        <f t="shared" si="0"/>
        <v>683</v>
      </c>
      <c r="D24" s="980">
        <f t="shared" si="1"/>
        <v>100</v>
      </c>
      <c r="E24" s="979">
        <v>0</v>
      </c>
      <c r="F24" s="980">
        <v>0</v>
      </c>
      <c r="G24" s="979">
        <v>683</v>
      </c>
      <c r="H24" s="980">
        <v>100</v>
      </c>
      <c r="I24" s="979">
        <v>0</v>
      </c>
      <c r="J24" s="980">
        <v>0</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432</v>
      </c>
      <c r="D25" s="980">
        <f t="shared" si="1"/>
        <v>100</v>
      </c>
      <c r="E25" s="979">
        <v>0</v>
      </c>
      <c r="F25" s="980">
        <v>0</v>
      </c>
      <c r="G25" s="979">
        <v>432</v>
      </c>
      <c r="H25" s="980">
        <v>100</v>
      </c>
      <c r="I25" s="979">
        <v>0</v>
      </c>
      <c r="J25" s="980">
        <v>0</v>
      </c>
      <c r="K25" s="979">
        <v>0</v>
      </c>
      <c r="L25" s="980">
        <v>0</v>
      </c>
      <c r="M25" s="979">
        <v>0</v>
      </c>
      <c r="N25" s="980">
        <v>0</v>
      </c>
      <c r="O25" s="979">
        <v>0</v>
      </c>
      <c r="P25" s="980">
        <f t="shared" si="2"/>
        <v>0</v>
      </c>
      <c r="R25" s="977"/>
    </row>
    <row r="26" spans="1:18" s="962" customFormat="1" ht="16.5" customHeight="1" x14ac:dyDescent="0.2">
      <c r="B26" s="981" t="s">
        <v>1</v>
      </c>
      <c r="C26" s="982">
        <f t="shared" si="0"/>
        <v>0</v>
      </c>
      <c r="D26" s="983" t="str">
        <f t="shared" si="1"/>
        <v>-</v>
      </c>
      <c r="E26" s="982">
        <v>0</v>
      </c>
      <c r="F26" s="983" t="s">
        <v>363</v>
      </c>
      <c r="G26" s="982">
        <v>0</v>
      </c>
      <c r="H26" s="983" t="s">
        <v>363</v>
      </c>
      <c r="I26" s="982">
        <v>0</v>
      </c>
      <c r="J26" s="983" t="s">
        <v>363</v>
      </c>
      <c r="K26" s="982">
        <v>0</v>
      </c>
      <c r="L26" s="983" t="s">
        <v>363</v>
      </c>
      <c r="M26" s="982">
        <v>0</v>
      </c>
      <c r="N26" s="983" t="s">
        <v>363</v>
      </c>
      <c r="O26" s="982">
        <v>0</v>
      </c>
      <c r="P26" s="983" t="str">
        <f t="shared" si="2"/>
        <v>-</v>
      </c>
      <c r="R26" s="977"/>
    </row>
    <row r="27" spans="1:18" s="1287" customFormat="1" x14ac:dyDescent="0.2">
      <c r="B27" s="1288" t="s">
        <v>0</v>
      </c>
      <c r="C27" s="1291">
        <f>SUM(C9:C26)</f>
        <v>78927</v>
      </c>
      <c r="D27" s="1292">
        <f>C27/$C27*100</f>
        <v>100</v>
      </c>
      <c r="E27" s="1291">
        <f>SUM(E9:E26)</f>
        <v>14580</v>
      </c>
      <c r="F27" s="1292">
        <f>E27/$C27*100</f>
        <v>18.472765973621193</v>
      </c>
      <c r="G27" s="1291">
        <f>SUM(G9:G26)</f>
        <v>51566</v>
      </c>
      <c r="H27" s="1292">
        <f>G27/$C27*100</f>
        <v>65.333789451011697</v>
      </c>
      <c r="I27" s="1291">
        <f>SUM(I9:I26)</f>
        <v>6364</v>
      </c>
      <c r="J27" s="1292">
        <f>I27/$C27*100</f>
        <v>8.0631469585819815</v>
      </c>
      <c r="K27" s="1291">
        <f>SUM(K9:K26)</f>
        <v>6384</v>
      </c>
      <c r="L27" s="1292">
        <f>K27/$C27*100</f>
        <v>8.0884868296020365</v>
      </c>
      <c r="M27" s="1291">
        <f>SUM(M9:M26)</f>
        <v>33</v>
      </c>
      <c r="N27" s="1292">
        <f>M27/$C27*100</f>
        <v>4.1810787183093237E-2</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220" customFormat="1" x14ac:dyDescent="0.2">
      <c r="B42" s="964"/>
      <c r="D42" s="964"/>
      <c r="M42" s="964"/>
      <c r="N42" s="964"/>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G45" s="1220">
        <f>IFERROR(GETPIVOTDATA("ID PRESTACION
COUNT",#REF!,"CCAA",$B45,"Grado Resuelto",$B$1,"Subtipo",G$1),0)</f>
        <v>0</v>
      </c>
    </row>
    <row r="46" spans="2:14" s="1220" customFormat="1" x14ac:dyDescent="0.2">
      <c r="B46" s="1220" t="s">
        <v>47</v>
      </c>
      <c r="G46" s="1220">
        <f>IFERROR(GETPIVOTDATA("ID PRESTACION
COUNT",#REF!,"CCAA",$B46,"Grado Resuelto",$B$1,"Subtipo",G$1),0)</f>
        <v>0</v>
      </c>
    </row>
    <row r="47" spans="2:14" s="1220" customFormat="1" x14ac:dyDescent="0.2">
      <c r="D47" s="964"/>
      <c r="M47" s="964"/>
      <c r="N47" s="964"/>
    </row>
    <row r="48" spans="2:14" s="1220" customFormat="1" x14ac:dyDescent="0.2">
      <c r="D48" s="964"/>
    </row>
    <row r="49" spans="4:4" s="1327" customFormat="1" x14ac:dyDescent="0.2">
      <c r="D49" s="960"/>
    </row>
    <row r="50" spans="4:4" s="1327" customFormat="1" x14ac:dyDescent="0.2">
      <c r="D50" s="960"/>
    </row>
    <row r="51" spans="4:4" x14ac:dyDescent="0.2">
      <c r="D51" s="960"/>
    </row>
    <row r="52" spans="4:4" x14ac:dyDescent="0.2">
      <c r="D52" s="960"/>
    </row>
    <row r="53" spans="4:4" x14ac:dyDescent="0.2">
      <c r="D53" s="960"/>
    </row>
    <row r="54" spans="4:4" x14ac:dyDescent="0.2">
      <c r="D54" s="960"/>
    </row>
    <row r="55" spans="4:4"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 style="988" bestFit="1" customWidth="1"/>
    <col min="5" max="5" width="8.5703125" style="988" customWidth="1"/>
    <col min="6" max="6" width="6.42578125" style="988" customWidth="1"/>
    <col min="7" max="7" width="8.28515625" style="988" customWidth="1"/>
    <col min="8" max="8" width="7" style="988" bestFit="1" customWidth="1"/>
    <col min="9" max="9" width="9.7109375" style="988" customWidth="1"/>
    <col min="10" max="10" width="6" style="988"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25">
      <c r="B2" s="966"/>
      <c r="C2" s="966"/>
      <c r="D2" s="966"/>
      <c r="E2" s="966"/>
      <c r="F2" s="966"/>
      <c r="G2" s="966"/>
      <c r="H2" s="966"/>
    </row>
    <row r="3" spans="1:21" s="967" customFormat="1" ht="21" x14ac:dyDescent="0.2">
      <c r="B3" s="1554" t="s">
        <v>441</v>
      </c>
      <c r="C3" s="1554"/>
      <c r="D3" s="1554"/>
      <c r="E3" s="1554"/>
      <c r="F3" s="1554"/>
      <c r="G3" s="1554"/>
      <c r="H3" s="1554"/>
      <c r="I3" s="1554"/>
      <c r="J3" s="1554"/>
      <c r="K3" s="1554"/>
      <c r="L3" s="1554"/>
      <c r="M3" s="1554"/>
      <c r="N3" s="1554"/>
      <c r="O3" s="1554"/>
      <c r="P3" s="1554"/>
    </row>
    <row r="4" spans="1:21" s="967" customFormat="1" ht="15.75" x14ac:dyDescent="0.2">
      <c r="B4" s="1475" t="str">
        <f>porsaad!$B$6</f>
        <v>Situación a 31 de julio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
      <c r="B5" s="970"/>
      <c r="C5" s="969" t="s">
        <v>193</v>
      </c>
      <c r="E5" s="969" t="s">
        <v>194</v>
      </c>
      <c r="G5" s="969" t="s">
        <v>195</v>
      </c>
      <c r="I5" s="969" t="s">
        <v>196</v>
      </c>
      <c r="K5" s="964" t="s">
        <v>197</v>
      </c>
      <c r="M5" s="964" t="s">
        <v>198</v>
      </c>
      <c r="O5" s="964" t="s">
        <v>198</v>
      </c>
    </row>
    <row r="6" spans="1:21" s="967" customFormat="1" ht="15" customHeight="1" x14ac:dyDescent="0.2">
      <c r="B6" s="971"/>
      <c r="C6" s="1676" t="s">
        <v>199</v>
      </c>
      <c r="D6" s="1677"/>
      <c r="E6" s="1677"/>
      <c r="F6" s="1677"/>
      <c r="G6" s="1677"/>
      <c r="H6" s="1677"/>
      <c r="I6" s="1677"/>
      <c r="J6" s="1677"/>
      <c r="K6" s="1677"/>
      <c r="L6" s="1677"/>
      <c r="M6" s="1677"/>
      <c r="N6" s="1677"/>
      <c r="O6" s="1677"/>
      <c r="P6" s="1678"/>
    </row>
    <row r="7" spans="1:21" s="967" customFormat="1" ht="57" customHeight="1" x14ac:dyDescent="0.2">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1974</v>
      </c>
      <c r="D9" s="976">
        <f>IFERROR(C9/$C9*100,"-")</f>
        <v>100</v>
      </c>
      <c r="E9" s="975">
        <v>0</v>
      </c>
      <c r="F9" s="976">
        <v>0</v>
      </c>
      <c r="G9" s="975">
        <v>1844</v>
      </c>
      <c r="H9" s="976">
        <v>93.41438703140831</v>
      </c>
      <c r="I9" s="975">
        <v>130</v>
      </c>
      <c r="J9" s="976">
        <v>6.5856129685916915</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4150</v>
      </c>
      <c r="D10" s="980">
        <f t="shared" ref="D10:D26" si="1">IFERROR(C10/$C10*100,"-")</f>
        <v>100</v>
      </c>
      <c r="E10" s="979">
        <v>0</v>
      </c>
      <c r="F10" s="980">
        <v>0</v>
      </c>
      <c r="G10" s="979">
        <v>3782</v>
      </c>
      <c r="H10" s="980">
        <v>91.132530120481931</v>
      </c>
      <c r="I10" s="979">
        <v>368</v>
      </c>
      <c r="J10" s="980">
        <v>8.8674698795180724</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2014</v>
      </c>
      <c r="D11" s="980">
        <f t="shared" si="1"/>
        <v>100</v>
      </c>
      <c r="E11" s="979">
        <v>107</v>
      </c>
      <c r="F11" s="980">
        <v>5.3128103277060577</v>
      </c>
      <c r="G11" s="979">
        <v>1616</v>
      </c>
      <c r="H11" s="980">
        <v>80.238331678252237</v>
      </c>
      <c r="I11" s="979">
        <v>224</v>
      </c>
      <c r="J11" s="980">
        <v>11.122144985104269</v>
      </c>
      <c r="K11" s="979">
        <v>2</v>
      </c>
      <c r="L11" s="980">
        <v>9.9304865938430978E-2</v>
      </c>
      <c r="M11" s="979">
        <v>65</v>
      </c>
      <c r="N11" s="980">
        <v>3.2274081429990069</v>
      </c>
      <c r="O11" s="979">
        <v>0</v>
      </c>
      <c r="P11" s="980">
        <f t="shared" si="2"/>
        <v>0</v>
      </c>
      <c r="R11" s="977"/>
    </row>
    <row r="12" spans="1:21" s="962" customFormat="1" ht="16.5" customHeight="1" x14ac:dyDescent="0.2">
      <c r="A12" s="962">
        <v>4</v>
      </c>
      <c r="B12" s="978" t="s">
        <v>38</v>
      </c>
      <c r="C12" s="979">
        <f t="shared" si="0"/>
        <v>392</v>
      </c>
      <c r="D12" s="980">
        <f t="shared" si="1"/>
        <v>100</v>
      </c>
      <c r="E12" s="979">
        <v>0</v>
      </c>
      <c r="F12" s="980">
        <v>0</v>
      </c>
      <c r="G12" s="979">
        <v>318</v>
      </c>
      <c r="H12" s="980">
        <v>81.122448979591837</v>
      </c>
      <c r="I12" s="979">
        <v>74</v>
      </c>
      <c r="J12" s="980">
        <v>18.877551020408163</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6405</v>
      </c>
      <c r="D13" s="980">
        <f t="shared" si="1"/>
        <v>100</v>
      </c>
      <c r="E13" s="979">
        <v>3573</v>
      </c>
      <c r="F13" s="980">
        <v>55.78454332552694</v>
      </c>
      <c r="G13" s="979">
        <v>1336</v>
      </c>
      <c r="H13" s="980">
        <v>20.85870413739266</v>
      </c>
      <c r="I13" s="979">
        <v>535</v>
      </c>
      <c r="J13" s="980">
        <v>8.3528493364558933</v>
      </c>
      <c r="K13" s="979">
        <v>942</v>
      </c>
      <c r="L13" s="980">
        <v>14.707259953161591</v>
      </c>
      <c r="M13" s="979">
        <v>19</v>
      </c>
      <c r="N13" s="980">
        <v>0.29664324746291959</v>
      </c>
      <c r="O13" s="979">
        <v>0</v>
      </c>
      <c r="P13" s="980">
        <f t="shared" si="2"/>
        <v>0</v>
      </c>
      <c r="R13" s="977"/>
    </row>
    <row r="14" spans="1:21" s="962" customFormat="1" ht="16.5" customHeight="1" x14ac:dyDescent="0.2">
      <c r="A14" s="962">
        <v>6</v>
      </c>
      <c r="B14" s="978" t="s">
        <v>5</v>
      </c>
      <c r="C14" s="979">
        <f t="shared" si="0"/>
        <v>225</v>
      </c>
      <c r="D14" s="980">
        <f t="shared" si="1"/>
        <v>100</v>
      </c>
      <c r="E14" s="979">
        <v>0</v>
      </c>
      <c r="F14" s="980">
        <v>0</v>
      </c>
      <c r="G14" s="979">
        <v>220</v>
      </c>
      <c r="H14" s="980">
        <v>97.777777777777771</v>
      </c>
      <c r="I14" s="979">
        <v>4</v>
      </c>
      <c r="J14" s="980">
        <v>1.7777777777777777</v>
      </c>
      <c r="K14" s="979">
        <v>1</v>
      </c>
      <c r="L14" s="980">
        <v>0.44444444444444442</v>
      </c>
      <c r="M14" s="979">
        <v>0</v>
      </c>
      <c r="N14" s="980">
        <v>0</v>
      </c>
      <c r="O14" s="979">
        <v>0</v>
      </c>
      <c r="P14" s="980">
        <f t="shared" si="2"/>
        <v>0</v>
      </c>
      <c r="R14" s="977"/>
    </row>
    <row r="15" spans="1:21" s="963" customFormat="1" ht="16.5" customHeight="1" x14ac:dyDescent="0.2">
      <c r="A15" s="963">
        <v>7</v>
      </c>
      <c r="B15" s="978" t="s">
        <v>4</v>
      </c>
      <c r="C15" s="979">
        <f t="shared" si="0"/>
        <v>15906</v>
      </c>
      <c r="D15" s="980">
        <f t="shared" si="1"/>
        <v>100</v>
      </c>
      <c r="E15" s="979">
        <v>2057</v>
      </c>
      <c r="F15" s="980">
        <v>12.932226832641772</v>
      </c>
      <c r="G15" s="979">
        <v>9874</v>
      </c>
      <c r="H15" s="980">
        <v>62.077203570979499</v>
      </c>
      <c r="I15" s="979">
        <v>2024</v>
      </c>
      <c r="J15" s="980">
        <v>12.72475795297372</v>
      </c>
      <c r="K15" s="979">
        <v>1951</v>
      </c>
      <c r="L15" s="980">
        <v>12.265811643405005</v>
      </c>
      <c r="M15" s="979">
        <v>0</v>
      </c>
      <c r="N15" s="980">
        <v>0</v>
      </c>
      <c r="O15" s="979">
        <v>0</v>
      </c>
      <c r="P15" s="980">
        <f t="shared" si="2"/>
        <v>0</v>
      </c>
      <c r="R15" s="977"/>
    </row>
    <row r="16" spans="1:21" s="963" customFormat="1" ht="16.5" customHeight="1" x14ac:dyDescent="0.2">
      <c r="A16" s="963">
        <v>8</v>
      </c>
      <c r="B16" s="978" t="s">
        <v>40</v>
      </c>
      <c r="C16" s="979">
        <f t="shared" si="0"/>
        <v>4575</v>
      </c>
      <c r="D16" s="980">
        <f t="shared" si="1"/>
        <v>100</v>
      </c>
      <c r="E16" s="979">
        <v>381</v>
      </c>
      <c r="F16" s="980">
        <v>8.3278688524590159</v>
      </c>
      <c r="G16" s="979">
        <v>3245</v>
      </c>
      <c r="H16" s="980">
        <v>70.928961748633881</v>
      </c>
      <c r="I16" s="979">
        <v>241</v>
      </c>
      <c r="J16" s="980">
        <v>5.2677595628415297</v>
      </c>
      <c r="K16" s="979">
        <v>708</v>
      </c>
      <c r="L16" s="980">
        <v>15.475409836065573</v>
      </c>
      <c r="M16" s="979">
        <v>0</v>
      </c>
      <c r="N16" s="980">
        <v>0</v>
      </c>
      <c r="O16" s="979">
        <v>0</v>
      </c>
      <c r="P16" s="980">
        <f t="shared" si="2"/>
        <v>0</v>
      </c>
      <c r="R16" s="977"/>
    </row>
    <row r="17" spans="1:18" s="963" customFormat="1" ht="16.5" customHeight="1" x14ac:dyDescent="0.2">
      <c r="A17" s="963">
        <v>9</v>
      </c>
      <c r="B17" s="978" t="s">
        <v>41</v>
      </c>
      <c r="C17" s="979">
        <f t="shared" si="0"/>
        <v>11710</v>
      </c>
      <c r="D17" s="980">
        <f t="shared" si="1"/>
        <v>100</v>
      </c>
      <c r="E17" s="979">
        <v>1928</v>
      </c>
      <c r="F17" s="980">
        <v>16.464560204953031</v>
      </c>
      <c r="G17" s="979">
        <v>8524</v>
      </c>
      <c r="H17" s="980">
        <v>72.792485055508109</v>
      </c>
      <c r="I17" s="979">
        <v>1258</v>
      </c>
      <c r="J17" s="980">
        <v>10.742954739538856</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10253</v>
      </c>
      <c r="D18" s="980">
        <f t="shared" si="1"/>
        <v>100</v>
      </c>
      <c r="E18" s="979">
        <v>5006</v>
      </c>
      <c r="F18" s="980">
        <v>48.824734224129521</v>
      </c>
      <c r="G18" s="979">
        <v>3831</v>
      </c>
      <c r="H18" s="980">
        <v>37.364673754023215</v>
      </c>
      <c r="I18" s="979">
        <v>353</v>
      </c>
      <c r="J18" s="980">
        <v>3.442894762508534</v>
      </c>
      <c r="K18" s="979">
        <v>1063</v>
      </c>
      <c r="L18" s="980">
        <v>10.36769725933873</v>
      </c>
      <c r="M18" s="979">
        <v>0</v>
      </c>
      <c r="N18" s="980">
        <v>0</v>
      </c>
      <c r="O18" s="979">
        <v>0</v>
      </c>
      <c r="P18" s="980">
        <f t="shared" si="2"/>
        <v>0</v>
      </c>
      <c r="R18" s="977"/>
    </row>
    <row r="19" spans="1:18" s="962" customFormat="1" ht="16.5" customHeight="1" x14ac:dyDescent="0.2">
      <c r="A19" s="962">
        <v>11</v>
      </c>
      <c r="B19" s="978" t="s">
        <v>2</v>
      </c>
      <c r="C19" s="979">
        <f t="shared" si="0"/>
        <v>6834</v>
      </c>
      <c r="D19" s="980">
        <f t="shared" si="1"/>
        <v>100</v>
      </c>
      <c r="E19" s="979">
        <v>4618</v>
      </c>
      <c r="F19" s="980">
        <v>67.573895229733679</v>
      </c>
      <c r="G19" s="979">
        <v>1351</v>
      </c>
      <c r="H19" s="980">
        <v>19.768803043605502</v>
      </c>
      <c r="I19" s="979">
        <v>353</v>
      </c>
      <c r="J19" s="980">
        <v>5.1653497219783437</v>
      </c>
      <c r="K19" s="979">
        <v>512</v>
      </c>
      <c r="L19" s="980">
        <v>7.4919520046824699</v>
      </c>
      <c r="M19" s="979">
        <v>0</v>
      </c>
      <c r="N19" s="980">
        <v>0</v>
      </c>
      <c r="O19" s="979">
        <v>0</v>
      </c>
      <c r="P19" s="980">
        <f t="shared" si="2"/>
        <v>0</v>
      </c>
      <c r="R19" s="977"/>
    </row>
    <row r="20" spans="1:18" s="962" customFormat="1" ht="16.5" customHeight="1" x14ac:dyDescent="0.2">
      <c r="A20" s="962">
        <v>12</v>
      </c>
      <c r="B20" s="978" t="s">
        <v>35</v>
      </c>
      <c r="C20" s="979">
        <f t="shared" si="0"/>
        <v>6042</v>
      </c>
      <c r="D20" s="980">
        <f t="shared" si="1"/>
        <v>100</v>
      </c>
      <c r="E20" s="979">
        <v>1341</v>
      </c>
      <c r="F20" s="980">
        <v>22.194637537239327</v>
      </c>
      <c r="G20" s="979">
        <v>2805</v>
      </c>
      <c r="H20" s="980">
        <v>46.425024826216479</v>
      </c>
      <c r="I20" s="979">
        <v>1171</v>
      </c>
      <c r="J20" s="980">
        <v>19.38099966898378</v>
      </c>
      <c r="K20" s="979">
        <v>725</v>
      </c>
      <c r="L20" s="980">
        <v>11.999337967560409</v>
      </c>
      <c r="M20" s="979">
        <v>0</v>
      </c>
      <c r="N20" s="980">
        <v>0</v>
      </c>
      <c r="O20" s="979">
        <v>0</v>
      </c>
      <c r="P20" s="980">
        <f t="shared" si="2"/>
        <v>0</v>
      </c>
      <c r="R20" s="977"/>
    </row>
    <row r="21" spans="1:18" s="962" customFormat="1" ht="16.5" customHeight="1" x14ac:dyDescent="0.2">
      <c r="A21" s="962">
        <v>13</v>
      </c>
      <c r="B21" s="978" t="s">
        <v>42</v>
      </c>
      <c r="C21" s="979">
        <f t="shared" si="0"/>
        <v>11026</v>
      </c>
      <c r="D21" s="980">
        <f t="shared" si="1"/>
        <v>100</v>
      </c>
      <c r="E21" s="979">
        <v>1169</v>
      </c>
      <c r="F21" s="980">
        <v>10.602212951206241</v>
      </c>
      <c r="G21" s="979">
        <v>6643</v>
      </c>
      <c r="H21" s="980">
        <v>60.248503537094145</v>
      </c>
      <c r="I21" s="979">
        <v>964</v>
      </c>
      <c r="J21" s="980">
        <v>8.7429711590785413</v>
      </c>
      <c r="K21" s="979">
        <v>2250</v>
      </c>
      <c r="L21" s="980">
        <v>20.406312352621079</v>
      </c>
      <c r="M21" s="979">
        <v>0</v>
      </c>
      <c r="N21" s="980">
        <v>0</v>
      </c>
      <c r="O21" s="979">
        <v>0</v>
      </c>
      <c r="P21" s="980">
        <f t="shared" si="2"/>
        <v>0</v>
      </c>
      <c r="R21" s="977"/>
    </row>
    <row r="22" spans="1:18" s="962" customFormat="1" ht="16.5" customHeight="1" x14ac:dyDescent="0.2">
      <c r="A22" s="962">
        <v>14</v>
      </c>
      <c r="B22" s="978" t="s">
        <v>43</v>
      </c>
      <c r="C22" s="979">
        <f t="shared" si="0"/>
        <v>483</v>
      </c>
      <c r="D22" s="980">
        <f t="shared" si="1"/>
        <v>100</v>
      </c>
      <c r="E22" s="979">
        <v>0</v>
      </c>
      <c r="F22" s="980">
        <v>0</v>
      </c>
      <c r="G22" s="979">
        <v>207</v>
      </c>
      <c r="H22" s="980">
        <v>42.857142857142854</v>
      </c>
      <c r="I22" s="979">
        <v>120</v>
      </c>
      <c r="J22" s="980">
        <v>24.844720496894411</v>
      </c>
      <c r="K22" s="979">
        <v>156</v>
      </c>
      <c r="L22" s="980">
        <v>32.298136645962735</v>
      </c>
      <c r="M22" s="979">
        <v>0</v>
      </c>
      <c r="N22" s="980">
        <v>0</v>
      </c>
      <c r="O22" s="979">
        <v>0</v>
      </c>
      <c r="P22" s="980">
        <f t="shared" si="2"/>
        <v>0</v>
      </c>
      <c r="R22" s="977"/>
    </row>
    <row r="23" spans="1:18" s="962" customFormat="1" ht="16.5" customHeight="1" x14ac:dyDescent="0.2">
      <c r="A23" s="962">
        <v>15</v>
      </c>
      <c r="B23" s="978" t="s">
        <v>44</v>
      </c>
      <c r="C23" s="979">
        <f t="shared" si="0"/>
        <v>1487</v>
      </c>
      <c r="D23" s="980">
        <f t="shared" si="1"/>
        <v>100</v>
      </c>
      <c r="E23" s="979">
        <v>677</v>
      </c>
      <c r="F23" s="980">
        <v>45.527908540685949</v>
      </c>
      <c r="G23" s="979">
        <v>673</v>
      </c>
      <c r="H23" s="980">
        <v>45.258910558170811</v>
      </c>
      <c r="I23" s="979">
        <v>136</v>
      </c>
      <c r="J23" s="980">
        <v>9.1459314055144585</v>
      </c>
      <c r="K23" s="979">
        <v>1</v>
      </c>
      <c r="L23" s="980">
        <v>6.7249495628782782E-2</v>
      </c>
      <c r="M23" s="979">
        <v>0</v>
      </c>
      <c r="N23" s="980">
        <v>0</v>
      </c>
      <c r="O23" s="979">
        <v>0</v>
      </c>
      <c r="P23" s="980">
        <f t="shared" si="2"/>
        <v>0</v>
      </c>
      <c r="R23" s="977"/>
    </row>
    <row r="24" spans="1:18" s="962" customFormat="1" ht="16.5" customHeight="1" x14ac:dyDescent="0.2">
      <c r="A24" s="962">
        <v>16</v>
      </c>
      <c r="B24" s="978" t="s">
        <v>45</v>
      </c>
      <c r="C24" s="979">
        <f t="shared" si="0"/>
        <v>708</v>
      </c>
      <c r="D24" s="980">
        <f t="shared" si="1"/>
        <v>100</v>
      </c>
      <c r="E24" s="979">
        <v>0</v>
      </c>
      <c r="F24" s="980">
        <v>0</v>
      </c>
      <c r="G24" s="979">
        <v>704</v>
      </c>
      <c r="H24" s="980">
        <v>99.435028248587571</v>
      </c>
      <c r="I24" s="979">
        <v>4</v>
      </c>
      <c r="J24" s="980">
        <v>0.56497175141242939</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517</v>
      </c>
      <c r="D25" s="980">
        <f t="shared" si="1"/>
        <v>100</v>
      </c>
      <c r="E25" s="979">
        <v>0</v>
      </c>
      <c r="F25" s="980">
        <v>0</v>
      </c>
      <c r="G25" s="979">
        <v>517</v>
      </c>
      <c r="H25" s="980">
        <v>100</v>
      </c>
      <c r="I25" s="979">
        <v>0</v>
      </c>
      <c r="J25" s="980">
        <v>0</v>
      </c>
      <c r="K25" s="979">
        <v>0</v>
      </c>
      <c r="L25" s="980">
        <v>0</v>
      </c>
      <c r="M25" s="979">
        <v>0</v>
      </c>
      <c r="N25" s="980">
        <v>0</v>
      </c>
      <c r="O25" s="979">
        <v>0</v>
      </c>
      <c r="P25" s="980">
        <f t="shared" si="2"/>
        <v>0</v>
      </c>
      <c r="R25" s="977"/>
    </row>
    <row r="26" spans="1:18" s="962" customFormat="1" ht="16.5" customHeight="1" x14ac:dyDescent="0.2">
      <c r="B26" s="981" t="s">
        <v>1</v>
      </c>
      <c r="C26" s="982">
        <f t="shared" si="0"/>
        <v>4</v>
      </c>
      <c r="D26" s="983">
        <f t="shared" si="1"/>
        <v>100</v>
      </c>
      <c r="E26" s="982">
        <v>3</v>
      </c>
      <c r="F26" s="983">
        <v>75</v>
      </c>
      <c r="G26" s="982">
        <v>1</v>
      </c>
      <c r="H26" s="983">
        <v>25</v>
      </c>
      <c r="I26" s="982">
        <v>0</v>
      </c>
      <c r="J26" s="983">
        <v>0</v>
      </c>
      <c r="K26" s="982">
        <v>0</v>
      </c>
      <c r="L26" s="983">
        <v>0</v>
      </c>
      <c r="M26" s="982">
        <v>0</v>
      </c>
      <c r="N26" s="983">
        <v>0</v>
      </c>
      <c r="O26" s="982">
        <v>0</v>
      </c>
      <c r="P26" s="983">
        <f t="shared" si="2"/>
        <v>0</v>
      </c>
      <c r="R26" s="977"/>
    </row>
    <row r="27" spans="1:18" s="1287" customFormat="1" x14ac:dyDescent="0.2">
      <c r="B27" s="1288" t="s">
        <v>0</v>
      </c>
      <c r="C27" s="1289">
        <f>SUM(C9:C26)</f>
        <v>84705</v>
      </c>
      <c r="D27" s="1290">
        <f>C27/$C27*100</f>
        <v>100</v>
      </c>
      <c r="E27" s="1291">
        <f>SUM(E9:E26)</f>
        <v>20860</v>
      </c>
      <c r="F27" s="1292">
        <f>E27/$C27*100</f>
        <v>24.62664541644531</v>
      </c>
      <c r="G27" s="1291">
        <f>SUM(G9:G26)</f>
        <v>47491</v>
      </c>
      <c r="H27" s="1292">
        <f>G27/$C27*100</f>
        <v>56.066347913346313</v>
      </c>
      <c r="I27" s="1291">
        <f>SUM(I9:I26)</f>
        <v>7959</v>
      </c>
      <c r="J27" s="1292">
        <f>I27/$C27*100</f>
        <v>9.3961395431202419</v>
      </c>
      <c r="K27" s="1291">
        <f>SUM(K9:K26)</f>
        <v>8311</v>
      </c>
      <c r="L27" s="1292">
        <f>K27/$C27*100</f>
        <v>9.8116994274245926</v>
      </c>
      <c r="M27" s="1291">
        <f>SUM(M9:M26)</f>
        <v>84</v>
      </c>
      <c r="N27" s="1292">
        <f>M27/$C27*100</f>
        <v>9.9167699663538153E-2</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327" customFormat="1" x14ac:dyDescent="0.2">
      <c r="B42" s="960"/>
      <c r="D42" s="960"/>
      <c r="M42" s="960"/>
      <c r="N42" s="960"/>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D45" s="964"/>
      <c r="G45" s="1220">
        <f>IFERROR(GETPIVOTDATA("ID PRESTACION
COUNT",#REF!,"CCAA",$B45,"Grado Resuelto",$B$1,"Subtipo",G$1),0)</f>
        <v>0</v>
      </c>
      <c r="M45" s="964"/>
      <c r="N45" s="964"/>
    </row>
    <row r="46" spans="2:14" s="1220" customFormat="1" x14ac:dyDescent="0.2">
      <c r="B46" s="1220" t="s">
        <v>47</v>
      </c>
      <c r="D46" s="964"/>
      <c r="G46" s="1220">
        <f>IFERROR(GETPIVOTDATA("ID PRESTACION
COUNT",#REF!,"CCAA",$B46,"Grado Resuelto",$B$1,"Subtipo",G$1),0)</f>
        <v>0</v>
      </c>
      <c r="M46" s="964"/>
      <c r="N46" s="964"/>
    </row>
    <row r="47" spans="2:14" s="1220" customFormat="1" x14ac:dyDescent="0.2">
      <c r="D47" s="964"/>
      <c r="M47" s="964"/>
      <c r="N47" s="964"/>
    </row>
    <row r="48" spans="2:14" s="1327" customFormat="1" x14ac:dyDescent="0.2">
      <c r="D48" s="960"/>
      <c r="G48" s="1220"/>
    </row>
    <row r="49" spans="4:7" s="1327" customFormat="1" x14ac:dyDescent="0.2">
      <c r="D49" s="960"/>
      <c r="G49" s="1220"/>
    </row>
    <row r="50" spans="4:7" x14ac:dyDescent="0.2">
      <c r="D50" s="960"/>
      <c r="G50" s="1220"/>
    </row>
    <row r="51" spans="4:7" x14ac:dyDescent="0.2">
      <c r="D51" s="960"/>
    </row>
    <row r="52" spans="4:7" x14ac:dyDescent="0.2">
      <c r="D52" s="960"/>
    </row>
    <row r="53" spans="4:7" x14ac:dyDescent="0.2">
      <c r="D53" s="960"/>
    </row>
    <row r="54" spans="4:7" x14ac:dyDescent="0.2">
      <c r="D54" s="960"/>
    </row>
    <row r="55" spans="4:7" x14ac:dyDescent="0.2">
      <c r="D55" s="960"/>
    </row>
    <row r="56" spans="4:7" x14ac:dyDescent="0.2">
      <c r="D56" s="960"/>
    </row>
    <row r="57" spans="4:7" x14ac:dyDescent="0.2">
      <c r="D57" s="960"/>
    </row>
    <row r="58" spans="4:7" x14ac:dyDescent="0.2">
      <c r="D58" s="960"/>
    </row>
    <row r="59" spans="4:7"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988" customWidth="1"/>
    <col min="2" max="2" width="26.5703125" style="988" bestFit="1" customWidth="1"/>
    <col min="3" max="3" width="7.85546875" style="988" customWidth="1"/>
    <col min="4" max="4" width="7.42578125" style="988" bestFit="1" customWidth="1"/>
    <col min="5" max="5" width="8.5703125" style="988" customWidth="1"/>
    <col min="6" max="6" width="7.42578125" style="988" bestFit="1" customWidth="1"/>
    <col min="7" max="7" width="8.28515625" style="988" customWidth="1"/>
    <col min="8" max="8" width="7" style="988" bestFit="1" customWidth="1"/>
    <col min="9" max="9" width="9.7109375" style="988" customWidth="1"/>
    <col min="10" max="10" width="7.42578125" style="988" bestFit="1" customWidth="1"/>
    <col min="11" max="11" width="7" style="988" customWidth="1"/>
    <col min="12" max="12" width="6" style="988" customWidth="1"/>
    <col min="13" max="13" width="7.140625" style="988" customWidth="1"/>
    <col min="14" max="14" width="6" style="988" customWidth="1"/>
    <col min="15" max="15" width="7.140625" style="988" customWidth="1"/>
    <col min="16" max="16" width="7.28515625" style="988" customWidth="1"/>
    <col min="17" max="16384" width="11.42578125" style="988"/>
  </cols>
  <sheetData>
    <row r="1" spans="1:21" s="960" customFormat="1" ht="12.75" customHeight="1" x14ac:dyDescent="0.2">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25">
      <c r="B2" s="966"/>
      <c r="C2" s="966"/>
      <c r="D2" s="966"/>
      <c r="E2" s="966"/>
      <c r="F2" s="966"/>
      <c r="G2" s="966"/>
      <c r="H2" s="966"/>
    </row>
    <row r="3" spans="1:21" s="967" customFormat="1" ht="21" x14ac:dyDescent="0.2">
      <c r="B3" s="1554" t="s">
        <v>440</v>
      </c>
      <c r="C3" s="1554"/>
      <c r="D3" s="1554"/>
      <c r="E3" s="1554"/>
      <c r="F3" s="1554"/>
      <c r="G3" s="1554"/>
      <c r="H3" s="1554"/>
      <c r="I3" s="1554"/>
      <c r="J3" s="1554"/>
      <c r="K3" s="1554"/>
      <c r="L3" s="1554"/>
      <c r="M3" s="1554"/>
      <c r="N3" s="1554"/>
      <c r="O3" s="1554"/>
      <c r="P3" s="1554"/>
    </row>
    <row r="4" spans="1:21" s="967" customFormat="1" ht="15.75" x14ac:dyDescent="0.2">
      <c r="B4" s="1475" t="str">
        <f>porsaad!$B$6</f>
        <v>Situación a 31 de julio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
      <c r="B5" s="970"/>
      <c r="C5" s="969" t="s">
        <v>193</v>
      </c>
      <c r="E5" s="969" t="s">
        <v>194</v>
      </c>
      <c r="G5" s="969" t="s">
        <v>195</v>
      </c>
      <c r="I5" s="969" t="s">
        <v>196</v>
      </c>
      <c r="K5" s="964" t="s">
        <v>197</v>
      </c>
      <c r="M5" s="964" t="s">
        <v>198</v>
      </c>
      <c r="O5" s="964" t="s">
        <v>198</v>
      </c>
    </row>
    <row r="6" spans="1:21" s="967" customFormat="1" ht="15" customHeight="1" x14ac:dyDescent="0.2">
      <c r="B6" s="971"/>
      <c r="C6" s="1676" t="s">
        <v>199</v>
      </c>
      <c r="D6" s="1677"/>
      <c r="E6" s="1677"/>
      <c r="F6" s="1677"/>
      <c r="G6" s="1677"/>
      <c r="H6" s="1677"/>
      <c r="I6" s="1677"/>
      <c r="J6" s="1677"/>
      <c r="K6" s="1677"/>
      <c r="L6" s="1677"/>
      <c r="M6" s="1677"/>
      <c r="N6" s="1677"/>
      <c r="O6" s="1677"/>
      <c r="P6" s="1678"/>
    </row>
    <row r="7" spans="1:21" s="967" customFormat="1" ht="57" customHeight="1" x14ac:dyDescent="0.2">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
      <c r="A9" s="961">
        <v>1</v>
      </c>
      <c r="B9" s="974" t="s">
        <v>8</v>
      </c>
      <c r="C9" s="975">
        <f>E9+G9+I9+K9+M9+O9</f>
        <v>116</v>
      </c>
      <c r="D9" s="976">
        <f>IFERROR(C9/$C9*100,"-")</f>
        <v>100</v>
      </c>
      <c r="E9" s="975">
        <v>0</v>
      </c>
      <c r="F9" s="976">
        <v>0</v>
      </c>
      <c r="G9" s="975">
        <v>10</v>
      </c>
      <c r="H9" s="976">
        <v>8.6206896551724146</v>
      </c>
      <c r="I9" s="975">
        <v>106</v>
      </c>
      <c r="J9" s="976">
        <v>91.379310344827587</v>
      </c>
      <c r="K9" s="975">
        <v>0</v>
      </c>
      <c r="L9" s="976">
        <v>0</v>
      </c>
      <c r="M9" s="975">
        <v>0</v>
      </c>
      <c r="N9" s="976">
        <v>0</v>
      </c>
      <c r="O9" s="975">
        <v>0</v>
      </c>
      <c r="P9" s="976">
        <f>IFERROR(O9/$C9*100,"-")</f>
        <v>0</v>
      </c>
      <c r="R9" s="977"/>
    </row>
    <row r="10" spans="1:21" s="962" customFormat="1" ht="16.5" customHeight="1" x14ac:dyDescent="0.2">
      <c r="A10" s="962">
        <v>2</v>
      </c>
      <c r="B10" s="978" t="s">
        <v>7</v>
      </c>
      <c r="C10" s="979">
        <f t="shared" ref="C10:C26" si="0">E10+G10+I10+K10+M10+O10</f>
        <v>1802</v>
      </c>
      <c r="D10" s="980">
        <f t="shared" ref="D10:D26" si="1">IFERROR(C10/$C10*100,"-")</f>
        <v>100</v>
      </c>
      <c r="E10" s="979">
        <v>0</v>
      </c>
      <c r="F10" s="980">
        <v>0</v>
      </c>
      <c r="G10" s="979">
        <v>42</v>
      </c>
      <c r="H10" s="980">
        <v>2.3307436182019976</v>
      </c>
      <c r="I10" s="979">
        <v>1760</v>
      </c>
      <c r="J10" s="980">
        <v>97.669256381797993</v>
      </c>
      <c r="K10" s="979">
        <v>0</v>
      </c>
      <c r="L10" s="980">
        <v>0</v>
      </c>
      <c r="M10" s="979">
        <v>0</v>
      </c>
      <c r="N10" s="980">
        <v>0</v>
      </c>
      <c r="O10" s="979">
        <v>0</v>
      </c>
      <c r="P10" s="980">
        <f t="shared" ref="P10:P26" si="2">IFERROR(O10/$C10*100,"-")</f>
        <v>0</v>
      </c>
      <c r="R10" s="977"/>
    </row>
    <row r="11" spans="1:21" s="962" customFormat="1" ht="16.5" customHeight="1" x14ac:dyDescent="0.2">
      <c r="A11" s="962">
        <v>3</v>
      </c>
      <c r="B11" s="978" t="s">
        <v>37</v>
      </c>
      <c r="C11" s="979">
        <f t="shared" si="0"/>
        <v>1702</v>
      </c>
      <c r="D11" s="980">
        <f t="shared" si="1"/>
        <v>100</v>
      </c>
      <c r="E11" s="979">
        <v>135</v>
      </c>
      <c r="F11" s="980">
        <v>7.9318448883666282</v>
      </c>
      <c r="G11" s="979">
        <v>23</v>
      </c>
      <c r="H11" s="980">
        <v>1.3513513513513513</v>
      </c>
      <c r="I11" s="979">
        <v>165</v>
      </c>
      <c r="J11" s="980">
        <v>9.6944770857814326</v>
      </c>
      <c r="K11" s="979">
        <v>1194</v>
      </c>
      <c r="L11" s="980">
        <v>70.152761457109278</v>
      </c>
      <c r="M11" s="979">
        <v>185</v>
      </c>
      <c r="N11" s="980">
        <v>10.869565217391305</v>
      </c>
      <c r="O11" s="979">
        <v>0</v>
      </c>
      <c r="P11" s="980">
        <f t="shared" si="2"/>
        <v>0</v>
      </c>
      <c r="R11" s="977"/>
    </row>
    <row r="12" spans="1:21" s="962" customFormat="1" ht="16.5" customHeight="1" x14ac:dyDescent="0.2">
      <c r="A12" s="962">
        <v>4</v>
      </c>
      <c r="B12" s="978" t="s">
        <v>38</v>
      </c>
      <c r="C12" s="979">
        <f t="shared" si="0"/>
        <v>47</v>
      </c>
      <c r="D12" s="980">
        <f t="shared" si="1"/>
        <v>100</v>
      </c>
      <c r="E12" s="979">
        <v>0</v>
      </c>
      <c r="F12" s="980">
        <v>0</v>
      </c>
      <c r="G12" s="979">
        <v>0</v>
      </c>
      <c r="H12" s="980">
        <v>0</v>
      </c>
      <c r="I12" s="979">
        <v>47</v>
      </c>
      <c r="J12" s="980">
        <v>100</v>
      </c>
      <c r="K12" s="979">
        <v>0</v>
      </c>
      <c r="L12" s="980">
        <v>0</v>
      </c>
      <c r="M12" s="979">
        <v>0</v>
      </c>
      <c r="N12" s="980">
        <v>0</v>
      </c>
      <c r="O12" s="979">
        <v>0</v>
      </c>
      <c r="P12" s="980">
        <f t="shared" si="2"/>
        <v>0</v>
      </c>
      <c r="R12" s="977"/>
    </row>
    <row r="13" spans="1:21" s="962" customFormat="1" ht="16.5" customHeight="1" x14ac:dyDescent="0.2">
      <c r="A13" s="962">
        <v>5</v>
      </c>
      <c r="B13" s="978" t="s">
        <v>6</v>
      </c>
      <c r="C13" s="979">
        <f t="shared" si="0"/>
        <v>6454</v>
      </c>
      <c r="D13" s="980">
        <f t="shared" si="1"/>
        <v>100</v>
      </c>
      <c r="E13" s="979">
        <v>4254</v>
      </c>
      <c r="F13" s="980">
        <v>65.912612333436627</v>
      </c>
      <c r="G13" s="979">
        <v>4</v>
      </c>
      <c r="H13" s="980">
        <v>6.1977068484660676E-2</v>
      </c>
      <c r="I13" s="979">
        <v>988</v>
      </c>
      <c r="J13" s="980">
        <v>15.308335915711188</v>
      </c>
      <c r="K13" s="979">
        <v>1189</v>
      </c>
      <c r="L13" s="980">
        <v>18.422683607065384</v>
      </c>
      <c r="M13" s="979">
        <v>19</v>
      </c>
      <c r="N13" s="980">
        <v>0.29439107530213821</v>
      </c>
      <c r="O13" s="979">
        <v>0</v>
      </c>
      <c r="P13" s="980">
        <f t="shared" si="2"/>
        <v>0</v>
      </c>
      <c r="R13" s="977"/>
    </row>
    <row r="14" spans="1:21" s="962" customFormat="1" ht="16.5" customHeight="1" x14ac:dyDescent="0.2">
      <c r="A14" s="962">
        <v>6</v>
      </c>
      <c r="B14" s="978" t="s">
        <v>5</v>
      </c>
      <c r="C14" s="979">
        <f t="shared" si="0"/>
        <v>2</v>
      </c>
      <c r="D14" s="980">
        <f t="shared" si="1"/>
        <v>100</v>
      </c>
      <c r="E14" s="979">
        <v>0</v>
      </c>
      <c r="F14" s="980">
        <v>0</v>
      </c>
      <c r="G14" s="979">
        <v>0</v>
      </c>
      <c r="H14" s="980">
        <v>0</v>
      </c>
      <c r="I14" s="979">
        <v>1</v>
      </c>
      <c r="J14" s="980">
        <v>50</v>
      </c>
      <c r="K14" s="979">
        <v>1</v>
      </c>
      <c r="L14" s="980">
        <v>50</v>
      </c>
      <c r="M14" s="979">
        <v>0</v>
      </c>
      <c r="N14" s="980">
        <v>0</v>
      </c>
      <c r="O14" s="979">
        <v>0</v>
      </c>
      <c r="P14" s="980">
        <f t="shared" si="2"/>
        <v>0</v>
      </c>
      <c r="R14" s="977"/>
    </row>
    <row r="15" spans="1:21" s="963" customFormat="1" ht="16.5" customHeight="1" x14ac:dyDescent="0.2">
      <c r="A15" s="963">
        <v>7</v>
      </c>
      <c r="B15" s="978" t="s">
        <v>4</v>
      </c>
      <c r="C15" s="979">
        <f t="shared" si="0"/>
        <v>16959</v>
      </c>
      <c r="D15" s="980">
        <f t="shared" si="1"/>
        <v>100</v>
      </c>
      <c r="E15" s="979">
        <v>4839</v>
      </c>
      <c r="F15" s="980">
        <v>28.533522023704229</v>
      </c>
      <c r="G15" s="979">
        <v>1</v>
      </c>
      <c r="H15" s="980">
        <v>5.8965740904534467E-3</v>
      </c>
      <c r="I15" s="979">
        <v>10396</v>
      </c>
      <c r="J15" s="980">
        <v>61.300784244354034</v>
      </c>
      <c r="K15" s="979">
        <v>1723</v>
      </c>
      <c r="L15" s="980">
        <v>10.159797157851289</v>
      </c>
      <c r="M15" s="979">
        <v>0</v>
      </c>
      <c r="N15" s="980">
        <v>0</v>
      </c>
      <c r="O15" s="979">
        <v>0</v>
      </c>
      <c r="P15" s="980">
        <f t="shared" si="2"/>
        <v>0</v>
      </c>
      <c r="R15" s="977"/>
    </row>
    <row r="16" spans="1:21" s="963" customFormat="1" ht="16.5" customHeight="1" x14ac:dyDescent="0.2">
      <c r="A16" s="963">
        <v>8</v>
      </c>
      <c r="B16" s="978" t="s">
        <v>40</v>
      </c>
      <c r="C16" s="979">
        <f t="shared" si="0"/>
        <v>3449</v>
      </c>
      <c r="D16" s="980">
        <f t="shared" si="1"/>
        <v>100</v>
      </c>
      <c r="E16" s="979">
        <v>698</v>
      </c>
      <c r="F16" s="980">
        <v>20.237750072484779</v>
      </c>
      <c r="G16" s="979">
        <v>1833</v>
      </c>
      <c r="H16" s="980">
        <v>53.145839373731519</v>
      </c>
      <c r="I16" s="979">
        <v>148</v>
      </c>
      <c r="J16" s="980">
        <v>4.2910988692374596</v>
      </c>
      <c r="K16" s="979">
        <v>770</v>
      </c>
      <c r="L16" s="980">
        <v>22.325311684546246</v>
      </c>
      <c r="M16" s="979">
        <v>0</v>
      </c>
      <c r="N16" s="980">
        <v>0</v>
      </c>
      <c r="O16" s="979">
        <v>0</v>
      </c>
      <c r="P16" s="980">
        <f t="shared" si="2"/>
        <v>0</v>
      </c>
      <c r="R16" s="977"/>
    </row>
    <row r="17" spans="1:18" s="963" customFormat="1" ht="16.5" customHeight="1" x14ac:dyDescent="0.2">
      <c r="A17" s="963">
        <v>9</v>
      </c>
      <c r="B17" s="978" t="s">
        <v>41</v>
      </c>
      <c r="C17" s="979">
        <f t="shared" si="0"/>
        <v>4867</v>
      </c>
      <c r="D17" s="980">
        <f t="shared" si="1"/>
        <v>100</v>
      </c>
      <c r="E17" s="979">
        <v>4091</v>
      </c>
      <c r="F17" s="980">
        <v>84.055886583110748</v>
      </c>
      <c r="G17" s="979">
        <v>5</v>
      </c>
      <c r="H17" s="980">
        <v>0.10273268954181221</v>
      </c>
      <c r="I17" s="979">
        <v>771</v>
      </c>
      <c r="J17" s="980">
        <v>15.841380727347442</v>
      </c>
      <c r="K17" s="979">
        <v>0</v>
      </c>
      <c r="L17" s="980">
        <v>0</v>
      </c>
      <c r="M17" s="979">
        <v>0</v>
      </c>
      <c r="N17" s="980">
        <v>0</v>
      </c>
      <c r="O17" s="979">
        <v>0</v>
      </c>
      <c r="P17" s="980">
        <f t="shared" si="2"/>
        <v>0</v>
      </c>
      <c r="R17" s="977"/>
    </row>
    <row r="18" spans="1:18" s="963" customFormat="1" ht="16.5" customHeight="1" x14ac:dyDescent="0.2">
      <c r="A18" s="963">
        <v>10</v>
      </c>
      <c r="B18" s="978" t="s">
        <v>3</v>
      </c>
      <c r="C18" s="979">
        <f t="shared" si="0"/>
        <v>8580</v>
      </c>
      <c r="D18" s="980">
        <f t="shared" si="1"/>
        <v>100</v>
      </c>
      <c r="E18" s="979">
        <v>6266</v>
      </c>
      <c r="F18" s="980">
        <v>73.030303030303031</v>
      </c>
      <c r="G18" s="979">
        <v>1419</v>
      </c>
      <c r="H18" s="980">
        <v>16.538461538461537</v>
      </c>
      <c r="I18" s="979">
        <v>94</v>
      </c>
      <c r="J18" s="980">
        <v>1.0955710955710956</v>
      </c>
      <c r="K18" s="979">
        <v>801</v>
      </c>
      <c r="L18" s="980">
        <v>9.335664335664335</v>
      </c>
      <c r="M18" s="979">
        <v>0</v>
      </c>
      <c r="N18" s="980">
        <v>0</v>
      </c>
      <c r="O18" s="979">
        <v>0</v>
      </c>
      <c r="P18" s="980">
        <f t="shared" si="2"/>
        <v>0</v>
      </c>
      <c r="R18" s="977"/>
    </row>
    <row r="19" spans="1:18" s="962" customFormat="1" ht="16.5" customHeight="1" x14ac:dyDescent="0.2">
      <c r="A19" s="962">
        <v>11</v>
      </c>
      <c r="B19" s="978" t="s">
        <v>2</v>
      </c>
      <c r="C19" s="979">
        <f t="shared" si="0"/>
        <v>7447</v>
      </c>
      <c r="D19" s="980">
        <f t="shared" si="1"/>
        <v>100</v>
      </c>
      <c r="E19" s="979">
        <v>6377</v>
      </c>
      <c r="F19" s="980">
        <v>85.631798039478994</v>
      </c>
      <c r="G19" s="979">
        <v>0</v>
      </c>
      <c r="H19" s="980">
        <v>0</v>
      </c>
      <c r="I19" s="979">
        <v>300</v>
      </c>
      <c r="J19" s="980">
        <v>4.0284678393984157</v>
      </c>
      <c r="K19" s="979">
        <v>770</v>
      </c>
      <c r="L19" s="980">
        <v>10.3397341211226</v>
      </c>
      <c r="M19" s="979">
        <v>0</v>
      </c>
      <c r="N19" s="980">
        <v>0</v>
      </c>
      <c r="O19" s="979">
        <v>0</v>
      </c>
      <c r="P19" s="980">
        <f t="shared" si="2"/>
        <v>0</v>
      </c>
      <c r="R19" s="977"/>
    </row>
    <row r="20" spans="1:18" s="962" customFormat="1" ht="16.5" customHeight="1" x14ac:dyDescent="0.2">
      <c r="A20" s="962">
        <v>12</v>
      </c>
      <c r="B20" s="978" t="s">
        <v>35</v>
      </c>
      <c r="C20" s="979">
        <f t="shared" si="0"/>
        <v>6254</v>
      </c>
      <c r="D20" s="980">
        <f t="shared" si="1"/>
        <v>100</v>
      </c>
      <c r="E20" s="979">
        <v>2503</v>
      </c>
      <c r="F20" s="980">
        <v>40.022385673169168</v>
      </c>
      <c r="G20" s="979">
        <v>311</v>
      </c>
      <c r="H20" s="980">
        <v>4.9728173968660059</v>
      </c>
      <c r="I20" s="979">
        <v>1703</v>
      </c>
      <c r="J20" s="980">
        <v>27.230572433642468</v>
      </c>
      <c r="K20" s="979">
        <v>1737</v>
      </c>
      <c r="L20" s="980">
        <v>27.774224496322354</v>
      </c>
      <c r="M20" s="979">
        <v>0</v>
      </c>
      <c r="N20" s="980">
        <v>0</v>
      </c>
      <c r="O20" s="979">
        <v>0</v>
      </c>
      <c r="P20" s="980">
        <f t="shared" si="2"/>
        <v>0</v>
      </c>
      <c r="R20" s="977"/>
    </row>
    <row r="21" spans="1:18" s="962" customFormat="1" ht="16.5" customHeight="1" x14ac:dyDescent="0.2">
      <c r="A21" s="962">
        <v>13</v>
      </c>
      <c r="B21" s="978" t="s">
        <v>42</v>
      </c>
      <c r="C21" s="979">
        <f t="shared" si="0"/>
        <v>5460</v>
      </c>
      <c r="D21" s="980">
        <f t="shared" si="1"/>
        <v>100</v>
      </c>
      <c r="E21" s="979">
        <v>1168</v>
      </c>
      <c r="F21" s="980">
        <v>21.391941391941391</v>
      </c>
      <c r="G21" s="979">
        <v>3</v>
      </c>
      <c r="H21" s="980">
        <v>5.4945054945054944E-2</v>
      </c>
      <c r="I21" s="979">
        <v>451</v>
      </c>
      <c r="J21" s="980">
        <v>8.2600732600732591</v>
      </c>
      <c r="K21" s="979">
        <v>3838</v>
      </c>
      <c r="L21" s="980">
        <v>70.293040293040292</v>
      </c>
      <c r="M21" s="979">
        <v>0</v>
      </c>
      <c r="N21" s="980">
        <v>0</v>
      </c>
      <c r="O21" s="979">
        <v>0</v>
      </c>
      <c r="P21" s="980">
        <f t="shared" si="2"/>
        <v>0</v>
      </c>
      <c r="R21" s="977"/>
    </row>
    <row r="22" spans="1:18" s="962" customFormat="1" ht="16.5" customHeight="1" x14ac:dyDescent="0.2">
      <c r="A22" s="962">
        <v>14</v>
      </c>
      <c r="B22" s="978" t="s">
        <v>43</v>
      </c>
      <c r="C22" s="979">
        <f t="shared" si="0"/>
        <v>195</v>
      </c>
      <c r="D22" s="980">
        <f t="shared" si="1"/>
        <v>100</v>
      </c>
      <c r="E22" s="979">
        <v>0</v>
      </c>
      <c r="F22" s="980">
        <v>0</v>
      </c>
      <c r="G22" s="979">
        <v>0</v>
      </c>
      <c r="H22" s="980">
        <v>0</v>
      </c>
      <c r="I22" s="979">
        <v>75</v>
      </c>
      <c r="J22" s="980">
        <v>38.461538461538467</v>
      </c>
      <c r="K22" s="979">
        <v>120</v>
      </c>
      <c r="L22" s="980">
        <v>61.53846153846154</v>
      </c>
      <c r="M22" s="979">
        <v>0</v>
      </c>
      <c r="N22" s="980">
        <v>0</v>
      </c>
      <c r="O22" s="979">
        <v>0</v>
      </c>
      <c r="P22" s="980">
        <f t="shared" si="2"/>
        <v>0</v>
      </c>
      <c r="R22" s="977"/>
    </row>
    <row r="23" spans="1:18" s="962" customFormat="1" ht="16.5" customHeight="1" x14ac:dyDescent="0.2">
      <c r="A23" s="962">
        <v>15</v>
      </c>
      <c r="B23" s="978" t="s">
        <v>44</v>
      </c>
      <c r="C23" s="979">
        <f t="shared" si="0"/>
        <v>867</v>
      </c>
      <c r="D23" s="980">
        <f t="shared" si="1"/>
        <v>100</v>
      </c>
      <c r="E23" s="979">
        <v>554</v>
      </c>
      <c r="F23" s="980">
        <v>63.898500576701267</v>
      </c>
      <c r="G23" s="979">
        <v>12</v>
      </c>
      <c r="H23" s="980">
        <v>1.3840830449826991</v>
      </c>
      <c r="I23" s="979">
        <v>174</v>
      </c>
      <c r="J23" s="980">
        <v>20.069204152249135</v>
      </c>
      <c r="K23" s="979">
        <v>127</v>
      </c>
      <c r="L23" s="980">
        <v>14.648212226066898</v>
      </c>
      <c r="M23" s="979">
        <v>0</v>
      </c>
      <c r="N23" s="980">
        <v>0</v>
      </c>
      <c r="O23" s="979">
        <v>0</v>
      </c>
      <c r="P23" s="980">
        <f t="shared" si="2"/>
        <v>0</v>
      </c>
      <c r="R23" s="977"/>
    </row>
    <row r="24" spans="1:18" s="962" customFormat="1" ht="16.5" customHeight="1" x14ac:dyDescent="0.2">
      <c r="A24" s="962">
        <v>16</v>
      </c>
      <c r="B24" s="978" t="s">
        <v>45</v>
      </c>
      <c r="C24" s="979">
        <f t="shared" si="0"/>
        <v>31</v>
      </c>
      <c r="D24" s="980">
        <f t="shared" si="1"/>
        <v>100</v>
      </c>
      <c r="E24" s="979">
        <v>0</v>
      </c>
      <c r="F24" s="980">
        <v>0</v>
      </c>
      <c r="G24" s="979">
        <v>28</v>
      </c>
      <c r="H24" s="980">
        <v>90.322580645161281</v>
      </c>
      <c r="I24" s="979">
        <v>3</v>
      </c>
      <c r="J24" s="980">
        <v>9.67741935483871</v>
      </c>
      <c r="K24" s="979">
        <v>0</v>
      </c>
      <c r="L24" s="980">
        <v>0</v>
      </c>
      <c r="M24" s="979">
        <v>0</v>
      </c>
      <c r="N24" s="980">
        <v>0</v>
      </c>
      <c r="O24" s="979">
        <v>0</v>
      </c>
      <c r="P24" s="980">
        <f t="shared" si="2"/>
        <v>0</v>
      </c>
      <c r="R24" s="977"/>
    </row>
    <row r="25" spans="1:18" s="962" customFormat="1" ht="16.5" customHeight="1" x14ac:dyDescent="0.2">
      <c r="A25" s="962">
        <v>17</v>
      </c>
      <c r="B25" s="978" t="s">
        <v>46</v>
      </c>
      <c r="C25" s="979">
        <f t="shared" si="0"/>
        <v>11</v>
      </c>
      <c r="D25" s="980">
        <f t="shared" si="1"/>
        <v>100</v>
      </c>
      <c r="E25" s="979">
        <v>0</v>
      </c>
      <c r="F25" s="980">
        <v>0</v>
      </c>
      <c r="G25" s="979">
        <v>11</v>
      </c>
      <c r="H25" s="980">
        <v>100</v>
      </c>
      <c r="I25" s="979">
        <v>0</v>
      </c>
      <c r="J25" s="980">
        <v>0</v>
      </c>
      <c r="K25" s="979">
        <v>0</v>
      </c>
      <c r="L25" s="980">
        <v>0</v>
      </c>
      <c r="M25" s="979">
        <v>0</v>
      </c>
      <c r="N25" s="980">
        <v>0</v>
      </c>
      <c r="O25" s="979">
        <v>0</v>
      </c>
      <c r="P25" s="980">
        <f t="shared" si="2"/>
        <v>0</v>
      </c>
      <c r="R25" s="977"/>
    </row>
    <row r="26" spans="1:18" s="962" customFormat="1" ht="16.5" customHeight="1" x14ac:dyDescent="0.2">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
      <c r="B27" s="1288" t="s">
        <v>0</v>
      </c>
      <c r="C27" s="1291">
        <f>SUM(C9:C26)</f>
        <v>64244</v>
      </c>
      <c r="D27" s="1292">
        <f>C27/$C27*100</f>
        <v>100</v>
      </c>
      <c r="E27" s="1291">
        <f>SUM(E9:E26)</f>
        <v>30886</v>
      </c>
      <c r="F27" s="1292">
        <f>E27/$C27*100</f>
        <v>48.07608492621879</v>
      </c>
      <c r="G27" s="1291">
        <f>SUM(G9:G26)</f>
        <v>3702</v>
      </c>
      <c r="H27" s="1292">
        <f>G27/$C27*100</f>
        <v>5.7624058277815822</v>
      </c>
      <c r="I27" s="1291">
        <f>SUM(I9:I26)</f>
        <v>17182</v>
      </c>
      <c r="J27" s="1292">
        <f>I27/$C27*100</f>
        <v>26.744910030508684</v>
      </c>
      <c r="K27" s="1291">
        <f>SUM(K9:K26)</f>
        <v>12270</v>
      </c>
      <c r="L27" s="1292">
        <f>K27/$C27*100</f>
        <v>19.099059834381421</v>
      </c>
      <c r="M27" s="1291">
        <f>SUM(M9:M26)</f>
        <v>204</v>
      </c>
      <c r="N27" s="1292">
        <f>M27/$C27*100</f>
        <v>0.31753938110951996</v>
      </c>
      <c r="O27" s="1291">
        <f>SUM(O9:O26)</f>
        <v>0</v>
      </c>
      <c r="P27" s="1292">
        <f>O27/$C27*100</f>
        <v>0</v>
      </c>
    </row>
    <row r="28" spans="1:18" s="961" customFormat="1" hidden="1" x14ac:dyDescent="0.2">
      <c r="A28" s="964">
        <v>18</v>
      </c>
      <c r="B28" s="964" t="s">
        <v>39</v>
      </c>
      <c r="C28" s="984"/>
      <c r="D28" s="985"/>
      <c r="E28" s="984"/>
      <c r="F28" s="985"/>
      <c r="G28" s="984"/>
      <c r="H28" s="985"/>
      <c r="I28" s="984"/>
      <c r="J28" s="985"/>
      <c r="K28" s="984"/>
      <c r="L28" s="985"/>
      <c r="M28" s="984"/>
      <c r="N28" s="985"/>
      <c r="O28" s="984"/>
      <c r="P28" s="985"/>
    </row>
    <row r="29" spans="1:18" s="987" customFormat="1" hidden="1" x14ac:dyDescent="0.2">
      <c r="A29" s="964">
        <v>19</v>
      </c>
      <c r="B29" s="964" t="s">
        <v>47</v>
      </c>
      <c r="C29" s="986"/>
      <c r="D29" s="986"/>
      <c r="E29" s="986"/>
      <c r="F29" s="986"/>
      <c r="G29" s="986"/>
      <c r="H29" s="986"/>
      <c r="I29" s="986"/>
      <c r="K29" s="986"/>
      <c r="L29" s="986"/>
      <c r="M29" s="986"/>
      <c r="N29" s="986"/>
      <c r="O29" s="986"/>
      <c r="P29" s="986"/>
    </row>
    <row r="30" spans="1:18" hidden="1" x14ac:dyDescent="0.2"/>
    <row r="31" spans="1:18" hidden="1" x14ac:dyDescent="0.2">
      <c r="B31" s="960"/>
      <c r="M31" s="960"/>
      <c r="N31" s="960"/>
    </row>
    <row r="32" spans="1:18" hidden="1" x14ac:dyDescent="0.2">
      <c r="B32" s="960"/>
      <c r="D32" s="960"/>
      <c r="M32" s="960"/>
      <c r="N32" s="960"/>
    </row>
    <row r="33" spans="2:14" hidden="1" x14ac:dyDescent="0.2">
      <c r="B33" s="960"/>
      <c r="D33" s="960"/>
      <c r="M33" s="960"/>
      <c r="N33" s="960"/>
    </row>
    <row r="34" spans="2:14" hidden="1" x14ac:dyDescent="0.2">
      <c r="B34" s="960"/>
      <c r="D34" s="960"/>
      <c r="M34" s="960"/>
      <c r="N34" s="960"/>
    </row>
    <row r="35" spans="2:14" hidden="1" x14ac:dyDescent="0.2">
      <c r="B35" s="960"/>
      <c r="D35" s="960"/>
      <c r="M35" s="960"/>
      <c r="N35" s="960"/>
    </row>
    <row r="36" spans="2:14" hidden="1" x14ac:dyDescent="0.2">
      <c r="B36" s="960"/>
      <c r="D36" s="960"/>
      <c r="M36" s="960"/>
      <c r="N36" s="960"/>
    </row>
    <row r="37" spans="2:14" hidden="1" x14ac:dyDescent="0.2">
      <c r="B37" s="960"/>
      <c r="D37" s="960"/>
      <c r="M37" s="960"/>
      <c r="N37" s="960"/>
    </row>
    <row r="38" spans="2:14" hidden="1" x14ac:dyDescent="0.2">
      <c r="B38" s="960"/>
      <c r="D38" s="960"/>
      <c r="M38" s="960"/>
      <c r="N38" s="960"/>
    </row>
    <row r="39" spans="2:14" hidden="1" x14ac:dyDescent="0.2">
      <c r="B39" s="960"/>
      <c r="D39" s="960"/>
      <c r="M39" s="960"/>
      <c r="N39" s="960"/>
    </row>
    <row r="40" spans="2:14" hidden="1" x14ac:dyDescent="0.2">
      <c r="B40" s="960"/>
      <c r="D40" s="960"/>
      <c r="M40" s="960"/>
      <c r="N40" s="960"/>
    </row>
    <row r="41" spans="2:14" x14ac:dyDescent="0.2">
      <c r="B41" s="960"/>
      <c r="D41" s="960"/>
      <c r="M41" s="960"/>
      <c r="N41" s="960"/>
    </row>
    <row r="42" spans="2:14" s="1220" customFormat="1" x14ac:dyDescent="0.2">
      <c r="B42" s="964"/>
      <c r="D42" s="964"/>
      <c r="M42" s="964"/>
      <c r="N42" s="964"/>
    </row>
    <row r="43" spans="2:14" s="1220" customFormat="1" x14ac:dyDescent="0.2">
      <c r="B43" s="964"/>
      <c r="D43" s="964"/>
      <c r="M43" s="964"/>
      <c r="N43" s="964"/>
    </row>
    <row r="44" spans="2:14" s="1220" customFormat="1" x14ac:dyDescent="0.2">
      <c r="D44" s="964"/>
      <c r="M44" s="964"/>
      <c r="N44" s="964"/>
    </row>
    <row r="45" spans="2:14" s="1220" customFormat="1" x14ac:dyDescent="0.2">
      <c r="B45" s="1220" t="s">
        <v>39</v>
      </c>
      <c r="D45" s="964"/>
      <c r="G45" s="1220">
        <f>IFERROR(GETPIVOTDATA("ID PRESTACION
COUNT",#REF!,"CCAA",$B45,"Grado Resuelto",$B$1,"Subtipo",G$1),0)</f>
        <v>0</v>
      </c>
      <c r="M45" s="964"/>
      <c r="N45" s="964"/>
    </row>
    <row r="46" spans="2:14" s="1220" customFormat="1" x14ac:dyDescent="0.2">
      <c r="B46" s="1220" t="s">
        <v>47</v>
      </c>
      <c r="D46" s="964"/>
      <c r="G46" s="1220">
        <f>IFERROR(GETPIVOTDATA("ID PRESTACION
COUNT",#REF!,"CCAA",$B46,"Grado Resuelto",$B$1,"Subtipo",G$1),0)</f>
        <v>0</v>
      </c>
      <c r="M46" s="964"/>
      <c r="N46" s="964"/>
    </row>
    <row r="47" spans="2:14" s="1220" customFormat="1" x14ac:dyDescent="0.2">
      <c r="D47" s="964"/>
      <c r="M47" s="964"/>
      <c r="N47" s="964"/>
    </row>
    <row r="48" spans="2:14" s="1220" customFormat="1" x14ac:dyDescent="0.2">
      <c r="D48" s="964"/>
    </row>
    <row r="49" spans="4:4" x14ac:dyDescent="0.2">
      <c r="D49" s="960"/>
    </row>
    <row r="50" spans="4:4" x14ac:dyDescent="0.2">
      <c r="D50" s="960"/>
    </row>
    <row r="51" spans="4:4" x14ac:dyDescent="0.2">
      <c r="D51" s="960"/>
    </row>
    <row r="52" spans="4:4" x14ac:dyDescent="0.2">
      <c r="D52" s="960"/>
    </row>
    <row r="53" spans="4:4" x14ac:dyDescent="0.2">
      <c r="D53" s="960"/>
    </row>
    <row r="54" spans="4:4" x14ac:dyDescent="0.2">
      <c r="D54" s="960"/>
    </row>
    <row r="55" spans="4:4" x14ac:dyDescent="0.2">
      <c r="D55" s="960"/>
    </row>
    <row r="56" spans="4:4" x14ac:dyDescent="0.2">
      <c r="D56" s="960"/>
    </row>
    <row r="57" spans="4:4" x14ac:dyDescent="0.2">
      <c r="D57" s="960"/>
    </row>
    <row r="58" spans="4:4" x14ac:dyDescent="0.2">
      <c r="D58" s="960"/>
    </row>
    <row r="59" spans="4:4" x14ac:dyDescent="0.2">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4" customWidth="1"/>
    <col min="2" max="2" width="25.28515625" style="1014" customWidth="1"/>
    <col min="3" max="3" width="11.28515625" style="1014" customWidth="1"/>
    <col min="4" max="16384" width="11.42578125" style="1014"/>
  </cols>
  <sheetData>
    <row r="1" spans="1:39" s="993" customFormat="1" x14ac:dyDescent="0.2">
      <c r="D1" s="996"/>
      <c r="E1" s="996"/>
      <c r="N1" s="996"/>
    </row>
    <row r="2" spans="1:39" s="997" customFormat="1" ht="47.25" customHeight="1" x14ac:dyDescent="0.25">
      <c r="B2" s="1686"/>
      <c r="C2" s="1686"/>
      <c r="D2" s="1686"/>
      <c r="E2" s="1686"/>
      <c r="F2" s="1686"/>
      <c r="G2" s="1686"/>
      <c r="H2" s="1686"/>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
      <c r="A4" s="1004"/>
      <c r="B4" s="1687" t="s">
        <v>443</v>
      </c>
      <c r="C4" s="1687"/>
      <c r="D4" s="1687"/>
      <c r="E4" s="1687"/>
      <c r="F4" s="1687"/>
      <c r="G4" s="1687"/>
      <c r="H4" s="1687"/>
      <c r="I4" s="1687"/>
      <c r="J4" s="1687"/>
      <c r="K4" s="1687"/>
      <c r="L4" s="1687"/>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
      <c r="A5" s="1004"/>
      <c r="B5" s="1688" t="s">
        <v>499</v>
      </c>
      <c r="C5" s="1688"/>
      <c r="D5" s="1688"/>
      <c r="E5" s="1688"/>
      <c r="F5" s="1688"/>
      <c r="G5" s="1688"/>
      <c r="H5" s="1688"/>
      <c r="I5" s="1688"/>
      <c r="J5" s="1688"/>
      <c r="K5" s="1688"/>
      <c r="L5" s="1688"/>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2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25">
      <c r="B7" s="127"/>
      <c r="C7" s="1689"/>
      <c r="D7" s="1689"/>
      <c r="E7" s="1689"/>
      <c r="F7" s="1689"/>
      <c r="G7" s="1689"/>
      <c r="H7" s="1689"/>
      <c r="I7" s="127"/>
      <c r="J7" s="1689"/>
      <c r="K7" s="1689"/>
      <c r="L7" s="1689"/>
      <c r="M7" s="1689"/>
      <c r="N7" s="127"/>
      <c r="O7" s="127"/>
      <c r="P7" s="127"/>
      <c r="Q7" s="1689"/>
      <c r="R7" s="1689"/>
      <c r="S7" s="1689"/>
      <c r="T7" s="1689"/>
      <c r="U7" s="1689"/>
      <c r="V7" s="1689"/>
      <c r="W7" s="127"/>
      <c r="X7" s="127"/>
      <c r="AF7" s="1690"/>
      <c r="AG7" s="1690"/>
      <c r="AH7" s="1690"/>
      <c r="AI7" s="1690"/>
      <c r="AJ7" s="1690"/>
      <c r="AK7" s="1690"/>
      <c r="AL7" s="1690"/>
      <c r="AM7" s="1690"/>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91"/>
      <c r="B9" s="207" t="s">
        <v>139</v>
      </c>
      <c r="C9" s="1007">
        <v>261631</v>
      </c>
      <c r="D9" s="1008">
        <v>0.36114980005217828</v>
      </c>
      <c r="E9" s="1009"/>
      <c r="F9" s="1009"/>
      <c r="G9" s="1009"/>
      <c r="H9" s="1009" t="s">
        <v>140</v>
      </c>
      <c r="I9" s="207">
        <v>199782</v>
      </c>
      <c r="J9" s="1008">
        <v>0.27589359325090762</v>
      </c>
      <c r="K9" s="1009"/>
      <c r="L9" s="1009"/>
      <c r="M9" s="1009"/>
      <c r="N9" s="127"/>
      <c r="O9" s="1692"/>
      <c r="P9" s="1010"/>
      <c r="Q9" s="1009"/>
      <c r="R9" s="1009"/>
      <c r="S9" s="1009"/>
      <c r="T9" s="1009"/>
      <c r="U9" s="1009"/>
      <c r="V9" s="1009"/>
      <c r="W9" s="127"/>
      <c r="X9" s="127"/>
      <c r="AD9" s="1691"/>
      <c r="AE9" s="1011"/>
      <c r="AF9" s="1012"/>
      <c r="AG9" s="1012"/>
      <c r="AH9" s="1012"/>
      <c r="AI9" s="1012"/>
      <c r="AJ9" s="1012"/>
      <c r="AK9" s="1012"/>
      <c r="AL9" s="1012"/>
      <c r="AM9" s="1012"/>
    </row>
    <row r="10" spans="1:39" s="201" customFormat="1" x14ac:dyDescent="0.25">
      <c r="A10" s="1691"/>
      <c r="B10" s="207" t="s">
        <v>143</v>
      </c>
      <c r="C10" s="1007">
        <v>166633</v>
      </c>
      <c r="D10" s="1008">
        <v>0.2300166059530202</v>
      </c>
      <c r="E10" s="1009"/>
      <c r="F10" s="1009"/>
      <c r="G10" s="1009"/>
      <c r="H10" s="1009" t="s">
        <v>142</v>
      </c>
      <c r="I10" s="207">
        <v>345187</v>
      </c>
      <c r="J10" s="1008">
        <v>0.47669400533331863</v>
      </c>
      <c r="K10" s="1009"/>
      <c r="L10" s="1009"/>
      <c r="M10" s="1009"/>
      <c r="N10" s="127"/>
      <c r="O10" s="1692"/>
      <c r="P10" s="1010"/>
      <c r="Q10" s="1009"/>
      <c r="R10" s="1009"/>
      <c r="S10" s="1009"/>
      <c r="T10" s="1009"/>
      <c r="U10" s="1009"/>
      <c r="V10" s="1009"/>
      <c r="W10" s="127"/>
      <c r="X10" s="127"/>
      <c r="AD10" s="1691"/>
      <c r="AE10" s="1011"/>
      <c r="AF10" s="1012"/>
      <c r="AG10" s="1012"/>
      <c r="AH10" s="1012"/>
      <c r="AI10" s="1012"/>
      <c r="AJ10" s="1012"/>
      <c r="AK10" s="1012"/>
      <c r="AL10" s="1012"/>
      <c r="AM10" s="1012"/>
    </row>
    <row r="11" spans="1:39" s="201" customFormat="1" x14ac:dyDescent="0.25">
      <c r="A11" s="1691"/>
      <c r="B11" s="207" t="s">
        <v>141</v>
      </c>
      <c r="C11" s="1007">
        <v>144962</v>
      </c>
      <c r="D11" s="1008">
        <v>0.20010242408263498</v>
      </c>
      <c r="E11" s="1009"/>
      <c r="F11" s="1009"/>
      <c r="G11" s="1009"/>
      <c r="H11" s="1009" t="s">
        <v>144</v>
      </c>
      <c r="I11" s="207">
        <v>127052</v>
      </c>
      <c r="J11" s="1008">
        <v>0.17545541044595769</v>
      </c>
      <c r="K11" s="1009"/>
      <c r="L11" s="1009"/>
      <c r="M11" s="1009"/>
      <c r="N11" s="127"/>
      <c r="O11" s="1692"/>
      <c r="P11" s="1010"/>
      <c r="Q11" s="1009"/>
      <c r="R11" s="1009"/>
      <c r="S11" s="1009"/>
      <c r="T11" s="1009"/>
      <c r="U11" s="1009"/>
      <c r="V11" s="1009"/>
      <c r="W11" s="127"/>
      <c r="X11" s="127"/>
      <c r="AD11" s="1691"/>
      <c r="AE11" s="1011"/>
      <c r="AF11" s="1012"/>
      <c r="AG11" s="1012"/>
      <c r="AH11" s="1012"/>
      <c r="AI11" s="1012"/>
      <c r="AJ11" s="1012"/>
      <c r="AK11" s="1012"/>
      <c r="AL11" s="1012"/>
      <c r="AM11" s="1012"/>
    </row>
    <row r="12" spans="1:39" s="201" customFormat="1" x14ac:dyDescent="0.25">
      <c r="A12" s="1691"/>
      <c r="B12" s="207" t="s">
        <v>147</v>
      </c>
      <c r="C12" s="1007">
        <v>30766</v>
      </c>
      <c r="D12" s="1008">
        <v>4.2468724074766817E-2</v>
      </c>
      <c r="E12" s="1009"/>
      <c r="F12" s="1009"/>
      <c r="G12" s="1009"/>
      <c r="H12" s="1009" t="s">
        <v>146</v>
      </c>
      <c r="I12" s="207">
        <v>45670</v>
      </c>
      <c r="J12" s="1008">
        <v>6.3069047280380375E-2</v>
      </c>
      <c r="K12" s="1009"/>
      <c r="L12" s="1009"/>
      <c r="M12" s="1009"/>
      <c r="N12" s="127"/>
      <c r="O12" s="1692"/>
      <c r="P12" s="1010"/>
      <c r="Q12" s="1009"/>
      <c r="R12" s="1009"/>
      <c r="S12" s="1009"/>
      <c r="T12" s="1009"/>
      <c r="U12" s="1009"/>
      <c r="V12" s="1009"/>
      <c r="W12" s="127"/>
      <c r="X12" s="127"/>
      <c r="AD12" s="1691"/>
      <c r="AE12" s="1011"/>
      <c r="AF12" s="1012"/>
      <c r="AG12" s="1012"/>
      <c r="AH12" s="1012"/>
      <c r="AI12" s="1012"/>
      <c r="AJ12" s="1012"/>
      <c r="AK12" s="1012"/>
      <c r="AL12" s="1012"/>
      <c r="AM12" s="1012"/>
    </row>
    <row r="13" spans="1:39" s="201" customFormat="1" x14ac:dyDescent="0.25">
      <c r="A13" s="1691"/>
      <c r="B13" s="207" t="s">
        <v>145</v>
      </c>
      <c r="C13" s="1007">
        <v>23425</v>
      </c>
      <c r="D13" s="1008">
        <v>3.2335365710570524E-2</v>
      </c>
      <c r="E13" s="1009"/>
      <c r="F13" s="1009"/>
      <c r="G13" s="1009"/>
      <c r="H13" s="1009" t="s">
        <v>148</v>
      </c>
      <c r="I13" s="207">
        <v>6436</v>
      </c>
      <c r="J13" s="1008">
        <v>8.8879436894356931E-3</v>
      </c>
      <c r="K13" s="1009"/>
      <c r="L13" s="1009"/>
      <c r="M13" s="1009"/>
      <c r="N13" s="127"/>
      <c r="O13" s="1692"/>
      <c r="P13" s="1010"/>
      <c r="Q13" s="1009"/>
      <c r="R13" s="1009"/>
      <c r="S13" s="1009"/>
      <c r="T13" s="1009"/>
      <c r="U13" s="1009"/>
      <c r="V13" s="1009"/>
      <c r="W13" s="127"/>
      <c r="X13" s="127"/>
      <c r="AD13" s="1691"/>
      <c r="AE13" s="1011"/>
      <c r="AF13" s="1012"/>
      <c r="AG13" s="1012"/>
      <c r="AH13" s="1012"/>
      <c r="AI13" s="1012"/>
      <c r="AJ13" s="1012"/>
      <c r="AK13" s="1012"/>
      <c r="AL13" s="1012"/>
      <c r="AM13" s="1012"/>
    </row>
    <row r="14" spans="1:39" s="201" customFormat="1" x14ac:dyDescent="0.25">
      <c r="A14" s="1691"/>
      <c r="B14" s="207" t="s">
        <v>151</v>
      </c>
      <c r="C14" s="1007">
        <v>12382</v>
      </c>
      <c r="D14" s="1008">
        <v>1.7091846242402741E-2</v>
      </c>
      <c r="E14" s="1009"/>
      <c r="F14" s="1009"/>
      <c r="G14" s="1009"/>
      <c r="H14" s="1009" t="s">
        <v>150</v>
      </c>
      <c r="I14" s="207">
        <v>893</v>
      </c>
      <c r="J14" s="1009"/>
      <c r="K14" s="1009"/>
      <c r="L14" s="1009"/>
      <c r="M14" s="1009"/>
      <c r="N14" s="127"/>
      <c r="O14" s="1692"/>
      <c r="P14" s="1010"/>
      <c r="Q14" s="1009"/>
      <c r="R14" s="1009"/>
      <c r="S14" s="1009"/>
      <c r="T14" s="1009"/>
      <c r="U14" s="1009"/>
      <c r="V14" s="1009"/>
      <c r="W14" s="127"/>
      <c r="X14" s="127"/>
      <c r="AD14" s="1691"/>
      <c r="AE14" s="1011"/>
      <c r="AF14" s="1012"/>
      <c r="AG14" s="1012"/>
      <c r="AH14" s="1012"/>
      <c r="AI14" s="1012"/>
      <c r="AJ14" s="1012"/>
      <c r="AK14" s="1012"/>
      <c r="AL14" s="1012"/>
      <c r="AM14" s="1012"/>
    </row>
    <row r="15" spans="1:39" s="201" customFormat="1" x14ac:dyDescent="0.25">
      <c r="A15" s="1691"/>
      <c r="B15" s="207" t="s">
        <v>149</v>
      </c>
      <c r="C15" s="1007">
        <v>12751</v>
      </c>
      <c r="D15" s="1008">
        <v>1.7601205898633288E-2</v>
      </c>
      <c r="E15" s="1009"/>
      <c r="F15" s="1009"/>
      <c r="G15" s="1009"/>
      <c r="H15" s="1009"/>
      <c r="I15" s="127"/>
      <c r="J15" s="1009"/>
      <c r="K15" s="1009"/>
      <c r="L15" s="1009"/>
      <c r="M15" s="1009"/>
      <c r="N15" s="127"/>
      <c r="O15" s="1692"/>
      <c r="P15" s="1010"/>
      <c r="Q15" s="1009"/>
      <c r="R15" s="1009"/>
      <c r="S15" s="1009"/>
      <c r="T15" s="1009"/>
      <c r="U15" s="1009"/>
      <c r="V15" s="1009"/>
      <c r="W15" s="127"/>
      <c r="X15" s="127"/>
      <c r="AD15" s="1691"/>
      <c r="AE15" s="1011"/>
      <c r="AF15" s="1012"/>
      <c r="AG15" s="1012"/>
      <c r="AH15" s="1012"/>
      <c r="AI15" s="1012"/>
      <c r="AJ15" s="1012"/>
      <c r="AK15" s="1012"/>
      <c r="AL15" s="1012"/>
      <c r="AM15" s="1012"/>
    </row>
    <row r="16" spans="1:39" s="201" customFormat="1" x14ac:dyDescent="0.25">
      <c r="A16" s="1691"/>
      <c r="B16" s="207" t="s">
        <v>190</v>
      </c>
      <c r="C16" s="1007">
        <v>8915</v>
      </c>
      <c r="D16" s="1008">
        <v>1.2306074079391088E-2</v>
      </c>
      <c r="E16" s="1009"/>
      <c r="F16" s="1009"/>
      <c r="G16" s="1009"/>
      <c r="H16" s="1009"/>
      <c r="I16" s="127"/>
      <c r="J16" s="1009"/>
      <c r="K16" s="1009"/>
      <c r="L16" s="1009"/>
      <c r="M16" s="1009"/>
      <c r="N16" s="127"/>
      <c r="O16" s="1692"/>
      <c r="P16" s="1010"/>
      <c r="Q16" s="1009"/>
      <c r="R16" s="1009"/>
      <c r="S16" s="1009"/>
      <c r="T16" s="1009"/>
      <c r="U16" s="1009"/>
      <c r="V16" s="1009"/>
      <c r="W16" s="127"/>
      <c r="X16" s="127"/>
      <c r="AD16" s="1691"/>
      <c r="AE16" s="1011"/>
      <c r="AF16" s="1012"/>
      <c r="AG16" s="1012"/>
      <c r="AH16" s="1012"/>
      <c r="AI16" s="1012"/>
      <c r="AJ16" s="1012"/>
      <c r="AK16" s="1012"/>
      <c r="AL16" s="1012"/>
      <c r="AM16" s="1012"/>
    </row>
    <row r="17" spans="1:28" s="201" customFormat="1" x14ac:dyDescent="0.25">
      <c r="A17" s="1013"/>
      <c r="B17" s="207" t="s">
        <v>150</v>
      </c>
      <c r="C17" s="205">
        <v>62974</v>
      </c>
      <c r="D17" s="1008">
        <v>8.6927953906402053E-2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200081</v>
      </c>
      <c r="D19" s="206">
        <v>0.27596618024330366</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524939</v>
      </c>
      <c r="D20" s="206">
        <v>0.72403381975669634</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2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2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2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2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2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2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2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25">
      <c r="B30" s="127"/>
      <c r="C30" s="127"/>
      <c r="D30" s="127"/>
      <c r="E30" s="127"/>
      <c r="F30" s="127"/>
      <c r="G30" s="127"/>
      <c r="H30" s="127"/>
      <c r="I30" s="127"/>
      <c r="J30" s="127"/>
      <c r="K30" s="127"/>
      <c r="L30" s="127"/>
      <c r="M30" s="127"/>
    </row>
    <row r="31" spans="1:28" s="994" customFormat="1" x14ac:dyDescent="0.25">
      <c r="B31" s="127"/>
      <c r="C31" s="127"/>
      <c r="D31" s="127"/>
      <c r="E31" s="127"/>
      <c r="F31" s="127"/>
      <c r="G31" s="127"/>
      <c r="H31" s="127"/>
      <c r="I31" s="127"/>
      <c r="J31" s="127"/>
      <c r="K31" s="127"/>
      <c r="L31" s="127"/>
      <c r="M31" s="127"/>
    </row>
    <row r="32" spans="1:28" s="994" customFormat="1" x14ac:dyDescent="0.25">
      <c r="B32" s="127"/>
      <c r="C32" s="127"/>
      <c r="D32" s="127"/>
      <c r="E32" s="127"/>
      <c r="F32" s="127"/>
      <c r="G32" s="127"/>
      <c r="H32" s="127"/>
      <c r="I32" s="127"/>
      <c r="J32" s="127"/>
      <c r="K32" s="127"/>
      <c r="L32" s="127"/>
      <c r="M32" s="127"/>
    </row>
    <row r="33" spans="2:13" s="994" customFormat="1" x14ac:dyDescent="0.25">
      <c r="B33" s="127"/>
      <c r="C33" s="127"/>
      <c r="D33" s="127"/>
      <c r="E33" s="127"/>
      <c r="F33" s="127"/>
      <c r="G33" s="127"/>
      <c r="H33" s="127"/>
      <c r="I33" s="127"/>
      <c r="J33" s="127"/>
      <c r="K33" s="127"/>
      <c r="L33" s="127"/>
      <c r="M33" s="127"/>
    </row>
    <row r="34" spans="2:13" s="994" customFormat="1" x14ac:dyDescent="0.25">
      <c r="B34" s="127"/>
      <c r="C34" s="127"/>
      <c r="D34" s="127"/>
      <c r="E34" s="127"/>
      <c r="F34" s="127"/>
      <c r="G34" s="127"/>
      <c r="H34" s="127"/>
    </row>
    <row r="35" spans="2:13" s="994" customFormat="1" x14ac:dyDescent="0.25">
      <c r="B35" s="127"/>
      <c r="C35" s="127"/>
      <c r="D35" s="127"/>
      <c r="E35" s="127"/>
      <c r="F35" s="127"/>
      <c r="G35" s="127"/>
      <c r="H35" s="127"/>
    </row>
    <row r="36" spans="2:13" s="994" customFormat="1" x14ac:dyDescent="0.25">
      <c r="B36" s="127"/>
      <c r="C36" s="127"/>
      <c r="D36" s="127"/>
      <c r="E36" s="127"/>
      <c r="F36" s="127"/>
      <c r="G36" s="127"/>
      <c r="H36" s="127"/>
    </row>
    <row r="37" spans="2:13" s="994" customFormat="1" x14ac:dyDescent="0.25">
      <c r="B37" s="127"/>
      <c r="C37" s="127"/>
      <c r="D37" s="127"/>
      <c r="E37" s="127"/>
      <c r="F37" s="127"/>
      <c r="G37" s="127"/>
      <c r="H37" s="127"/>
    </row>
    <row r="38" spans="2:13" s="994" customFormat="1" x14ac:dyDescent="0.25">
      <c r="B38" s="127"/>
      <c r="C38" s="127"/>
      <c r="D38" s="127"/>
      <c r="E38" s="127"/>
      <c r="F38" s="127"/>
      <c r="G38" s="127"/>
      <c r="H38" s="127"/>
    </row>
    <row r="39" spans="2:13" s="994" customFormat="1" x14ac:dyDescent="0.25">
      <c r="B39" s="127"/>
      <c r="C39" s="127"/>
      <c r="D39" s="127"/>
      <c r="E39" s="127"/>
      <c r="F39" s="127"/>
      <c r="G39" s="127"/>
      <c r="H39" s="127"/>
    </row>
    <row r="40" spans="2:13" s="994" customFormat="1" x14ac:dyDescent="0.25">
      <c r="B40" s="127"/>
      <c r="C40" s="127"/>
      <c r="D40" s="127"/>
      <c r="E40" s="127"/>
      <c r="F40" s="127"/>
      <c r="G40" s="127"/>
      <c r="H40" s="127"/>
    </row>
    <row r="41" spans="2:13" s="994" customFormat="1" x14ac:dyDescent="0.25">
      <c r="B41" s="127"/>
      <c r="C41" s="127"/>
      <c r="D41" s="127"/>
      <c r="E41" s="127"/>
      <c r="F41" s="127"/>
      <c r="G41" s="127"/>
      <c r="H41" s="127"/>
    </row>
    <row r="42" spans="2:13" s="994" customFormat="1" x14ac:dyDescent="0.25">
      <c r="B42" s="127"/>
      <c r="C42" s="127"/>
      <c r="D42" s="127"/>
    </row>
    <row r="43" spans="2:13" s="994" customFormat="1" x14ac:dyDescent="0.25"/>
    <row r="44" spans="2:13" s="994" customFormat="1" x14ac:dyDescent="0.25"/>
    <row r="45" spans="2:13" s="994" customFormat="1" x14ac:dyDescent="0.25"/>
    <row r="46" spans="2:13" s="994" customFormat="1" x14ac:dyDescent="0.25"/>
    <row r="47" spans="2:13" s="994" customFormat="1" x14ac:dyDescent="0.25"/>
    <row r="48" spans="2:13" s="994" customFormat="1" x14ac:dyDescent="0.25"/>
    <row r="49" s="994" customFormat="1" x14ac:dyDescent="0.25"/>
    <row r="50" s="994" customFormat="1" x14ac:dyDescent="0.25"/>
    <row r="51" s="994" customFormat="1" x14ac:dyDescent="0.25"/>
    <row r="52" s="994" customFormat="1" x14ac:dyDescent="0.25"/>
    <row r="53" s="994" customFormat="1" x14ac:dyDescent="0.25"/>
    <row r="54" s="994" customFormat="1" x14ac:dyDescent="0.25"/>
    <row r="55" s="994" customFormat="1" x14ac:dyDescent="0.25"/>
    <row r="56" s="994" customFormat="1" x14ac:dyDescent="0.25"/>
    <row r="57" s="994" customFormat="1" x14ac:dyDescent="0.25"/>
    <row r="58" s="994" customFormat="1" x14ac:dyDescent="0.25"/>
    <row r="59" s="994" customFormat="1" x14ac:dyDescent="0.25"/>
    <row r="60" s="994" customFormat="1" x14ac:dyDescent="0.25"/>
    <row r="61" s="994" customFormat="1" x14ac:dyDescent="0.25"/>
    <row r="62" s="994" customFormat="1" x14ac:dyDescent="0.25"/>
    <row r="63" s="994" customFormat="1" x14ac:dyDescent="0.25"/>
    <row r="64" s="994" customFormat="1" x14ac:dyDescent="0.25"/>
    <row r="65" spans="2:4" s="994" customFormat="1" x14ac:dyDescent="0.25"/>
    <row r="66" spans="2:4" s="994" customFormat="1" x14ac:dyDescent="0.25"/>
    <row r="67" spans="2:4" s="128" customFormat="1" x14ac:dyDescent="0.25">
      <c r="B67" s="994"/>
      <c r="C67" s="994"/>
      <c r="D67" s="994"/>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6" customWidth="1"/>
    <col min="2" max="2" width="12.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9.28515625" style="666" bestFit="1" customWidth="1"/>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54" t="s">
        <v>446</v>
      </c>
      <c r="C6" s="1554"/>
      <c r="D6" s="1554"/>
      <c r="E6" s="1554"/>
      <c r="F6" s="1554"/>
      <c r="G6" s="1554"/>
      <c r="H6" s="1554"/>
      <c r="I6" s="1554"/>
      <c r="J6" s="1554"/>
      <c r="K6" s="1554"/>
      <c r="L6" s="1554"/>
      <c r="M6" s="1554"/>
      <c r="N6" s="1554"/>
      <c r="O6" s="1016"/>
    </row>
    <row r="7" spans="1:17" s="621" customFormat="1" ht="11.25" customHeight="1" x14ac:dyDescent="0.2">
      <c r="A7" s="1015"/>
      <c r="B7" s="1554"/>
      <c r="C7" s="1554"/>
      <c r="D7" s="1554"/>
      <c r="E7" s="1554"/>
      <c r="F7" s="1554"/>
      <c r="G7" s="1554"/>
      <c r="H7" s="1554"/>
      <c r="I7" s="1554"/>
      <c r="J7" s="1554"/>
      <c r="K7" s="1554"/>
      <c r="L7" s="1554"/>
      <c r="M7" s="1554"/>
      <c r="N7" s="1554"/>
      <c r="O7" s="1016"/>
    </row>
    <row r="8" spans="1:17" s="621" customFormat="1" ht="15.75" customHeight="1" x14ac:dyDescent="0.2">
      <c r="A8" s="1015"/>
      <c r="B8" s="1693" t="str">
        <f>porsaad!$B$6</f>
        <v>Situación a 31 de julio de 2025</v>
      </c>
      <c r="C8" s="1693"/>
      <c r="D8" s="1693"/>
      <c r="E8" s="1693"/>
      <c r="F8" s="1693"/>
      <c r="G8" s="1693"/>
      <c r="H8" s="1693"/>
      <c r="I8" s="1693"/>
      <c r="J8" s="1693"/>
      <c r="K8" s="1693"/>
      <c r="L8" s="1693"/>
      <c r="M8" s="1693"/>
      <c r="N8" s="1693"/>
      <c r="O8" s="1017"/>
      <c r="P8" s="1017"/>
      <c r="Q8" s="1017"/>
    </row>
    <row r="9" spans="1:17" s="700" customFormat="1" ht="6" customHeight="1" x14ac:dyDescent="0.25">
      <c r="A9" s="1018"/>
      <c r="B9" s="666"/>
      <c r="C9" s="666"/>
      <c r="D9" s="666"/>
      <c r="E9" s="666"/>
      <c r="F9" s="666"/>
      <c r="G9" s="666"/>
      <c r="H9" s="666"/>
      <c r="I9" s="666"/>
      <c r="J9" s="666"/>
      <c r="K9" s="666"/>
      <c r="L9" s="666"/>
      <c r="M9" s="666"/>
      <c r="N9" s="666"/>
      <c r="O9" s="666"/>
      <c r="P9" s="666"/>
      <c r="Q9" s="666"/>
    </row>
    <row r="10" spans="1:17" s="101" customFormat="1" x14ac:dyDescent="0.25"/>
    <row r="11" spans="1:17" s="101" customFormat="1" x14ac:dyDescent="0.25">
      <c r="C11" s="1694" t="s">
        <v>0</v>
      </c>
      <c r="D11" s="1694"/>
      <c r="E11" s="1694"/>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19">
        <v>16856</v>
      </c>
      <c r="D13" s="1019">
        <v>74554</v>
      </c>
      <c r="E13" s="1019" t="e">
        <v>#REF!</v>
      </c>
      <c r="F13" s="1019">
        <v>91410</v>
      </c>
      <c r="G13" s="129">
        <v>0.18439995624111147</v>
      </c>
      <c r="H13" s="129">
        <v>0.8156000437588885</v>
      </c>
      <c r="I13" s="129">
        <v>0.27596618024330366</v>
      </c>
      <c r="M13" s="1019"/>
      <c r="N13" s="1019"/>
      <c r="O13" s="1020"/>
      <c r="P13" s="1020"/>
      <c r="Q13" s="1020"/>
    </row>
    <row r="14" spans="1:17" s="101" customFormat="1" x14ac:dyDescent="0.25">
      <c r="B14" s="101" t="s">
        <v>7</v>
      </c>
      <c r="C14" s="1019">
        <v>7705</v>
      </c>
      <c r="D14" s="1019">
        <v>17569</v>
      </c>
      <c r="E14" s="1019" t="e">
        <v>#REF!</v>
      </c>
      <c r="F14" s="1019">
        <v>25274</v>
      </c>
      <c r="G14" s="129">
        <v>0.30485874812059827</v>
      </c>
      <c r="H14" s="129">
        <v>0.69514125187940179</v>
      </c>
      <c r="I14" s="129">
        <v>0.27596618024330366</v>
      </c>
      <c r="M14" s="1019"/>
      <c r="N14" s="1019"/>
      <c r="O14" s="1020"/>
      <c r="P14" s="1020"/>
      <c r="Q14" s="1020"/>
    </row>
    <row r="15" spans="1:17" s="101" customFormat="1" x14ac:dyDescent="0.25">
      <c r="B15" s="101" t="s">
        <v>37</v>
      </c>
      <c r="C15" s="1019">
        <v>3543</v>
      </c>
      <c r="D15" s="1019">
        <v>10051</v>
      </c>
      <c r="E15" s="1019" t="e">
        <v>#REF!</v>
      </c>
      <c r="F15" s="1019">
        <v>13594</v>
      </c>
      <c r="G15" s="129">
        <v>0.26062968956892746</v>
      </c>
      <c r="H15" s="129">
        <v>0.73937031043107249</v>
      </c>
      <c r="I15" s="129">
        <v>0.27596618024330366</v>
      </c>
      <c r="M15" s="1019"/>
      <c r="N15" s="1019"/>
      <c r="O15" s="1020"/>
      <c r="P15" s="1020"/>
      <c r="Q15" s="1020"/>
    </row>
    <row r="16" spans="1:17" s="101" customFormat="1" x14ac:dyDescent="0.25">
      <c r="B16" s="101" t="s">
        <v>38</v>
      </c>
      <c r="C16" s="1019">
        <v>7948</v>
      </c>
      <c r="D16" s="1019">
        <v>19084</v>
      </c>
      <c r="E16" s="1019" t="e">
        <v>#REF!</v>
      </c>
      <c r="F16" s="1019">
        <v>27032</v>
      </c>
      <c r="G16" s="129">
        <v>0.29402189997040545</v>
      </c>
      <c r="H16" s="129">
        <v>0.7059781000295946</v>
      </c>
      <c r="I16" s="129">
        <v>0.27596618024330366</v>
      </c>
      <c r="M16" s="1019"/>
      <c r="N16" s="1019"/>
      <c r="O16" s="1020"/>
      <c r="P16" s="1020"/>
      <c r="Q16" s="1020"/>
    </row>
    <row r="17" spans="2:17" s="101" customFormat="1" x14ac:dyDescent="0.25">
      <c r="B17" s="101" t="s">
        <v>6</v>
      </c>
      <c r="C17" s="1019">
        <v>6206</v>
      </c>
      <c r="D17" s="1019">
        <v>17896</v>
      </c>
      <c r="E17" s="1019" t="e">
        <v>#REF!</v>
      </c>
      <c r="F17" s="1019">
        <v>24102</v>
      </c>
      <c r="G17" s="129">
        <v>0.2574890050618206</v>
      </c>
      <c r="H17" s="129">
        <v>0.7425109949381794</v>
      </c>
      <c r="I17" s="129">
        <v>0.27596618024330366</v>
      </c>
      <c r="M17" s="1019"/>
      <c r="N17" s="1019"/>
      <c r="O17" s="1020"/>
      <c r="P17" s="1020"/>
      <c r="Q17" s="1020"/>
    </row>
    <row r="18" spans="2:17" s="101" customFormat="1" x14ac:dyDescent="0.25">
      <c r="B18" s="101" t="s">
        <v>5</v>
      </c>
      <c r="C18" s="1019">
        <v>2734</v>
      </c>
      <c r="D18" s="1019">
        <v>6964</v>
      </c>
      <c r="E18" s="1019" t="e">
        <v>#REF!</v>
      </c>
      <c r="F18" s="1019">
        <v>9698</v>
      </c>
      <c r="G18" s="129">
        <v>0.28191379665910499</v>
      </c>
      <c r="H18" s="129">
        <v>0.71808620334089501</v>
      </c>
      <c r="I18" s="129">
        <v>0.27596618024330366</v>
      </c>
      <c r="M18" s="1019"/>
      <c r="N18" s="1019"/>
      <c r="O18" s="1020"/>
      <c r="P18" s="1020"/>
      <c r="Q18" s="1020"/>
    </row>
    <row r="19" spans="2:17" s="101" customFormat="1" x14ac:dyDescent="0.25">
      <c r="B19" s="101" t="s">
        <v>4</v>
      </c>
      <c r="C19" s="1019">
        <v>9802</v>
      </c>
      <c r="D19" s="1019">
        <v>28816</v>
      </c>
      <c r="E19" s="1019" t="e">
        <v>#REF!</v>
      </c>
      <c r="F19" s="1019">
        <v>38618</v>
      </c>
      <c r="G19" s="129">
        <v>0.25381946242684761</v>
      </c>
      <c r="H19" s="129">
        <v>0.74618053757315239</v>
      </c>
      <c r="I19" s="129">
        <v>0.27596618024330366</v>
      </c>
      <c r="M19" s="1019"/>
      <c r="N19" s="1019"/>
      <c r="O19" s="1020"/>
      <c r="P19" s="1020"/>
      <c r="Q19" s="1020"/>
    </row>
    <row r="20" spans="2:17" s="101" customFormat="1" x14ac:dyDescent="0.25">
      <c r="B20" s="101" t="s">
        <v>40</v>
      </c>
      <c r="C20" s="1019">
        <v>5568</v>
      </c>
      <c r="D20" s="1019">
        <v>17515</v>
      </c>
      <c r="E20" s="1019" t="e">
        <v>#REF!</v>
      </c>
      <c r="F20" s="1019">
        <v>23083</v>
      </c>
      <c r="G20" s="129">
        <v>0.24121647966035611</v>
      </c>
      <c r="H20" s="129">
        <v>0.75878352033964391</v>
      </c>
      <c r="I20" s="129">
        <v>0.27596618024330366</v>
      </c>
      <c r="M20" s="1019"/>
      <c r="N20" s="1019"/>
      <c r="O20" s="1020"/>
      <c r="P20" s="1020"/>
      <c r="Q20" s="1020"/>
    </row>
    <row r="21" spans="2:17" s="101" customFormat="1" x14ac:dyDescent="0.25">
      <c r="B21" s="101" t="s">
        <v>41</v>
      </c>
      <c r="C21" s="1019">
        <v>55798</v>
      </c>
      <c r="D21" s="1019">
        <v>104535</v>
      </c>
      <c r="E21" s="1019" t="e">
        <v>#REF!</v>
      </c>
      <c r="F21" s="1019">
        <v>160333</v>
      </c>
      <c r="G21" s="129">
        <v>0.34801319753263521</v>
      </c>
      <c r="H21" s="129">
        <v>0.65198680246736485</v>
      </c>
      <c r="I21" s="129">
        <v>0.27596618024330366</v>
      </c>
      <c r="M21" s="1019"/>
      <c r="N21" s="1019"/>
      <c r="O21" s="1020"/>
      <c r="P21" s="1020"/>
      <c r="Q21" s="1020"/>
    </row>
    <row r="22" spans="2:17" s="101" customFormat="1" x14ac:dyDescent="0.25">
      <c r="B22" s="101" t="s">
        <v>3</v>
      </c>
      <c r="C22" s="1019">
        <v>35757</v>
      </c>
      <c r="D22" s="1019">
        <v>95919</v>
      </c>
      <c r="E22" s="1019" t="e">
        <v>#REF!</v>
      </c>
      <c r="F22" s="1019">
        <v>131676</v>
      </c>
      <c r="G22" s="129">
        <v>0.27155290257905768</v>
      </c>
      <c r="H22" s="129">
        <v>0.72844709742094227</v>
      </c>
      <c r="I22" s="129">
        <v>0.27596618024330366</v>
      </c>
      <c r="M22" s="1019"/>
      <c r="N22" s="1019"/>
      <c r="O22" s="1020"/>
      <c r="P22" s="1020"/>
      <c r="Q22" s="1020"/>
    </row>
    <row r="23" spans="2:17" s="101" customFormat="1" x14ac:dyDescent="0.25">
      <c r="B23" s="101" t="s">
        <v>2</v>
      </c>
      <c r="C23" s="1019">
        <v>1417</v>
      </c>
      <c r="D23" s="1019">
        <v>5983</v>
      </c>
      <c r="E23" s="1019" t="e">
        <v>#REF!</v>
      </c>
      <c r="F23" s="1019">
        <v>7400</v>
      </c>
      <c r="G23" s="129">
        <v>0.19148648648648647</v>
      </c>
      <c r="H23" s="129">
        <v>0.80851351351351353</v>
      </c>
      <c r="I23" s="129">
        <v>0.27596618024330366</v>
      </c>
      <c r="M23" s="1019"/>
      <c r="N23" s="1019"/>
      <c r="O23" s="1020"/>
      <c r="P23" s="1020"/>
      <c r="Q23" s="1020"/>
    </row>
    <row r="24" spans="2:17" s="101" customFormat="1" x14ac:dyDescent="0.25">
      <c r="B24" s="101" t="s">
        <v>35</v>
      </c>
      <c r="C24" s="1019">
        <v>5722</v>
      </c>
      <c r="D24" s="1019">
        <v>23952</v>
      </c>
      <c r="E24" s="1019" t="e">
        <v>#REF!</v>
      </c>
      <c r="F24" s="1019">
        <v>29674</v>
      </c>
      <c r="G24" s="129">
        <v>0.1928287389634023</v>
      </c>
      <c r="H24" s="129">
        <v>0.80717126103659764</v>
      </c>
      <c r="I24" s="129">
        <v>0.27596618024330366</v>
      </c>
      <c r="M24" s="1019"/>
      <c r="N24" s="1019"/>
      <c r="O24" s="1020"/>
      <c r="P24" s="1020"/>
      <c r="Q24" s="1020"/>
    </row>
    <row r="25" spans="2:17" s="101" customFormat="1" x14ac:dyDescent="0.25">
      <c r="B25" s="101" t="s">
        <v>42</v>
      </c>
      <c r="C25" s="1019">
        <v>15012</v>
      </c>
      <c r="D25" s="1019">
        <v>43267</v>
      </c>
      <c r="E25" s="1019" t="e">
        <v>#REF!</v>
      </c>
      <c r="F25" s="1019">
        <v>58279</v>
      </c>
      <c r="G25" s="129">
        <v>0.25758849671408224</v>
      </c>
      <c r="H25" s="129">
        <v>0.74241150328591776</v>
      </c>
      <c r="I25" s="129">
        <v>0.27596618024330366</v>
      </c>
      <c r="M25" s="1019"/>
      <c r="N25" s="1019"/>
      <c r="O25" s="1020"/>
      <c r="P25" s="1020"/>
      <c r="Q25" s="1020"/>
    </row>
    <row r="26" spans="2:17" s="101" customFormat="1" x14ac:dyDescent="0.25">
      <c r="B26" s="101" t="s">
        <v>43</v>
      </c>
      <c r="C26" s="1019">
        <v>8674</v>
      </c>
      <c r="D26" s="1019">
        <v>21681</v>
      </c>
      <c r="E26" s="1019" t="e">
        <v>#REF!</v>
      </c>
      <c r="F26" s="1019">
        <v>30355</v>
      </c>
      <c r="G26" s="129">
        <v>0.28575193543073629</v>
      </c>
      <c r="H26" s="129">
        <v>0.71424806456926371</v>
      </c>
      <c r="I26" s="129">
        <v>0.27596618024330366</v>
      </c>
      <c r="M26" s="1019"/>
      <c r="N26" s="1019"/>
      <c r="O26" s="1020"/>
      <c r="P26" s="1020"/>
      <c r="Q26" s="1020"/>
    </row>
    <row r="27" spans="2:17" s="101" customFormat="1" x14ac:dyDescent="0.25">
      <c r="B27" s="101" t="s">
        <v>44</v>
      </c>
      <c r="C27" s="1019">
        <v>3068</v>
      </c>
      <c r="D27" s="1019">
        <v>7653</v>
      </c>
      <c r="E27" s="1019" t="e">
        <v>#REF!</v>
      </c>
      <c r="F27" s="1019">
        <v>10721</v>
      </c>
      <c r="G27" s="129">
        <v>0.28616733513664772</v>
      </c>
      <c r="H27" s="129">
        <v>0.71383266486335228</v>
      </c>
      <c r="I27" s="129">
        <v>0.27596618024330366</v>
      </c>
      <c r="M27" s="1019"/>
      <c r="N27" s="1019"/>
      <c r="O27" s="1020"/>
      <c r="P27" s="1020"/>
      <c r="Q27" s="1020"/>
    </row>
    <row r="28" spans="2:17" s="101" customFormat="1" x14ac:dyDescent="0.25">
      <c r="B28" s="101" t="s">
        <v>45</v>
      </c>
      <c r="C28" s="1019">
        <v>13665</v>
      </c>
      <c r="D28" s="1019">
        <v>26911</v>
      </c>
      <c r="E28" s="1019" t="e">
        <v>#REF!</v>
      </c>
      <c r="F28" s="1019">
        <v>40576</v>
      </c>
      <c r="G28" s="129">
        <v>0.3367754337539432</v>
      </c>
      <c r="H28" s="129">
        <v>0.66322456624605675</v>
      </c>
      <c r="I28" s="129">
        <v>0.27596618024330366</v>
      </c>
      <c r="M28" s="1019"/>
      <c r="N28" s="1019"/>
      <c r="O28" s="1020"/>
      <c r="P28" s="1020"/>
      <c r="Q28" s="1020"/>
    </row>
    <row r="29" spans="2:17" s="101" customFormat="1" x14ac:dyDescent="0.25">
      <c r="B29" s="101" t="s">
        <v>46</v>
      </c>
      <c r="C29" s="1019">
        <v>344</v>
      </c>
      <c r="D29" s="1019">
        <v>879</v>
      </c>
      <c r="E29" s="1019" t="e">
        <v>#REF!</v>
      </c>
      <c r="F29" s="1019">
        <v>1223</v>
      </c>
      <c r="G29" s="129">
        <v>0.2812755519215045</v>
      </c>
      <c r="H29" s="129">
        <v>0.71872444807849545</v>
      </c>
      <c r="I29" s="129">
        <v>0.27596618024330366</v>
      </c>
      <c r="M29" s="1019"/>
      <c r="N29" s="1019"/>
      <c r="O29" s="1020"/>
      <c r="P29" s="1020"/>
      <c r="Q29" s="1020"/>
    </row>
    <row r="30" spans="2:17" s="101" customFormat="1" x14ac:dyDescent="0.25">
      <c r="B30" s="101" t="s">
        <v>39</v>
      </c>
      <c r="C30" s="1019">
        <v>145</v>
      </c>
      <c r="D30" s="1019">
        <v>726</v>
      </c>
      <c r="E30" s="1019" t="e">
        <v>#REF!</v>
      </c>
      <c r="F30" s="1019">
        <v>871</v>
      </c>
      <c r="G30" s="129">
        <v>0.16647531572904709</v>
      </c>
      <c r="H30" s="129">
        <v>0.83352468427095294</v>
      </c>
      <c r="I30" s="129">
        <v>0.27596618024330366</v>
      </c>
      <c r="M30" s="1019"/>
      <c r="N30" s="1019"/>
      <c r="O30" s="1020"/>
      <c r="P30" s="1020"/>
      <c r="Q30" s="1020"/>
    </row>
    <row r="31" spans="2:17" s="101" customFormat="1" x14ac:dyDescent="0.25">
      <c r="B31" s="101" t="s">
        <v>47</v>
      </c>
      <c r="C31" s="1019">
        <v>117</v>
      </c>
      <c r="D31" s="1019">
        <v>984</v>
      </c>
      <c r="E31" s="1019" t="e">
        <v>#REF!</v>
      </c>
      <c r="F31" s="1019">
        <v>1101</v>
      </c>
      <c r="G31" s="129">
        <v>0.10626702997275204</v>
      </c>
      <c r="H31" s="129">
        <v>0.89373297002724794</v>
      </c>
      <c r="I31" s="129">
        <v>0.27596618024330366</v>
      </c>
      <c r="M31" s="1019"/>
      <c r="N31" s="1019"/>
      <c r="O31" s="1020"/>
      <c r="P31" s="1020"/>
      <c r="Q31" s="1020"/>
    </row>
    <row r="32" spans="2:17" s="101" customFormat="1" x14ac:dyDescent="0.25">
      <c r="B32" s="104" t="s">
        <v>0</v>
      </c>
      <c r="C32" s="105">
        <v>200081</v>
      </c>
      <c r="D32" s="105">
        <v>524939</v>
      </c>
      <c r="E32" s="105" t="e">
        <v>#REF!</v>
      </c>
      <c r="F32" s="105">
        <v>725020</v>
      </c>
      <c r="G32" s="1021">
        <v>0.27596618024330366</v>
      </c>
      <c r="H32" s="1021">
        <v>0.72403381975669634</v>
      </c>
      <c r="I32" s="129">
        <v>0.27596618024330366</v>
      </c>
      <c r="M32" s="1019"/>
      <c r="N32" s="1019"/>
      <c r="O32" s="1020"/>
      <c r="P32" s="1020"/>
      <c r="Q32" s="1020"/>
    </row>
    <row r="33" spans="13:16" s="101" customFormat="1" x14ac:dyDescent="0.25">
      <c r="M33" s="1019"/>
      <c r="N33" s="1019"/>
      <c r="O33" s="1020"/>
      <c r="P33" s="1020"/>
    </row>
    <row r="34" spans="13:16" s="101" customFormat="1" x14ac:dyDescent="0.25"/>
    <row r="35" spans="13:16" s="700" customFormat="1" x14ac:dyDescent="0.25"/>
    <row r="36" spans="13:16" s="700" customFormat="1" x14ac:dyDescent="0.25"/>
    <row r="37" spans="13:16" s="700" customFormat="1" x14ac:dyDescent="0.25"/>
    <row r="38" spans="13:16" s="700" customFormat="1" x14ac:dyDescent="0.25"/>
    <row r="39" spans="13:16" s="700" customFormat="1" x14ac:dyDescent="0.25"/>
    <row r="40" spans="13:16" s="700" customFormat="1" x14ac:dyDescent="0.25"/>
    <row r="41" spans="13:16" s="700" customFormat="1" x14ac:dyDescent="0.25"/>
    <row r="42" spans="13:16" s="700" customFormat="1" x14ac:dyDescent="0.2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9" t="s">
        <v>367</v>
      </c>
      <c r="C3" s="1419"/>
      <c r="D3" s="1419"/>
      <c r="E3" s="1419"/>
      <c r="F3" s="1419"/>
      <c r="G3" s="1419"/>
      <c r="H3" s="1419"/>
      <c r="I3" s="1419"/>
      <c r="J3" s="1419"/>
      <c r="K3" s="1419"/>
      <c r="L3" s="1419"/>
      <c r="M3" s="1419"/>
      <c r="N3" s="1419"/>
      <c r="O3" s="1419"/>
      <c r="P3" s="1419"/>
      <c r="Q3" s="1419"/>
      <c r="R3" s="1419"/>
      <c r="S3" s="1419"/>
      <c r="T3" s="1419"/>
      <c r="U3" s="1419"/>
      <c r="V3" s="1419"/>
      <c r="W3" s="1419"/>
      <c r="X3" s="1419"/>
      <c r="Y3" s="1419"/>
      <c r="Z3" s="1344"/>
      <c r="AA3" s="1344"/>
    </row>
    <row r="5" spans="1:29" x14ac:dyDescent="0.25">
      <c r="B5" s="219"/>
      <c r="C5" s="219"/>
      <c r="D5" s="1420" t="s">
        <v>365</v>
      </c>
      <c r="E5" s="1420"/>
      <c r="F5" s="1420"/>
      <c r="G5" s="1420"/>
      <c r="H5" s="1420"/>
      <c r="I5" s="1420"/>
      <c r="J5" s="1420"/>
      <c r="K5" s="1420"/>
      <c r="L5" s="1420"/>
      <c r="M5" s="219"/>
      <c r="N5" s="1417" t="s">
        <v>339</v>
      </c>
      <c r="O5" s="1418"/>
      <c r="P5" s="1418"/>
      <c r="Q5" s="1418"/>
      <c r="R5" s="1418"/>
      <c r="S5" s="1418"/>
      <c r="T5" s="1418"/>
      <c r="U5" s="1418"/>
      <c r="V5" s="1418"/>
      <c r="W5" s="1418"/>
      <c r="X5" s="1418"/>
      <c r="Y5" s="1418"/>
      <c r="Z5" s="1418"/>
      <c r="AA5" s="1418"/>
    </row>
    <row r="6" spans="1:29" ht="21" customHeight="1" x14ac:dyDescent="0.25">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26">
        <v>45657</v>
      </c>
      <c r="Y6" s="1427"/>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287340</v>
      </c>
      <c r="E9" s="300">
        <v>294246</v>
      </c>
      <c r="F9" s="300">
        <v>285089</v>
      </c>
      <c r="G9" s="254">
        <v>295552</v>
      </c>
      <c r="H9" s="254">
        <v>307238</v>
      </c>
      <c r="I9" s="254">
        <v>322158</v>
      </c>
      <c r="J9" s="1353">
        <v>313855</v>
      </c>
      <c r="K9" s="300">
        <v>318512</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4.0100316100211586E-2</v>
      </c>
      <c r="AA9" s="279">
        <v>12280</v>
      </c>
    </row>
    <row r="10" spans="1:29" x14ac:dyDescent="0.25">
      <c r="B10" s="303" t="s">
        <v>7</v>
      </c>
      <c r="C10" s="219"/>
      <c r="D10" s="253">
        <v>35146</v>
      </c>
      <c r="E10" s="254">
        <v>39188</v>
      </c>
      <c r="F10" s="254">
        <v>36344</v>
      </c>
      <c r="G10" s="254">
        <v>37924</v>
      </c>
      <c r="H10" s="254">
        <v>39112</v>
      </c>
      <c r="I10" s="254">
        <v>40520</v>
      </c>
      <c r="J10" s="1354">
        <v>45350</v>
      </c>
      <c r="K10" s="254">
        <v>47489</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0.11870435806831559</v>
      </c>
      <c r="AA10" s="257">
        <v>5039</v>
      </c>
    </row>
    <row r="11" spans="1:29" x14ac:dyDescent="0.25">
      <c r="B11" s="303" t="s">
        <v>37</v>
      </c>
      <c r="C11" s="219"/>
      <c r="D11" s="253">
        <v>25573</v>
      </c>
      <c r="E11" s="254">
        <v>26877</v>
      </c>
      <c r="F11" s="254">
        <v>27263</v>
      </c>
      <c r="G11" s="254">
        <v>29763</v>
      </c>
      <c r="H11" s="254">
        <v>31755</v>
      </c>
      <c r="I11" s="254">
        <v>32560</v>
      </c>
      <c r="J11" s="1354">
        <v>33572</v>
      </c>
      <c r="K11" s="257">
        <v>35317</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9.6358612982336389E-2</v>
      </c>
      <c r="AA11" s="257">
        <v>3104</v>
      </c>
    </row>
    <row r="12" spans="1:29" x14ac:dyDescent="0.25">
      <c r="B12" s="303" t="s">
        <v>38</v>
      </c>
      <c r="C12" s="219"/>
      <c r="D12" s="253">
        <v>20139</v>
      </c>
      <c r="E12" s="254">
        <v>24991</v>
      </c>
      <c r="F12" s="254">
        <v>25528</v>
      </c>
      <c r="G12" s="254">
        <v>26990</v>
      </c>
      <c r="H12" s="254">
        <v>29491</v>
      </c>
      <c r="I12" s="254">
        <v>33350</v>
      </c>
      <c r="J12" s="1354">
        <v>35599</v>
      </c>
      <c r="K12" s="257">
        <v>36609</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4.4687954798390495E-2</v>
      </c>
      <c r="AA12" s="257">
        <v>1566</v>
      </c>
    </row>
    <row r="13" spans="1:29" x14ac:dyDescent="0.25">
      <c r="B13" s="303" t="s">
        <v>6</v>
      </c>
      <c r="C13" s="219"/>
      <c r="D13" s="253">
        <v>30594</v>
      </c>
      <c r="E13" s="254">
        <v>32430</v>
      </c>
      <c r="F13" s="254">
        <v>33152</v>
      </c>
      <c r="G13" s="254">
        <v>36737</v>
      </c>
      <c r="H13" s="254">
        <v>41768</v>
      </c>
      <c r="I13" s="254">
        <v>46523</v>
      </c>
      <c r="J13" s="1354">
        <v>52503</v>
      </c>
      <c r="K13" s="257">
        <v>62247</v>
      </c>
      <c r="L13" s="1356"/>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0.26225818226061559</v>
      </c>
      <c r="AA13" s="257">
        <v>12933</v>
      </c>
      <c r="AC13" s="224"/>
    </row>
    <row r="14" spans="1:29" x14ac:dyDescent="0.25">
      <c r="B14" s="303" t="s">
        <v>5</v>
      </c>
      <c r="C14" s="219"/>
      <c r="D14" s="253">
        <v>20401</v>
      </c>
      <c r="E14" s="254">
        <v>21169</v>
      </c>
      <c r="F14" s="254">
        <v>21022</v>
      </c>
      <c r="G14" s="254">
        <v>18734</v>
      </c>
      <c r="H14" s="254">
        <v>18426</v>
      </c>
      <c r="I14" s="254">
        <v>18749</v>
      </c>
      <c r="J14" s="1354">
        <v>18551</v>
      </c>
      <c r="K14" s="257">
        <v>18319</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-1.5001613076674913E-2</v>
      </c>
      <c r="AA14" s="257">
        <v>-279</v>
      </c>
      <c r="AC14" s="224"/>
    </row>
    <row r="15" spans="1:29" x14ac:dyDescent="0.25">
      <c r="B15" s="303" t="s">
        <v>4</v>
      </c>
      <c r="C15" s="219"/>
      <c r="D15" s="253">
        <v>94845</v>
      </c>
      <c r="E15" s="254">
        <v>106369</v>
      </c>
      <c r="F15" s="254">
        <v>105708</v>
      </c>
      <c r="G15" s="254">
        <v>108898</v>
      </c>
      <c r="H15" s="254">
        <v>114380</v>
      </c>
      <c r="I15" s="254">
        <v>122746</v>
      </c>
      <c r="J15" s="1354">
        <v>126345</v>
      </c>
      <c r="K15" s="257">
        <v>127205</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1.6550258123291917E-2</v>
      </c>
      <c r="AA15" s="257">
        <v>2071</v>
      </c>
      <c r="AC15" s="224"/>
    </row>
    <row r="16" spans="1:29" x14ac:dyDescent="0.25">
      <c r="B16" s="303" t="s">
        <v>40</v>
      </c>
      <c r="C16" s="219"/>
      <c r="D16" s="253">
        <v>64964</v>
      </c>
      <c r="E16" s="254">
        <v>68077</v>
      </c>
      <c r="F16" s="254">
        <v>64772</v>
      </c>
      <c r="G16" s="254">
        <v>66829</v>
      </c>
      <c r="H16" s="254">
        <v>69929</v>
      </c>
      <c r="I16" s="254">
        <v>74835</v>
      </c>
      <c r="J16" s="1354">
        <v>80045</v>
      </c>
      <c r="K16" s="257">
        <v>83098</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5.8236230499840724E-2</v>
      </c>
      <c r="AA16" s="257">
        <v>4573</v>
      </c>
      <c r="AC16" s="224"/>
    </row>
    <row r="17" spans="2:31" x14ac:dyDescent="0.25">
      <c r="B17" s="303" t="s">
        <v>41</v>
      </c>
      <c r="C17" s="219"/>
      <c r="D17" s="253">
        <v>230178</v>
      </c>
      <c r="E17" s="254">
        <v>239983</v>
      </c>
      <c r="F17" s="254">
        <v>230320</v>
      </c>
      <c r="G17" s="254">
        <v>245417</v>
      </c>
      <c r="H17" s="254">
        <v>257644</v>
      </c>
      <c r="I17" s="254">
        <v>250190</v>
      </c>
      <c r="J17" s="1354">
        <v>269088</v>
      </c>
      <c r="K17" s="257">
        <v>279680</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7.355345887808129E-2</v>
      </c>
      <c r="AA17" s="257">
        <v>19162</v>
      </c>
      <c r="AC17" s="224"/>
    </row>
    <row r="18" spans="2:31" x14ac:dyDescent="0.25">
      <c r="B18" s="303" t="s">
        <v>3</v>
      </c>
      <c r="C18" s="219"/>
      <c r="D18" s="253">
        <v>85031</v>
      </c>
      <c r="E18" s="254">
        <v>103107</v>
      </c>
      <c r="F18" s="254">
        <v>115485</v>
      </c>
      <c r="G18" s="254">
        <v>129091</v>
      </c>
      <c r="H18" s="254">
        <v>144410</v>
      </c>
      <c r="I18" s="254">
        <v>161791</v>
      </c>
      <c r="J18" s="1354">
        <v>172554</v>
      </c>
      <c r="K18" s="257">
        <v>182871</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9.0497629625212461E-2</v>
      </c>
      <c r="AA18" s="257">
        <v>15176</v>
      </c>
      <c r="AC18" s="224"/>
    </row>
    <row r="19" spans="2:31" x14ac:dyDescent="0.25">
      <c r="B19" s="303" t="s">
        <v>2</v>
      </c>
      <c r="C19" s="219"/>
      <c r="D19" s="253">
        <v>33341</v>
      </c>
      <c r="E19" s="254">
        <v>35443</v>
      </c>
      <c r="F19" s="254">
        <v>34750</v>
      </c>
      <c r="G19" s="254">
        <v>36342</v>
      </c>
      <c r="H19" s="254">
        <v>38917</v>
      </c>
      <c r="I19" s="254">
        <v>41046</v>
      </c>
      <c r="J19" s="1354">
        <v>40991</v>
      </c>
      <c r="K19" s="257">
        <v>41506</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1.9377655524719373E-2</v>
      </c>
      <c r="AA19" s="257">
        <v>789</v>
      </c>
      <c r="AC19" s="224"/>
    </row>
    <row r="20" spans="2:31" x14ac:dyDescent="0.25">
      <c r="B20" s="303" t="s">
        <v>35</v>
      </c>
      <c r="C20" s="219"/>
      <c r="D20" s="253">
        <v>67903</v>
      </c>
      <c r="E20" s="254">
        <v>70092</v>
      </c>
      <c r="F20" s="254">
        <v>67467</v>
      </c>
      <c r="G20" s="254">
        <v>69079</v>
      </c>
      <c r="H20" s="254">
        <v>71374</v>
      </c>
      <c r="I20" s="254">
        <v>75584</v>
      </c>
      <c r="J20" s="1354">
        <v>78452</v>
      </c>
      <c r="K20" s="257">
        <v>86475</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0.12321240696722913</v>
      </c>
      <c r="AA20" s="257">
        <v>9486</v>
      </c>
      <c r="AC20" s="224"/>
    </row>
    <row r="21" spans="2:31" x14ac:dyDescent="0.25">
      <c r="B21" s="303" t="s">
        <v>42</v>
      </c>
      <c r="C21" s="219"/>
      <c r="D21" s="253">
        <v>161368</v>
      </c>
      <c r="E21" s="254">
        <v>171922</v>
      </c>
      <c r="F21" s="254">
        <v>161936</v>
      </c>
      <c r="G21" s="254">
        <v>163249</v>
      </c>
      <c r="H21" s="254">
        <v>173065</v>
      </c>
      <c r="I21" s="254">
        <v>185857</v>
      </c>
      <c r="J21" s="1354">
        <v>201810</v>
      </c>
      <c r="K21" s="257">
        <v>213914</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7.9904687862847545E-2</v>
      </c>
      <c r="AA21" s="257">
        <v>15828</v>
      </c>
      <c r="AC21" s="224"/>
    </row>
    <row r="22" spans="2:31" x14ac:dyDescent="0.25">
      <c r="B22" s="303" t="s">
        <v>43</v>
      </c>
      <c r="C22" s="219"/>
      <c r="D22" s="253">
        <v>39429</v>
      </c>
      <c r="E22" s="254">
        <v>41312</v>
      </c>
      <c r="F22" s="254">
        <v>40012</v>
      </c>
      <c r="G22" s="254">
        <v>42082</v>
      </c>
      <c r="H22" s="254">
        <v>44287</v>
      </c>
      <c r="I22" s="254">
        <v>47580</v>
      </c>
      <c r="J22" s="1354">
        <v>51617</v>
      </c>
      <c r="K22" s="257">
        <v>53497</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7.152585827024005E-2</v>
      </c>
      <c r="AA22" s="257">
        <v>3571</v>
      </c>
      <c r="AC22" s="224"/>
    </row>
    <row r="23" spans="2:31" x14ac:dyDescent="0.25">
      <c r="B23" s="303" t="s">
        <v>44</v>
      </c>
      <c r="C23" s="219"/>
      <c r="D23" s="253">
        <v>15133</v>
      </c>
      <c r="E23" s="254">
        <v>14637</v>
      </c>
      <c r="F23" s="254">
        <v>14462</v>
      </c>
      <c r="G23" s="254">
        <v>15183</v>
      </c>
      <c r="H23" s="254">
        <v>16013</v>
      </c>
      <c r="I23" s="254">
        <v>16801</v>
      </c>
      <c r="J23" s="1354">
        <v>16933</v>
      </c>
      <c r="K23" s="257">
        <v>17640</v>
      </c>
      <c r="L23" s="1356"/>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4.7879291909231236E-2</v>
      </c>
      <c r="AA23" s="257">
        <v>806</v>
      </c>
      <c r="AC23" s="224"/>
    </row>
    <row r="24" spans="2:31" x14ac:dyDescent="0.25">
      <c r="B24" s="303" t="s">
        <v>45</v>
      </c>
      <c r="C24" s="219"/>
      <c r="D24" s="253">
        <v>78811</v>
      </c>
      <c r="E24" s="254">
        <v>80742</v>
      </c>
      <c r="F24" s="254">
        <v>79315</v>
      </c>
      <c r="G24" s="254">
        <v>78831</v>
      </c>
      <c r="H24" s="254">
        <v>79067</v>
      </c>
      <c r="I24" s="254">
        <v>82443</v>
      </c>
      <c r="J24" s="1354">
        <v>85082</v>
      </c>
      <c r="K24" s="257">
        <v>86972</v>
      </c>
      <c r="L24" s="1356"/>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3.7567254810732198E-2</v>
      </c>
      <c r="AA24" s="257">
        <v>3149</v>
      </c>
      <c r="AC24" s="224"/>
    </row>
    <row r="25" spans="2:31" x14ac:dyDescent="0.25">
      <c r="B25" s="303" t="s">
        <v>46</v>
      </c>
      <c r="C25" s="219"/>
      <c r="D25" s="253">
        <v>11167</v>
      </c>
      <c r="E25" s="254">
        <v>11398</v>
      </c>
      <c r="F25" s="254">
        <v>10806</v>
      </c>
      <c r="G25" s="254">
        <v>11690</v>
      </c>
      <c r="H25" s="254">
        <v>10545</v>
      </c>
      <c r="I25" s="254">
        <v>10646</v>
      </c>
      <c r="J25" s="1354">
        <v>10406</v>
      </c>
      <c r="K25" s="257">
        <v>10372</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-3.0291697830964859E-2</v>
      </c>
      <c r="AA25" s="257">
        <v>-324</v>
      </c>
      <c r="AC25" s="224"/>
    </row>
    <row r="26" spans="2:31" x14ac:dyDescent="0.25">
      <c r="B26" s="305" t="s">
        <v>1</v>
      </c>
      <c r="C26" s="219"/>
      <c r="D26" s="260">
        <v>2949</v>
      </c>
      <c r="E26" s="261">
        <v>3054</v>
      </c>
      <c r="F26" s="261">
        <v>3042</v>
      </c>
      <c r="G26" s="261">
        <v>3187</v>
      </c>
      <c r="H26" s="261">
        <v>3439</v>
      </c>
      <c r="I26" s="261">
        <v>3728</v>
      </c>
      <c r="J26" s="1355">
        <v>4004</v>
      </c>
      <c r="K26" s="257">
        <v>4187</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6.5394402035623411E-2</v>
      </c>
      <c r="AA26" s="265">
        <v>257</v>
      </c>
      <c r="AC26" s="224"/>
      <c r="AD26" s="224"/>
      <c r="AE26" s="286"/>
    </row>
    <row r="27" spans="2:31" x14ac:dyDescent="0.25">
      <c r="B27" s="235" t="s">
        <v>0</v>
      </c>
      <c r="C27" s="219"/>
      <c r="D27" s="1222">
        <f>SUM(D9:D26)</f>
        <v>1304312</v>
      </c>
      <c r="E27" s="306">
        <f>SUM(E9:E26)</f>
        <v>1385037</v>
      </c>
      <c r="F27" s="307">
        <f>SUM(F9:F26)</f>
        <v>1356473</v>
      </c>
      <c r="G27" s="306">
        <f>SUM(G9:G26)</f>
        <v>1415578</v>
      </c>
      <c r="H27" s="307">
        <v>1490860</v>
      </c>
      <c r="I27" s="306">
        <v>1567107</v>
      </c>
      <c r="J27" s="306">
        <v>1636757</v>
      </c>
      <c r="K27" s="1350">
        <f>SUM(K9:K26)</f>
        <v>1705910</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6.8381929739848468E-2</v>
      </c>
      <c r="AA27" s="243">
        <f>SUM(AA9:AA26)</f>
        <v>109187</v>
      </c>
    </row>
    <row r="28" spans="2:31" x14ac:dyDescent="0.2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3" customWidth="1"/>
    <col min="2" max="2" width="30.28515625" style="1023" customWidth="1"/>
    <col min="3" max="3" width="11.28515625" style="1023" customWidth="1"/>
    <col min="4" max="4" width="0.85546875" style="1023" customWidth="1"/>
    <col min="5" max="5" width="17.7109375" style="1023" customWidth="1"/>
    <col min="6" max="6" width="0.7109375" style="1023" customWidth="1"/>
    <col min="7" max="7" width="17.7109375" style="1023" customWidth="1"/>
    <col min="8" max="8" width="0.7109375" style="1023" customWidth="1"/>
    <col min="9" max="9" width="17.7109375" style="1023" customWidth="1"/>
    <col min="10" max="10" width="0.7109375" style="1023" customWidth="1"/>
    <col min="11" max="11" width="17.7109375" style="1023" customWidth="1"/>
    <col min="12" max="12" width="0.7109375" style="1023" customWidth="1"/>
    <col min="13" max="13" width="17.7109375" style="1023" customWidth="1"/>
    <col min="14" max="16384" width="11.42578125" style="1023"/>
  </cols>
  <sheetData>
    <row r="1" spans="1:13" ht="9.75" customHeight="1" x14ac:dyDescent="0.25"/>
    <row r="2" spans="1:13" s="314" customFormat="1" ht="49.5" customHeight="1" x14ac:dyDescent="0.25">
      <c r="B2" s="1696"/>
      <c r="C2" s="1696"/>
      <c r="D2" s="1024"/>
      <c r="E2" s="1697"/>
      <c r="F2" s="1697"/>
      <c r="G2" s="1697"/>
      <c r="H2" s="1697"/>
      <c r="I2" s="1697"/>
    </row>
    <row r="3" spans="1:13" s="314" customFormat="1" ht="14.25" customHeight="1" x14ac:dyDescent="0.25">
      <c r="B3" s="1024"/>
      <c r="C3" s="1024"/>
      <c r="D3" s="1024"/>
      <c r="G3" s="1024"/>
      <c r="I3" s="1024"/>
      <c r="K3" s="1024"/>
      <c r="M3" s="1024"/>
    </row>
    <row r="4" spans="1:13" s="315" customFormat="1" ht="21.75" customHeight="1" x14ac:dyDescent="0.2">
      <c r="B4" s="1474" t="s">
        <v>445</v>
      </c>
      <c r="C4" s="1474"/>
      <c r="D4" s="1474"/>
      <c r="E4" s="1474"/>
      <c r="F4" s="1474"/>
      <c r="G4" s="1474"/>
      <c r="H4" s="1474"/>
      <c r="I4" s="1474"/>
      <c r="J4" s="1474"/>
      <c r="K4" s="1474"/>
      <c r="L4" s="1474"/>
      <c r="M4" s="1474"/>
    </row>
    <row r="5" spans="1:13" s="315" customFormat="1" ht="18.75" customHeight="1" x14ac:dyDescent="0.2">
      <c r="B5" s="1475" t="str">
        <f>porsaad!$B$6</f>
        <v>Situación a 31 de julio de 2025</v>
      </c>
      <c r="C5" s="1475"/>
      <c r="D5" s="1475"/>
      <c r="E5" s="1475"/>
      <c r="F5" s="1475"/>
      <c r="G5" s="1475"/>
      <c r="H5" s="1475"/>
      <c r="I5" s="1475"/>
      <c r="J5" s="1475"/>
      <c r="K5" s="1475"/>
      <c r="L5" s="1475"/>
      <c r="M5" s="1475"/>
    </row>
    <row r="6" spans="1:13" s="315" customFormat="1" ht="4.5" customHeight="1" x14ac:dyDescent="0.2"/>
    <row r="7" spans="1:13" s="1028" customFormat="1" ht="15" customHeight="1" x14ac:dyDescent="0.2">
      <c r="A7" s="1025"/>
      <c r="B7" s="1698"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
      <c r="A8" s="1025"/>
      <c r="B8" s="1699"/>
      <c r="C8" s="1322" t="s">
        <v>28</v>
      </c>
      <c r="D8" s="1026"/>
      <c r="E8" s="1322" t="s">
        <v>28</v>
      </c>
      <c r="F8" s="1026"/>
      <c r="G8" s="1322" t="s">
        <v>28</v>
      </c>
      <c r="H8" s="1026"/>
      <c r="I8" s="1322" t="s">
        <v>28</v>
      </c>
      <c r="J8" s="1026"/>
      <c r="K8" s="1322" t="s">
        <v>28</v>
      </c>
      <c r="L8" s="1026"/>
      <c r="M8" s="1322" t="s">
        <v>28</v>
      </c>
    </row>
    <row r="9" spans="1:13" s="1028" customFormat="1" ht="6" customHeight="1" x14ac:dyDescent="0.2">
      <c r="A9" s="1025"/>
      <c r="B9" s="1029"/>
      <c r="C9" s="1029"/>
      <c r="D9" s="1029"/>
      <c r="E9" s="1029"/>
      <c r="F9" s="1029"/>
      <c r="G9" s="1029"/>
      <c r="H9" s="1029"/>
      <c r="I9" s="1029"/>
      <c r="J9" s="1029"/>
      <c r="K9" s="1029"/>
      <c r="L9" s="1029"/>
      <c r="M9" s="1029"/>
    </row>
    <row r="10" spans="1:13" s="1035" customFormat="1" ht="18" customHeight="1" x14ac:dyDescent="0.2">
      <c r="A10" s="1030"/>
      <c r="B10" s="1031" t="s">
        <v>8</v>
      </c>
      <c r="C10" s="1032">
        <f>M10+K10+I10+G10+E10</f>
        <v>100</v>
      </c>
      <c r="D10" s="1033"/>
      <c r="E10" s="1034">
        <v>37.676002196595277</v>
      </c>
      <c r="F10" s="1033"/>
      <c r="G10" s="1034">
        <v>45.081823174080178</v>
      </c>
      <c r="H10" s="1033"/>
      <c r="I10" s="1034">
        <v>14.260296540362438</v>
      </c>
      <c r="J10" s="1033"/>
      <c r="K10" s="1034">
        <v>2.7193849533223502</v>
      </c>
      <c r="L10" s="1033"/>
      <c r="M10" s="1034">
        <v>0.2624931356397584</v>
      </c>
    </row>
    <row r="11" spans="1:13" s="1035" customFormat="1" ht="18" customHeight="1" x14ac:dyDescent="0.2">
      <c r="A11" s="1030"/>
      <c r="B11" s="1036" t="s">
        <v>7</v>
      </c>
      <c r="C11" s="1037">
        <f t="shared" ref="C11:C28" si="0">M11+K11+I11+G11+E11</f>
        <v>100</v>
      </c>
      <c r="D11" s="1033"/>
      <c r="E11" s="1038">
        <v>21.453342368557422</v>
      </c>
      <c r="F11" s="1033"/>
      <c r="G11" s="1038">
        <v>55.622433929923865</v>
      </c>
      <c r="H11" s="1033"/>
      <c r="I11" s="1038">
        <v>16.55040459201977</v>
      </c>
      <c r="J11" s="1033"/>
      <c r="K11" s="1038">
        <v>5.6523298919759242</v>
      </c>
      <c r="L11" s="1033"/>
      <c r="M11" s="1038">
        <v>0.72148921752301987</v>
      </c>
    </row>
    <row r="12" spans="1:13" s="1035" customFormat="1" ht="18" customHeight="1" x14ac:dyDescent="0.2">
      <c r="A12" s="1030"/>
      <c r="B12" s="1036" t="s">
        <v>37</v>
      </c>
      <c r="C12" s="1037">
        <f t="shared" si="0"/>
        <v>100</v>
      </c>
      <c r="D12" s="1033"/>
      <c r="E12" s="1038">
        <v>23.569692953390767</v>
      </c>
      <c r="F12" s="1033"/>
      <c r="G12" s="1038">
        <v>46.940578749723876</v>
      </c>
      <c r="H12" s="1033"/>
      <c r="I12" s="1038">
        <v>22.288491274574774</v>
      </c>
      <c r="J12" s="1033"/>
      <c r="K12" s="1038">
        <v>6.2366541491790004</v>
      </c>
      <c r="L12" s="1033"/>
      <c r="M12" s="1038">
        <v>0.96458287313158086</v>
      </c>
    </row>
    <row r="13" spans="1:13" s="1035" customFormat="1" ht="18" customHeight="1" x14ac:dyDescent="0.2">
      <c r="A13" s="1030"/>
      <c r="B13" s="1036" t="s">
        <v>38</v>
      </c>
      <c r="C13" s="1037">
        <f t="shared" si="0"/>
        <v>100</v>
      </c>
      <c r="D13" s="1033"/>
      <c r="E13" s="1038">
        <v>25.064829221308436</v>
      </c>
      <c r="F13" s="1033"/>
      <c r="G13" s="1038">
        <v>51.855967992887308</v>
      </c>
      <c r="H13" s="1033"/>
      <c r="I13" s="1038">
        <v>17.507594280210416</v>
      </c>
      <c r="J13" s="1033"/>
      <c r="K13" s="1038">
        <v>5.0900200044454325</v>
      </c>
      <c r="L13" s="1033"/>
      <c r="M13" s="1038">
        <v>0.48158850114840329</v>
      </c>
    </row>
    <row r="14" spans="1:13" s="1035" customFormat="1" ht="18" customHeight="1" x14ac:dyDescent="0.2">
      <c r="A14" s="1030"/>
      <c r="B14" s="1036" t="s">
        <v>6</v>
      </c>
      <c r="C14" s="1037">
        <f t="shared" si="0"/>
        <v>100.00000000000001</v>
      </c>
      <c r="D14" s="1033"/>
      <c r="E14" s="1038">
        <v>35.85164264650912</v>
      </c>
      <c r="F14" s="1033"/>
      <c r="G14" s="1038">
        <v>46.176849275241935</v>
      </c>
      <c r="H14" s="1033"/>
      <c r="I14" s="1038">
        <v>13.639573036507871</v>
      </c>
      <c r="J14" s="1033"/>
      <c r="K14" s="1038">
        <v>3.7629272749927321</v>
      </c>
      <c r="L14" s="1033"/>
      <c r="M14" s="1038">
        <v>0.56900776674834908</v>
      </c>
    </row>
    <row r="15" spans="1:13" s="1035" customFormat="1" ht="18" customHeight="1" x14ac:dyDescent="0.2">
      <c r="A15" s="1030"/>
      <c r="B15" s="1036" t="s">
        <v>5</v>
      </c>
      <c r="C15" s="1037">
        <f t="shared" si="0"/>
        <v>100</v>
      </c>
      <c r="D15" s="1033"/>
      <c r="E15" s="1038">
        <v>21.98618129318346</v>
      </c>
      <c r="F15" s="1033"/>
      <c r="G15" s="1038">
        <v>47.097040321748992</v>
      </c>
      <c r="H15" s="1033"/>
      <c r="I15" s="1038">
        <v>21.769619469939155</v>
      </c>
      <c r="J15" s="1033"/>
      <c r="K15" s="1038">
        <v>7.827163040115499</v>
      </c>
      <c r="L15" s="1033"/>
      <c r="M15" s="1038">
        <v>1.3199958750128906</v>
      </c>
    </row>
    <row r="16" spans="1:13" s="1035" customFormat="1" ht="18" customHeight="1" x14ac:dyDescent="0.2">
      <c r="A16" s="1030"/>
      <c r="B16" s="1036" t="s">
        <v>4</v>
      </c>
      <c r="C16" s="1037">
        <f t="shared" si="0"/>
        <v>100</v>
      </c>
      <c r="D16" s="1033"/>
      <c r="E16" s="1038">
        <v>23.511588760844234</v>
      </c>
      <c r="F16" s="1033"/>
      <c r="G16" s="1038">
        <v>52.11187362423928</v>
      </c>
      <c r="H16" s="1033"/>
      <c r="I16" s="1038">
        <v>19.101385471966854</v>
      </c>
      <c r="J16" s="1033"/>
      <c r="K16" s="1038">
        <v>4.8867020587854464</v>
      </c>
      <c r="L16" s="1033"/>
      <c r="M16" s="1038">
        <v>0.38845008416418492</v>
      </c>
    </row>
    <row r="17" spans="1:13" s="1035" customFormat="1" ht="18" customHeight="1" x14ac:dyDescent="0.2">
      <c r="A17" s="1030"/>
      <c r="B17" s="1036" t="s">
        <v>40</v>
      </c>
      <c r="C17" s="1037">
        <f t="shared" si="0"/>
        <v>100</v>
      </c>
      <c r="D17" s="1033"/>
      <c r="E17" s="1038">
        <v>31.632653061224492</v>
      </c>
      <c r="F17" s="1033"/>
      <c r="G17" s="1038">
        <v>47.902735562310028</v>
      </c>
      <c r="H17" s="1033"/>
      <c r="I17" s="1038">
        <v>15.180199739470257</v>
      </c>
      <c r="J17" s="1033"/>
      <c r="K17" s="1038">
        <v>4.3725575336517588</v>
      </c>
      <c r="L17" s="1033"/>
      <c r="M17" s="1038">
        <v>0.91185410334346495</v>
      </c>
    </row>
    <row r="18" spans="1:13" s="1035" customFormat="1" ht="18" customHeight="1" x14ac:dyDescent="0.2">
      <c r="A18" s="1030"/>
      <c r="B18" s="1036" t="s">
        <v>41</v>
      </c>
      <c r="C18" s="1037">
        <f t="shared" si="0"/>
        <v>100</v>
      </c>
      <c r="D18" s="1033"/>
      <c r="E18" s="1038">
        <v>22.140668202045923</v>
      </c>
      <c r="F18" s="1033"/>
      <c r="G18" s="1038">
        <v>43.771415732020145</v>
      </c>
      <c r="H18" s="1033"/>
      <c r="I18" s="1038">
        <v>21.319926851037003</v>
      </c>
      <c r="J18" s="1033"/>
      <c r="K18" s="1038">
        <v>11.024772033628551</v>
      </c>
      <c r="L18" s="1033"/>
      <c r="M18" s="1038">
        <v>1.743217181268373</v>
      </c>
    </row>
    <row r="19" spans="1:13" s="1035" customFormat="1" ht="18" customHeight="1" x14ac:dyDescent="0.2">
      <c r="A19" s="1030"/>
      <c r="B19" s="1036" t="s">
        <v>3</v>
      </c>
      <c r="C19" s="1037">
        <f t="shared" si="0"/>
        <v>100</v>
      </c>
      <c r="D19" s="1033"/>
      <c r="E19" s="1038">
        <v>24.263415745698985</v>
      </c>
      <c r="F19" s="1033"/>
      <c r="G19" s="1038">
        <v>54.965629865937494</v>
      </c>
      <c r="H19" s="1033"/>
      <c r="I19" s="1038">
        <v>16.000911473168507</v>
      </c>
      <c r="J19" s="1033"/>
      <c r="K19" s="1038">
        <v>4.2839238919904297</v>
      </c>
      <c r="L19" s="1033"/>
      <c r="M19" s="1038">
        <v>0.48611902320458777</v>
      </c>
    </row>
    <row r="20" spans="1:13" s="1035" customFormat="1" ht="18" customHeight="1" x14ac:dyDescent="0.2">
      <c r="A20" s="1030"/>
      <c r="B20" s="1036" t="s">
        <v>2</v>
      </c>
      <c r="C20" s="1037">
        <f t="shared" si="0"/>
        <v>100</v>
      </c>
      <c r="D20" s="1033"/>
      <c r="E20" s="1038">
        <v>37.03353163872363</v>
      </c>
      <c r="F20" s="1033"/>
      <c r="G20" s="1038">
        <v>44.862087614926985</v>
      </c>
      <c r="H20" s="1033"/>
      <c r="I20" s="1038">
        <v>15.494862087614928</v>
      </c>
      <c r="J20" s="1033"/>
      <c r="K20" s="1038">
        <v>2.366143861546782</v>
      </c>
      <c r="L20" s="1033"/>
      <c r="M20" s="1038">
        <v>0.24337479718766902</v>
      </c>
    </row>
    <row r="21" spans="1:13" s="1035" customFormat="1" ht="18" customHeight="1" x14ac:dyDescent="0.2">
      <c r="A21" s="1030"/>
      <c r="B21" s="1036" t="s">
        <v>35</v>
      </c>
      <c r="C21" s="1037">
        <f t="shared" si="0"/>
        <v>100</v>
      </c>
      <c r="D21" s="1033"/>
      <c r="E21" s="1038">
        <v>33.891044020914151</v>
      </c>
      <c r="F21" s="1033"/>
      <c r="G21" s="1038">
        <v>49.215719345589477</v>
      </c>
      <c r="H21" s="1033"/>
      <c r="I21" s="1038">
        <v>14.413897790521169</v>
      </c>
      <c r="J21" s="1033"/>
      <c r="K21" s="1038">
        <v>2.2364648338674313</v>
      </c>
      <c r="L21" s="1033"/>
      <c r="M21" s="1038">
        <v>0.24287400910777535</v>
      </c>
    </row>
    <row r="22" spans="1:13" s="1035" customFormat="1" ht="18" customHeight="1" x14ac:dyDescent="0.2">
      <c r="A22" s="1030"/>
      <c r="B22" s="1036" t="s">
        <v>42</v>
      </c>
      <c r="C22" s="1037">
        <f t="shared" si="0"/>
        <v>100</v>
      </c>
      <c r="D22" s="1033"/>
      <c r="E22" s="1038">
        <v>35.556890338081345</v>
      </c>
      <c r="F22" s="1033"/>
      <c r="G22" s="1038">
        <v>41.880899262055948</v>
      </c>
      <c r="H22" s="1033"/>
      <c r="I22" s="1038">
        <v>16.905783422001029</v>
      </c>
      <c r="J22" s="1033"/>
      <c r="K22" s="1038">
        <v>5.119272352840226</v>
      </c>
      <c r="L22" s="1033"/>
      <c r="M22" s="1038">
        <v>0.53715462502145184</v>
      </c>
    </row>
    <row r="23" spans="1:13" s="1035" customFormat="1" ht="18" customHeight="1" x14ac:dyDescent="0.2">
      <c r="A23" s="1030">
        <v>47094</v>
      </c>
      <c r="B23" s="1036" t="s">
        <v>43</v>
      </c>
      <c r="C23" s="1037">
        <f t="shared" si="0"/>
        <v>100</v>
      </c>
      <c r="D23" s="1033"/>
      <c r="E23" s="1038">
        <v>34.468898260411173</v>
      </c>
      <c r="F23" s="1033"/>
      <c r="G23" s="1038">
        <v>44.679098576700056</v>
      </c>
      <c r="H23" s="1033"/>
      <c r="I23" s="1038">
        <v>14.499868212967845</v>
      </c>
      <c r="J23" s="1033"/>
      <c r="K23" s="1038">
        <v>5.5811808118081183</v>
      </c>
      <c r="L23" s="1033"/>
      <c r="M23" s="1038">
        <v>0.77095413811280977</v>
      </c>
    </row>
    <row r="24" spans="1:13" s="1035" customFormat="1" ht="18" customHeight="1" x14ac:dyDescent="0.2">
      <c r="B24" s="1036" t="s">
        <v>44</v>
      </c>
      <c r="C24" s="1037">
        <f t="shared" si="0"/>
        <v>99.999999999999986</v>
      </c>
      <c r="D24" s="1033"/>
      <c r="E24" s="1038">
        <v>19.570695286980868</v>
      </c>
      <c r="F24" s="1033"/>
      <c r="G24" s="1038">
        <v>54.689687354176385</v>
      </c>
      <c r="H24" s="1033"/>
      <c r="I24" s="1038">
        <v>16.948203453103126</v>
      </c>
      <c r="J24" s="1033"/>
      <c r="K24" s="1038">
        <v>7.8114792347176856</v>
      </c>
      <c r="L24" s="1033"/>
      <c r="M24" s="1038">
        <v>0.97993467102193199</v>
      </c>
    </row>
    <row r="25" spans="1:13" s="1035" customFormat="1" ht="18" customHeight="1" x14ac:dyDescent="0.2">
      <c r="B25" s="1036" t="s">
        <v>45</v>
      </c>
      <c r="C25" s="1037">
        <f t="shared" si="0"/>
        <v>100</v>
      </c>
      <c r="D25" s="1033"/>
      <c r="E25" s="1038">
        <v>19.56001677066121</v>
      </c>
      <c r="F25" s="1033"/>
      <c r="G25" s="1038">
        <v>43.80841985843589</v>
      </c>
      <c r="H25" s="1033"/>
      <c r="I25" s="1038">
        <v>21.681012158729377</v>
      </c>
      <c r="J25" s="1033"/>
      <c r="K25" s="1038">
        <v>12.679113127974942</v>
      </c>
      <c r="L25" s="1033"/>
      <c r="M25" s="1038">
        <v>2.2714380841985844</v>
      </c>
    </row>
    <row r="26" spans="1:13" s="1035" customFormat="1" ht="18" customHeight="1" x14ac:dyDescent="0.2">
      <c r="B26" s="1036" t="s">
        <v>46</v>
      </c>
      <c r="C26" s="1037">
        <f t="shared" si="0"/>
        <v>100</v>
      </c>
      <c r="D26" s="1033"/>
      <c r="E26" s="1038">
        <v>25.020441537203595</v>
      </c>
      <c r="F26" s="1033"/>
      <c r="G26" s="1038">
        <v>34.096484055600982</v>
      </c>
      <c r="H26" s="1033"/>
      <c r="I26" s="1038">
        <v>23.46688470973017</v>
      </c>
      <c r="J26" s="1033"/>
      <c r="K26" s="1038">
        <v>14.799672935404743</v>
      </c>
      <c r="L26" s="1033"/>
      <c r="M26" s="1038">
        <v>2.616516762060507</v>
      </c>
    </row>
    <row r="27" spans="1:13" s="1035" customFormat="1" ht="18" customHeight="1" x14ac:dyDescent="0.2">
      <c r="B27" s="1039" t="s">
        <v>1</v>
      </c>
      <c r="C27" s="1040">
        <f t="shared" si="0"/>
        <v>100</v>
      </c>
      <c r="D27" s="1033"/>
      <c r="E27" s="1041">
        <v>65.010141987829613</v>
      </c>
      <c r="F27" s="1033"/>
      <c r="G27" s="1041">
        <v>28.600405679513187</v>
      </c>
      <c r="H27" s="1033"/>
      <c r="I27" s="1041">
        <v>5.3752535496957403</v>
      </c>
      <c r="J27" s="1033"/>
      <c r="K27" s="1041">
        <v>0.91277890466531442</v>
      </c>
      <c r="L27" s="1033"/>
      <c r="M27" s="1041">
        <v>0.10141987829614604</v>
      </c>
    </row>
    <row r="28" spans="1:13" s="1293" customFormat="1" ht="18" customHeight="1" x14ac:dyDescent="0.2">
      <c r="B28" s="1294" t="s">
        <v>0</v>
      </c>
      <c r="C28" s="1295">
        <f t="shared" si="0"/>
        <v>100</v>
      </c>
      <c r="D28" s="1296"/>
      <c r="E28" s="1295">
        <v>27.589359325090761</v>
      </c>
      <c r="F28" s="1296"/>
      <c r="G28" s="1297">
        <v>47.66940053333186</v>
      </c>
      <c r="H28" s="1298"/>
      <c r="I28" s="1295">
        <v>17.545541044595769</v>
      </c>
      <c r="J28" s="1296"/>
      <c r="K28" s="1295">
        <v>6.3069047280380373</v>
      </c>
      <c r="L28" s="1296"/>
      <c r="M28" s="1295">
        <v>0.88879436894356934</v>
      </c>
    </row>
    <row r="29" spans="1:13" s="1022" customFormat="1" ht="6.75" customHeight="1" x14ac:dyDescent="0.2">
      <c r="B29" s="1695"/>
      <c r="C29" s="1695"/>
      <c r="D29" s="1042"/>
    </row>
    <row r="30" spans="1:13" x14ac:dyDescent="0.25">
      <c r="E30" s="1043"/>
    </row>
    <row r="31" spans="1:13" x14ac:dyDescent="0.25">
      <c r="E31" s="1043"/>
      <c r="G31" s="1043"/>
    </row>
    <row r="32" spans="1:13" x14ac:dyDescent="0.2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48" customWidth="1"/>
    <col min="2" max="2" width="30.28515625" style="748" customWidth="1"/>
    <col min="3" max="3" width="11.28515625" style="748" customWidth="1"/>
    <col min="4" max="4" width="0.85546875" style="748" customWidth="1"/>
    <col min="5" max="5" width="10" style="748" customWidth="1"/>
    <col min="6" max="6" width="0.7109375" style="748" customWidth="1"/>
    <col min="7" max="7" width="10" style="748" customWidth="1"/>
    <col min="8" max="8" width="0.7109375" style="748" customWidth="1"/>
    <col min="9" max="9" width="10" style="748" customWidth="1"/>
    <col min="10" max="10" width="0.7109375" style="748" customWidth="1"/>
    <col min="11" max="11" width="11.85546875" style="748" customWidth="1"/>
    <col min="12" max="12" width="0.7109375" style="748" customWidth="1"/>
    <col min="13" max="13" width="10" style="748" customWidth="1"/>
    <col min="14" max="14" width="0.7109375" style="748" customWidth="1"/>
    <col min="15" max="15" width="13.85546875" style="748" bestFit="1" customWidth="1"/>
    <col min="16" max="16" width="0.7109375" style="748" customWidth="1"/>
    <col min="17" max="17" width="8.140625" style="748" bestFit="1" customWidth="1"/>
    <col min="18" max="18" width="0.7109375" style="748" customWidth="1"/>
    <col min="19" max="19" width="14.42578125" style="748" bestFit="1" customWidth="1"/>
    <col min="20" max="20" width="0.7109375" style="748" customWidth="1"/>
    <col min="21" max="21" width="11.140625" style="748" customWidth="1"/>
    <col min="22" max="16384" width="11.42578125" style="748"/>
  </cols>
  <sheetData>
    <row r="1" spans="1:21" ht="9.75" customHeight="1" x14ac:dyDescent="0.25"/>
    <row r="2" spans="1:21" s="343" customFormat="1" ht="49.5" customHeight="1" x14ac:dyDescent="0.25">
      <c r="B2" s="1447"/>
      <c r="C2" s="1447"/>
      <c r="D2" s="344"/>
      <c r="E2" s="1645"/>
      <c r="F2" s="1645"/>
      <c r="G2" s="1645"/>
      <c r="H2" s="1645"/>
      <c r="I2" s="1645"/>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74" t="s">
        <v>444</v>
      </c>
      <c r="C4" s="1474"/>
      <c r="D4" s="1474"/>
      <c r="E4" s="1474"/>
      <c r="F4" s="1474"/>
      <c r="G4" s="1474"/>
      <c r="H4" s="1474"/>
      <c r="I4" s="1474"/>
      <c r="J4" s="1474"/>
      <c r="K4" s="1474"/>
      <c r="L4" s="1474"/>
      <c r="M4" s="1474"/>
      <c r="N4" s="1474"/>
      <c r="O4" s="1474"/>
      <c r="P4" s="1474"/>
      <c r="Q4" s="1474"/>
      <c r="R4" s="1474"/>
      <c r="S4" s="1474"/>
      <c r="T4" s="1474"/>
      <c r="U4" s="1474"/>
    </row>
    <row r="5" spans="1:21" s="345" customFormat="1" ht="18.75" customHeight="1" x14ac:dyDescent="0.2">
      <c r="B5" s="1475" t="str">
        <f>porsaad!$B$6</f>
        <v>Situación a 31 de julio de 2025</v>
      </c>
      <c r="C5" s="1475"/>
      <c r="D5" s="1475"/>
      <c r="E5" s="1475"/>
      <c r="F5" s="1475"/>
      <c r="G5" s="1475"/>
      <c r="H5" s="1475"/>
      <c r="I5" s="1475"/>
      <c r="J5" s="1475"/>
      <c r="K5" s="1475"/>
      <c r="L5" s="1475"/>
      <c r="M5" s="1475"/>
      <c r="N5" s="1475"/>
      <c r="O5" s="1475"/>
      <c r="P5" s="1475"/>
      <c r="Q5" s="1475"/>
      <c r="R5" s="1475"/>
      <c r="S5" s="1475"/>
      <c r="T5" s="1475"/>
      <c r="U5" s="1475"/>
    </row>
    <row r="6" spans="1:21" s="345" customFormat="1" ht="4.5" customHeight="1" x14ac:dyDescent="0.2"/>
    <row r="7" spans="1:21" s="322" customFormat="1" ht="15" customHeight="1" x14ac:dyDescent="0.2">
      <c r="A7" s="316"/>
      <c r="B7" s="1700"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
      <c r="A8" s="316"/>
      <c r="B8" s="1701"/>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
      <c r="A10" s="330"/>
      <c r="B10" s="926" t="s">
        <v>8</v>
      </c>
      <c r="C10" s="1044">
        <f>K10+M10+G10+I10+E10+S10+O10+U10+Q10</f>
        <v>100</v>
      </c>
      <c r="D10" s="930"/>
      <c r="E10" s="1044">
        <v>22.212854483740283</v>
      </c>
      <c r="F10" s="930"/>
      <c r="G10" s="1044">
        <v>43.394284462936604</v>
      </c>
      <c r="H10" s="930"/>
      <c r="I10" s="1044">
        <v>18.689368225117704</v>
      </c>
      <c r="J10" s="930"/>
      <c r="K10" s="1044">
        <v>5.0027373261797878</v>
      </c>
      <c r="L10" s="930"/>
      <c r="M10" s="1044">
        <v>4.1782546808277674</v>
      </c>
      <c r="N10" s="930"/>
      <c r="O10" s="1044">
        <v>0.75988174750903315</v>
      </c>
      <c r="P10" s="930"/>
      <c r="Q10" s="1044">
        <v>0.7456476513741378</v>
      </c>
      <c r="R10" s="930"/>
      <c r="S10" s="1044">
        <v>0.30439067119237928</v>
      </c>
      <c r="T10" s="930"/>
      <c r="U10" s="1044">
        <v>4.7125807511223039</v>
      </c>
    </row>
    <row r="11" spans="1:21" s="331" customFormat="1" ht="18" customHeight="1" x14ac:dyDescent="0.2">
      <c r="A11" s="330"/>
      <c r="B11" s="931" t="s">
        <v>7</v>
      </c>
      <c r="C11" s="1045">
        <f t="shared" ref="C11:C27" si="0">K11+M11+G11+I11+E11+S11+O11+U11+Q11</f>
        <v>100</v>
      </c>
      <c r="D11" s="930"/>
      <c r="E11" s="1045">
        <v>4.9635845471817603</v>
      </c>
      <c r="F11" s="930"/>
      <c r="G11" s="1045">
        <v>4.2036098796706778</v>
      </c>
      <c r="H11" s="930"/>
      <c r="I11" s="1045">
        <v>15.353863204559847</v>
      </c>
      <c r="J11" s="930"/>
      <c r="K11" s="1045">
        <v>1.4328689043698544</v>
      </c>
      <c r="L11" s="930"/>
      <c r="M11" s="1045">
        <v>0.58581380620645984</v>
      </c>
      <c r="N11" s="930"/>
      <c r="O11" s="1045">
        <v>0.21374287523749208</v>
      </c>
      <c r="P11" s="930"/>
      <c r="Q11" s="1045">
        <v>4.3540215326155797E-2</v>
      </c>
      <c r="R11" s="930"/>
      <c r="S11" s="1045">
        <v>9.1038632045598478E-2</v>
      </c>
      <c r="T11" s="930"/>
      <c r="U11" s="1045">
        <v>73.111937935402153</v>
      </c>
    </row>
    <row r="12" spans="1:21" s="331" customFormat="1" ht="18" customHeight="1" x14ac:dyDescent="0.2">
      <c r="A12" s="330"/>
      <c r="B12" s="931" t="s">
        <v>37</v>
      </c>
      <c r="C12" s="1045">
        <f t="shared" si="0"/>
        <v>100</v>
      </c>
      <c r="D12" s="930"/>
      <c r="E12" s="1045">
        <v>38.241369135438177</v>
      </c>
      <c r="F12" s="930"/>
      <c r="G12" s="1045">
        <v>20.337857775154912</v>
      </c>
      <c r="H12" s="930"/>
      <c r="I12" s="1045">
        <v>23.524638536441429</v>
      </c>
      <c r="J12" s="930"/>
      <c r="K12" s="1045">
        <v>4.6105045736205374</v>
      </c>
      <c r="L12" s="930"/>
      <c r="M12" s="1045">
        <v>2.4859840660961936</v>
      </c>
      <c r="N12" s="930"/>
      <c r="O12" s="1045">
        <v>2.2499262319268221</v>
      </c>
      <c r="P12" s="930"/>
      <c r="Q12" s="1045">
        <v>1.4089701976984361</v>
      </c>
      <c r="R12" s="930"/>
      <c r="S12" s="1045">
        <v>0.22130421953378576</v>
      </c>
      <c r="T12" s="930"/>
      <c r="U12" s="1045">
        <v>6.9194452640897017</v>
      </c>
    </row>
    <row r="13" spans="1:21" s="331" customFormat="1" ht="18" customHeight="1" x14ac:dyDescent="0.2">
      <c r="A13" s="330"/>
      <c r="B13" s="931" t="s">
        <v>38</v>
      </c>
      <c r="C13" s="1045">
        <f t="shared" si="0"/>
        <v>99.999999999999986</v>
      </c>
      <c r="D13" s="930"/>
      <c r="E13" s="1045">
        <v>48.187065265650439</v>
      </c>
      <c r="F13" s="930"/>
      <c r="G13" s="1045">
        <v>15.29154950421785</v>
      </c>
      <c r="H13" s="930"/>
      <c r="I13" s="1045">
        <v>16.508805682995412</v>
      </c>
      <c r="J13" s="930"/>
      <c r="K13" s="1045">
        <v>5.0466183217404179</v>
      </c>
      <c r="L13" s="930"/>
      <c r="M13" s="1045">
        <v>2.534408761284594</v>
      </c>
      <c r="N13" s="930"/>
      <c r="O13" s="1045">
        <v>1.8425336687879237</v>
      </c>
      <c r="P13" s="930"/>
      <c r="Q13" s="1045">
        <v>1.1506585762912536</v>
      </c>
      <c r="R13" s="930"/>
      <c r="S13" s="1045">
        <v>0.87316856593162639</v>
      </c>
      <c r="T13" s="930"/>
      <c r="U13" s="1045">
        <v>8.5651916531004879</v>
      </c>
    </row>
    <row r="14" spans="1:21" s="331" customFormat="1" ht="18" customHeight="1" x14ac:dyDescent="0.2">
      <c r="A14" s="330"/>
      <c r="B14" s="931" t="s">
        <v>6</v>
      </c>
      <c r="C14" s="1045">
        <f t="shared" si="0"/>
        <v>99.999999999999986</v>
      </c>
      <c r="D14" s="930"/>
      <c r="E14" s="1045">
        <v>32.408292135765024</v>
      </c>
      <c r="F14" s="930"/>
      <c r="G14" s="1045">
        <v>35.53653774251174</v>
      </c>
      <c r="H14" s="930"/>
      <c r="I14" s="1045">
        <v>13.921316106518217</v>
      </c>
      <c r="J14" s="930"/>
      <c r="K14" s="1045">
        <v>5.7621203938349055</v>
      </c>
      <c r="L14" s="930"/>
      <c r="M14" s="1045">
        <v>5.1888164180964651</v>
      </c>
      <c r="N14" s="930"/>
      <c r="O14" s="1045">
        <v>1.0302854056748785</v>
      </c>
      <c r="P14" s="930"/>
      <c r="Q14" s="1045">
        <v>1.0759835486685223</v>
      </c>
      <c r="R14" s="930"/>
      <c r="S14" s="1045">
        <v>0.33650450749864985</v>
      </c>
      <c r="T14" s="930"/>
      <c r="U14" s="1045">
        <v>4.7401437414315986</v>
      </c>
    </row>
    <row r="15" spans="1:21" s="331" customFormat="1" ht="18" customHeight="1" x14ac:dyDescent="0.2">
      <c r="A15" s="330"/>
      <c r="B15" s="931" t="s">
        <v>5</v>
      </c>
      <c r="C15" s="1045">
        <f t="shared" si="0"/>
        <v>100</v>
      </c>
      <c r="D15" s="930"/>
      <c r="E15" s="1045">
        <v>41.152815013404826</v>
      </c>
      <c r="F15" s="930"/>
      <c r="G15" s="1045">
        <v>17.333470818725509</v>
      </c>
      <c r="H15" s="930"/>
      <c r="I15" s="1045">
        <v>25.056712724273044</v>
      </c>
      <c r="J15" s="930"/>
      <c r="K15" s="1045">
        <v>4.6504433903897713</v>
      </c>
      <c r="L15" s="930"/>
      <c r="M15" s="1045">
        <v>1.8148071767374718</v>
      </c>
      <c r="N15" s="930"/>
      <c r="O15" s="1045">
        <v>2.0210352650030932</v>
      </c>
      <c r="P15" s="930"/>
      <c r="Q15" s="1045">
        <v>2.0829036914827799</v>
      </c>
      <c r="R15" s="930"/>
      <c r="S15" s="1045">
        <v>0.64961847803670869</v>
      </c>
      <c r="T15" s="930"/>
      <c r="U15" s="1045">
        <v>5.2381934419467928</v>
      </c>
    </row>
    <row r="16" spans="1:21" s="331" customFormat="1" ht="18" customHeight="1" x14ac:dyDescent="0.2">
      <c r="A16" s="330"/>
      <c r="B16" s="931" t="s">
        <v>4</v>
      </c>
      <c r="C16" s="1045">
        <f t="shared" si="0"/>
        <v>100</v>
      </c>
      <c r="D16" s="930"/>
      <c r="E16" s="1045">
        <v>45.047517932516769</v>
      </c>
      <c r="F16" s="930"/>
      <c r="G16" s="1045">
        <v>17.847062174689903</v>
      </c>
      <c r="H16" s="930"/>
      <c r="I16" s="1045">
        <v>20.672242794624129</v>
      </c>
      <c r="J16" s="930"/>
      <c r="K16" s="1045">
        <v>5.1635290157184661</v>
      </c>
      <c r="L16" s="930"/>
      <c r="M16" s="1045">
        <v>2.0975218168164282</v>
      </c>
      <c r="N16" s="930"/>
      <c r="O16" s="1045">
        <v>1.784188310847554</v>
      </c>
      <c r="P16" s="930"/>
      <c r="Q16" s="1045">
        <v>0.94259005101380211</v>
      </c>
      <c r="R16" s="930"/>
      <c r="S16" s="1045">
        <v>1.1083201698733718</v>
      </c>
      <c r="T16" s="930"/>
      <c r="U16" s="1045">
        <v>5.3370277338995775</v>
      </c>
    </row>
    <row r="17" spans="1:21" s="331" customFormat="1" ht="18" customHeight="1" x14ac:dyDescent="0.2">
      <c r="A17" s="330"/>
      <c r="B17" s="931" t="s">
        <v>40</v>
      </c>
      <c r="C17" s="1045">
        <f t="shared" si="0"/>
        <v>100.00000000000001</v>
      </c>
      <c r="D17" s="930"/>
      <c r="E17" s="1045">
        <v>34.122134096129678</v>
      </c>
      <c r="F17" s="930"/>
      <c r="G17" s="1045">
        <v>33.064620985567544</v>
      </c>
      <c r="H17" s="930"/>
      <c r="I17" s="1045">
        <v>14.345772114592814</v>
      </c>
      <c r="J17" s="930"/>
      <c r="K17" s="1045">
        <v>5.2832314826853892</v>
      </c>
      <c r="L17" s="930"/>
      <c r="M17" s="1045">
        <v>5.9896849131018941</v>
      </c>
      <c r="N17" s="930"/>
      <c r="O17" s="1045">
        <v>1.5602652450916656</v>
      </c>
      <c r="P17" s="930"/>
      <c r="Q17" s="1045">
        <v>0.7497941316690504</v>
      </c>
      <c r="R17" s="930"/>
      <c r="S17" s="1045">
        <v>0.26004420751527763</v>
      </c>
      <c r="T17" s="930"/>
      <c r="U17" s="1045">
        <v>4.6244528236466866</v>
      </c>
    </row>
    <row r="18" spans="1:21" s="331" customFormat="1" ht="18" customHeight="1" x14ac:dyDescent="0.2">
      <c r="A18" s="330"/>
      <c r="B18" s="931" t="s">
        <v>41</v>
      </c>
      <c r="C18" s="1045">
        <f t="shared" si="0"/>
        <v>100</v>
      </c>
      <c r="D18" s="930"/>
      <c r="E18" s="1045">
        <v>38.541257214163153</v>
      </c>
      <c r="F18" s="930"/>
      <c r="G18" s="1045">
        <v>17.637186086413976</v>
      </c>
      <c r="H18" s="930"/>
      <c r="I18" s="1045">
        <v>29.58851973171112</v>
      </c>
      <c r="J18" s="930"/>
      <c r="K18" s="1045">
        <v>3.9875214475120888</v>
      </c>
      <c r="L18" s="930"/>
      <c r="M18" s="1045">
        <v>2.8887849009514897</v>
      </c>
      <c r="N18" s="930"/>
      <c r="O18" s="1045">
        <v>1.3969739510216814</v>
      </c>
      <c r="P18" s="930"/>
      <c r="Q18" s="1045">
        <v>2.5125565434409607</v>
      </c>
      <c r="R18" s="930"/>
      <c r="S18" s="1045">
        <v>0</v>
      </c>
      <c r="T18" s="930"/>
      <c r="U18" s="1045">
        <v>3.4472001247855246</v>
      </c>
    </row>
    <row r="19" spans="1:21" s="331" customFormat="1" ht="18" customHeight="1" x14ac:dyDescent="0.2">
      <c r="A19" s="330"/>
      <c r="B19" s="931" t="s">
        <v>3</v>
      </c>
      <c r="C19" s="1045">
        <f t="shared" si="0"/>
        <v>100.00000000000001</v>
      </c>
      <c r="D19" s="930"/>
      <c r="E19" s="1045">
        <v>48.223388876207871</v>
      </c>
      <c r="F19" s="930"/>
      <c r="G19" s="1045">
        <v>11.11618351974435</v>
      </c>
      <c r="H19" s="930"/>
      <c r="I19" s="1045">
        <v>13.96713079205661</v>
      </c>
      <c r="J19" s="930"/>
      <c r="K19" s="1045">
        <v>4.4457125466027545</v>
      </c>
      <c r="L19" s="930"/>
      <c r="M19" s="1045">
        <v>1.9538918055238532</v>
      </c>
      <c r="N19" s="930"/>
      <c r="O19" s="1045">
        <v>3.0898577189378376</v>
      </c>
      <c r="P19" s="930"/>
      <c r="Q19" s="1045">
        <v>2.7216008521646504</v>
      </c>
      <c r="R19" s="930"/>
      <c r="S19" s="1045">
        <v>0</v>
      </c>
      <c r="T19" s="930"/>
      <c r="U19" s="1045">
        <v>14.482233888762078</v>
      </c>
    </row>
    <row r="20" spans="1:21" s="331" customFormat="1" ht="18" customHeight="1" x14ac:dyDescent="0.2">
      <c r="A20" s="330"/>
      <c r="B20" s="931" t="s">
        <v>2</v>
      </c>
      <c r="C20" s="1045">
        <f t="shared" si="0"/>
        <v>99.999999999999986</v>
      </c>
      <c r="D20" s="930"/>
      <c r="E20" s="1045">
        <v>25.604974989860757</v>
      </c>
      <c r="F20" s="930"/>
      <c r="G20" s="1045">
        <v>37.082601054481543</v>
      </c>
      <c r="H20" s="930"/>
      <c r="I20" s="1045">
        <v>21.535757739624174</v>
      </c>
      <c r="J20" s="930"/>
      <c r="K20" s="1045">
        <v>4.7992429363255376</v>
      </c>
      <c r="L20" s="930"/>
      <c r="M20" s="1045">
        <v>4.7181289712045427</v>
      </c>
      <c r="N20" s="930"/>
      <c r="O20" s="1045">
        <v>1.6357982966067324</v>
      </c>
      <c r="P20" s="930"/>
      <c r="Q20" s="1045">
        <v>0.85169663377044746</v>
      </c>
      <c r="R20" s="930"/>
      <c r="S20" s="1045">
        <v>0.17574692442882248</v>
      </c>
      <c r="T20" s="930"/>
      <c r="U20" s="1045">
        <v>3.5960524536974452</v>
      </c>
    </row>
    <row r="21" spans="1:21" s="331" customFormat="1" ht="18" customHeight="1" x14ac:dyDescent="0.2">
      <c r="A21" s="330"/>
      <c r="B21" s="931" t="s">
        <v>35</v>
      </c>
      <c r="C21" s="1045">
        <f t="shared" si="0"/>
        <v>100</v>
      </c>
      <c r="D21" s="930"/>
      <c r="E21" s="1045">
        <v>38.4350410320489</v>
      </c>
      <c r="F21" s="930"/>
      <c r="G21" s="1045">
        <v>29.28641383269731</v>
      </c>
      <c r="H21" s="930"/>
      <c r="I21" s="1045">
        <v>11.735503697950087</v>
      </c>
      <c r="J21" s="930"/>
      <c r="K21" s="1045">
        <v>4.1268447536388502</v>
      </c>
      <c r="L21" s="930"/>
      <c r="M21" s="1045">
        <v>3.8634291310661579</v>
      </c>
      <c r="N21" s="930"/>
      <c r="O21" s="1045">
        <v>4.2349127013609804</v>
      </c>
      <c r="P21" s="930"/>
      <c r="Q21" s="1045">
        <v>1.6345277092972204</v>
      </c>
      <c r="R21" s="930"/>
      <c r="S21" s="1045">
        <v>0</v>
      </c>
      <c r="T21" s="930"/>
      <c r="U21" s="1045">
        <v>6.6833271419404952</v>
      </c>
    </row>
    <row r="22" spans="1:21" s="331" customFormat="1" ht="18" customHeight="1" x14ac:dyDescent="0.2">
      <c r="A22" s="330"/>
      <c r="B22" s="931" t="s">
        <v>42</v>
      </c>
      <c r="C22" s="1045">
        <f t="shared" si="0"/>
        <v>100</v>
      </c>
      <c r="D22" s="930"/>
      <c r="E22" s="1045">
        <v>25.598874322190952</v>
      </c>
      <c r="F22" s="930"/>
      <c r="G22" s="1045">
        <v>36.275653785434827</v>
      </c>
      <c r="H22" s="930"/>
      <c r="I22" s="1045">
        <v>26.317866703274074</v>
      </c>
      <c r="J22" s="930"/>
      <c r="K22" s="1045">
        <v>1.9184569977349166</v>
      </c>
      <c r="L22" s="930"/>
      <c r="M22" s="1045">
        <v>5.5648980712471685</v>
      </c>
      <c r="N22" s="930"/>
      <c r="O22" s="1045">
        <v>0.63319376758871582</v>
      </c>
      <c r="P22" s="930"/>
      <c r="Q22" s="1045">
        <v>0.88887363580204548</v>
      </c>
      <c r="R22" s="930"/>
      <c r="S22" s="1045">
        <v>0</v>
      </c>
      <c r="T22" s="930"/>
      <c r="U22" s="1045">
        <v>2.8021827167272977</v>
      </c>
    </row>
    <row r="23" spans="1:21" s="331" customFormat="1" ht="18" customHeight="1" x14ac:dyDescent="0.2">
      <c r="A23" s="330">
        <v>47094</v>
      </c>
      <c r="B23" s="931" t="s">
        <v>43</v>
      </c>
      <c r="C23" s="1045">
        <f t="shared" si="0"/>
        <v>99.999999999999986</v>
      </c>
      <c r="D23" s="930"/>
      <c r="E23" s="1045">
        <v>38.606489869873165</v>
      </c>
      <c r="F23" s="930"/>
      <c r="G23" s="1045">
        <v>24.486904957997034</v>
      </c>
      <c r="H23" s="930"/>
      <c r="I23" s="1045">
        <v>20.04612090265195</v>
      </c>
      <c r="J23" s="930"/>
      <c r="K23" s="1045">
        <v>4.190413440948773</v>
      </c>
      <c r="L23" s="930"/>
      <c r="M23" s="1045">
        <v>2.8463185636633175</v>
      </c>
      <c r="N23" s="930"/>
      <c r="O23" s="1045">
        <v>2.0424971174435842</v>
      </c>
      <c r="P23" s="930"/>
      <c r="Q23" s="1045">
        <v>3.5513095042002965</v>
      </c>
      <c r="R23" s="930"/>
      <c r="S23" s="1045">
        <v>3.2943501894251359E-3</v>
      </c>
      <c r="T23" s="930"/>
      <c r="U23" s="1045">
        <v>4.2266512930324494</v>
      </c>
    </row>
    <row r="24" spans="1:21" s="331" customFormat="1" ht="18" customHeight="1" x14ac:dyDescent="0.2">
      <c r="B24" s="931" t="s">
        <v>44</v>
      </c>
      <c r="C24" s="1045">
        <f t="shared" si="0"/>
        <v>100.00000000000001</v>
      </c>
      <c r="D24" s="930"/>
      <c r="E24" s="1045">
        <v>47.068175441877862</v>
      </c>
      <c r="F24" s="930"/>
      <c r="G24" s="1045">
        <v>14.018516786682877</v>
      </c>
      <c r="H24" s="930"/>
      <c r="I24" s="1045">
        <v>15.496118956326569</v>
      </c>
      <c r="J24" s="930"/>
      <c r="K24" s="1045">
        <v>6.0226316281679608</v>
      </c>
      <c r="L24" s="930"/>
      <c r="M24" s="1045">
        <v>2.4034415037875245</v>
      </c>
      <c r="N24" s="930"/>
      <c r="O24" s="1045">
        <v>2.0106611802113532</v>
      </c>
      <c r="P24" s="930"/>
      <c r="Q24" s="1045">
        <v>1.2531562704573085</v>
      </c>
      <c r="R24" s="930"/>
      <c r="S24" s="1045">
        <v>0.14027868699148976</v>
      </c>
      <c r="T24" s="930"/>
      <c r="U24" s="1045">
        <v>11.587019545497053</v>
      </c>
    </row>
    <row r="25" spans="1:21" s="331" customFormat="1" ht="18" customHeight="1" x14ac:dyDescent="0.2">
      <c r="B25" s="931" t="s">
        <v>45</v>
      </c>
      <c r="C25" s="1045">
        <f t="shared" si="0"/>
        <v>100.00000000000001</v>
      </c>
      <c r="D25" s="930"/>
      <c r="E25" s="1045">
        <v>35.340514160360847</v>
      </c>
      <c r="F25" s="930"/>
      <c r="G25" s="1045">
        <v>19.947745926893596</v>
      </c>
      <c r="H25" s="930"/>
      <c r="I25" s="1045">
        <v>12.050479406472604</v>
      </c>
      <c r="J25" s="930"/>
      <c r="K25" s="1045">
        <v>4.4465258435828545</v>
      </c>
      <c r="L25" s="930"/>
      <c r="M25" s="1045">
        <v>3.7637721525227383</v>
      </c>
      <c r="N25" s="930"/>
      <c r="O25" s="1045">
        <v>1.0968425722806932</v>
      </c>
      <c r="P25" s="930"/>
      <c r="Q25" s="1045">
        <v>1.6243129328830936</v>
      </c>
      <c r="R25" s="930"/>
      <c r="S25" s="1045">
        <v>18.944566315841367</v>
      </c>
      <c r="T25" s="930"/>
      <c r="U25" s="1045">
        <v>2.7852406891622095</v>
      </c>
    </row>
    <row r="26" spans="1:21" s="331" customFormat="1" ht="18" customHeight="1" x14ac:dyDescent="0.2">
      <c r="B26" s="931" t="s">
        <v>46</v>
      </c>
      <c r="C26" s="1045">
        <f t="shared" si="0"/>
        <v>100</v>
      </c>
      <c r="D26" s="930"/>
      <c r="E26" s="1045">
        <v>23.548650858544562</v>
      </c>
      <c r="F26" s="930"/>
      <c r="G26" s="1045">
        <v>31.234668847097304</v>
      </c>
      <c r="H26" s="930"/>
      <c r="I26" s="1045">
        <v>31.888798037612425</v>
      </c>
      <c r="J26" s="930"/>
      <c r="K26" s="1045">
        <v>6.1324611610793136</v>
      </c>
      <c r="L26" s="930"/>
      <c r="M26" s="1045">
        <v>3.0253475061324608</v>
      </c>
      <c r="N26" s="930"/>
      <c r="O26" s="1045">
        <v>0.73589533932951756</v>
      </c>
      <c r="P26" s="930"/>
      <c r="Q26" s="1045">
        <v>0.65412919051512675</v>
      </c>
      <c r="R26" s="930"/>
      <c r="S26" s="1045">
        <v>0</v>
      </c>
      <c r="T26" s="930"/>
      <c r="U26" s="1045">
        <v>2.7800490596892886</v>
      </c>
    </row>
    <row r="27" spans="1:21" s="331" customFormat="1" ht="18" customHeight="1" x14ac:dyDescent="0.2">
      <c r="B27" s="953" t="s">
        <v>1</v>
      </c>
      <c r="C27" s="1046">
        <f t="shared" si="0"/>
        <v>99.999999999999986</v>
      </c>
      <c r="D27" s="930"/>
      <c r="E27" s="1046">
        <v>4.9720953830542864</v>
      </c>
      <c r="F27" s="930"/>
      <c r="G27" s="1046">
        <v>73.718924403855908</v>
      </c>
      <c r="H27" s="930"/>
      <c r="I27" s="1046">
        <v>4.2110603754439371</v>
      </c>
      <c r="J27" s="930"/>
      <c r="K27" s="1046">
        <v>3.602232369355657</v>
      </c>
      <c r="L27" s="930"/>
      <c r="M27" s="1046">
        <v>10.299340436326737</v>
      </c>
      <c r="N27" s="930"/>
      <c r="O27" s="1046">
        <v>0.25367833587011668</v>
      </c>
      <c r="P27" s="930"/>
      <c r="Q27" s="1046">
        <v>0.55809233891425669</v>
      </c>
      <c r="R27" s="930"/>
      <c r="S27" s="1046">
        <v>5.0735667174023336E-2</v>
      </c>
      <c r="T27" s="930"/>
      <c r="U27" s="1046">
        <v>2.3338406900050734</v>
      </c>
    </row>
    <row r="28" spans="1:21" s="319" customFormat="1" ht="18" customHeight="1" x14ac:dyDescent="0.2">
      <c r="B28" s="1284" t="s">
        <v>0</v>
      </c>
      <c r="C28" s="1299">
        <f>K28+M28+G28+I28+E28+S28+O28+U28+Q28</f>
        <v>100</v>
      </c>
      <c r="D28" s="1277"/>
      <c r="E28" s="1299">
        <v>36.114980005217831</v>
      </c>
      <c r="F28" s="1277"/>
      <c r="G28" s="1299">
        <v>23.00166059530202</v>
      </c>
      <c r="H28" s="1277"/>
      <c r="I28" s="1299">
        <v>20.010242408263498</v>
      </c>
      <c r="J28" s="1277"/>
      <c r="K28" s="1299">
        <v>4.2468724074766815</v>
      </c>
      <c r="L28" s="1277"/>
      <c r="M28" s="1299">
        <v>3.2335365710570523</v>
      </c>
      <c r="N28" s="1277"/>
      <c r="O28" s="1299">
        <v>1.7091846242402742</v>
      </c>
      <c r="P28" s="1277"/>
      <c r="Q28" s="1299">
        <v>1.7601205898633288</v>
      </c>
      <c r="R28" s="1277"/>
      <c r="S28" s="1299">
        <v>1.2306074079391087</v>
      </c>
      <c r="T28" s="1277"/>
      <c r="U28" s="1299">
        <v>8.6927953906402049</v>
      </c>
    </row>
    <row r="29" spans="1:21" s="328" customFormat="1" ht="6.75" customHeight="1" x14ac:dyDescent="0.2">
      <c r="B29" s="1661"/>
      <c r="C29" s="1661"/>
      <c r="D29" s="779"/>
    </row>
    <row r="30" spans="1:21" x14ac:dyDescent="0.25">
      <c r="E30" s="935"/>
    </row>
    <row r="31" spans="1:21" x14ac:dyDescent="0.25">
      <c r="E31" s="935"/>
      <c r="G31" s="935"/>
    </row>
    <row r="32" spans="1:21" x14ac:dyDescent="0.2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2578125" defaultRowHeight="15" x14ac:dyDescent="0.25"/>
  <cols>
    <col min="1" max="1" width="2" style="666" customWidth="1"/>
    <col min="2" max="2" width="12" style="666" customWidth="1"/>
    <col min="3" max="3" width="9.28515625" style="666" customWidth="1"/>
    <col min="4" max="4" width="9.42578125" style="666" bestFit="1" customWidth="1"/>
    <col min="5" max="5" width="10" style="666" bestFit="1" customWidth="1"/>
    <col min="6" max="6" width="7.140625" style="666" bestFit="1" customWidth="1"/>
    <col min="7" max="7" width="5.5703125" style="666" customWidth="1"/>
    <col min="8" max="8" width="11.42578125" style="666"/>
    <col min="9" max="12" width="10.42578125" style="666" customWidth="1"/>
    <col min="13" max="13" width="4.85546875" style="666" customWidth="1"/>
    <col min="14" max="14" width="11.42578125" style="666"/>
    <col min="15" max="15" width="8.85546875" style="666" bestFit="1" customWidth="1"/>
    <col min="16" max="16" width="9.42578125" style="666" bestFit="1" customWidth="1"/>
    <col min="17" max="17" width="10" style="666" bestFit="1" customWidth="1"/>
    <col min="18" max="18" width="8.7109375" style="666" customWidth="1"/>
    <col min="19" max="19" width="5.28515625" style="666" customWidth="1"/>
    <col min="20" max="16384" width="11.42578125" style="666"/>
  </cols>
  <sheetData>
    <row r="1" spans="2:18" s="1047" customFormat="1" x14ac:dyDescent="0.25">
      <c r="B1" s="1047" t="s">
        <v>79</v>
      </c>
      <c r="C1" s="1047" t="s">
        <v>80</v>
      </c>
      <c r="J1" s="1047" t="s">
        <v>79</v>
      </c>
      <c r="K1" s="1047" t="s">
        <v>67</v>
      </c>
      <c r="R1" s="1047" t="s">
        <v>81</v>
      </c>
    </row>
    <row r="2" spans="2:18" s="613" customFormat="1" ht="15" customHeight="1" x14ac:dyDescent="0.2"/>
    <row r="3" spans="2:18" s="619" customFormat="1" ht="38.25" customHeight="1" x14ac:dyDescent="0.25">
      <c r="B3" s="1536"/>
      <c r="C3" s="1536"/>
      <c r="D3" s="1536"/>
    </row>
    <row r="4" spans="2:18" s="621" customFormat="1" ht="23.25" customHeight="1" x14ac:dyDescent="0.2">
      <c r="B4" s="1538" t="s">
        <v>328</v>
      </c>
      <c r="C4" s="1538"/>
      <c r="D4" s="1538"/>
      <c r="E4" s="1538"/>
      <c r="F4" s="1538"/>
      <c r="G4" s="1538"/>
      <c r="H4" s="1538"/>
      <c r="I4" s="1538"/>
      <c r="J4" s="1538"/>
      <c r="K4" s="1538"/>
      <c r="L4" s="1538"/>
      <c r="M4" s="1538"/>
      <c r="N4" s="1538"/>
      <c r="O4" s="1538"/>
      <c r="P4" s="1538"/>
      <c r="Q4" s="1538"/>
      <c r="R4" s="1538"/>
    </row>
    <row r="5" spans="2:18" s="621" customFormat="1" ht="15.75" customHeight="1" x14ac:dyDescent="0.2">
      <c r="B5" s="1693" t="str">
        <f>porsaad!$B$6</f>
        <v>Situación a 31 de julio de 2025</v>
      </c>
      <c r="C5" s="1693"/>
      <c r="D5" s="1693"/>
      <c r="E5" s="1693"/>
      <c r="F5" s="1693"/>
      <c r="G5" s="1693"/>
      <c r="H5" s="1693"/>
      <c r="I5" s="1693"/>
      <c r="J5" s="1693"/>
      <c r="K5" s="1693"/>
      <c r="L5" s="1693"/>
      <c r="M5" s="1693"/>
      <c r="N5" s="1693"/>
      <c r="O5" s="1693"/>
      <c r="P5" s="1693"/>
      <c r="Q5" s="1693"/>
      <c r="R5" s="1693"/>
    </row>
    <row r="7" spans="2:18" ht="16.5" customHeight="1" x14ac:dyDescent="0.25">
      <c r="B7" s="1702" t="s">
        <v>82</v>
      </c>
      <c r="C7" s="1703"/>
      <c r="D7" s="1703"/>
      <c r="E7" s="1703"/>
      <c r="F7" s="1704"/>
      <c r="G7" s="1048"/>
      <c r="H7" s="1702" t="s">
        <v>83</v>
      </c>
      <c r="I7" s="1703"/>
      <c r="J7" s="1703"/>
      <c r="K7" s="1703"/>
      <c r="L7" s="1704"/>
      <c r="M7" s="1048"/>
      <c r="N7" s="1702" t="s">
        <v>84</v>
      </c>
      <c r="O7" s="1703"/>
      <c r="P7" s="1703"/>
      <c r="Q7" s="1703"/>
      <c r="R7" s="1704"/>
    </row>
    <row r="8" spans="2:18" ht="16.5" customHeight="1" x14ac:dyDescent="0.2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25">
      <c r="B9" s="1049" t="s">
        <v>86</v>
      </c>
      <c r="C9" s="1050">
        <v>2.7644107709634482E-3</v>
      </c>
      <c r="D9" s="1050">
        <v>1.9847495348243277E-3</v>
      </c>
      <c r="E9" s="1050">
        <v>1.4110527617357403E-3</v>
      </c>
      <c r="F9" s="1051">
        <v>2.2123404960503784E-3</v>
      </c>
      <c r="G9" s="1052"/>
      <c r="H9" s="1049" t="s">
        <v>86</v>
      </c>
      <c r="I9" s="1050">
        <v>4.6391603119835307E-4</v>
      </c>
      <c r="J9" s="1050">
        <v>5.0645733096986579E-5</v>
      </c>
      <c r="K9" s="1050">
        <v>0</v>
      </c>
      <c r="L9" s="1051">
        <v>2.5646054279119585E-4</v>
      </c>
      <c r="M9" s="113"/>
      <c r="N9" s="1049" t="s">
        <v>86</v>
      </c>
      <c r="O9" s="1050">
        <v>2.3482914607106725E-3</v>
      </c>
      <c r="P9" s="1050">
        <v>1.7411047405243723E-3</v>
      </c>
      <c r="Q9" s="1050">
        <v>1.2004059104521942E-3</v>
      </c>
      <c r="R9" s="1051">
        <v>1.9095195854148185E-3</v>
      </c>
    </row>
    <row r="10" spans="2:18" ht="16.5" customHeight="1" x14ac:dyDescent="0.25">
      <c r="B10" s="1053" t="s">
        <v>87</v>
      </c>
      <c r="C10" s="1054">
        <v>0.301999078529743</v>
      </c>
      <c r="D10" s="1054">
        <v>1.8650808128716844E-2</v>
      </c>
      <c r="E10" s="1054">
        <v>6.2115415387748573E-3</v>
      </c>
      <c r="F10" s="1055">
        <v>0.13858752692923826</v>
      </c>
      <c r="G10" s="1052"/>
      <c r="H10" s="1053" t="s">
        <v>87</v>
      </c>
      <c r="I10" s="1054">
        <v>1.6758966627040506E-2</v>
      </c>
      <c r="J10" s="1054">
        <v>6.5839453026082556E-4</v>
      </c>
      <c r="K10" s="1054">
        <v>8.2966896208412839E-5</v>
      </c>
      <c r="L10" s="1055">
        <v>8.9308612548463506E-3</v>
      </c>
      <c r="M10" s="113"/>
      <c r="N10" s="1053" t="s">
        <v>87</v>
      </c>
      <c r="O10" s="1054">
        <v>0.25040754388631753</v>
      </c>
      <c r="P10" s="1054">
        <v>1.6384242045447299E-2</v>
      </c>
      <c r="Q10" s="1054">
        <v>5.2966363883870009E-3</v>
      </c>
      <c r="R10" s="1055">
        <v>0.1185139362248471</v>
      </c>
    </row>
    <row r="11" spans="2:18" ht="16.5" customHeight="1" x14ac:dyDescent="0.25">
      <c r="B11" s="1056" t="s">
        <v>88</v>
      </c>
      <c r="C11" s="1057">
        <v>4.9228268659772707E-2</v>
      </c>
      <c r="D11" s="1057">
        <v>4.8480426137400126E-2</v>
      </c>
      <c r="E11" s="1057">
        <v>1.6059816999549045E-2</v>
      </c>
      <c r="F11" s="1058">
        <v>4.2647627465061039E-2</v>
      </c>
      <c r="G11" s="1052"/>
      <c r="H11" s="1056" t="s">
        <v>88</v>
      </c>
      <c r="I11" s="1057">
        <v>5.3611296355359682E-2</v>
      </c>
      <c r="J11" s="1057">
        <v>1.3674347936186377E-3</v>
      </c>
      <c r="K11" s="1057">
        <v>2.4890068862523852E-4</v>
      </c>
      <c r="L11" s="1058">
        <v>2.8346432935568062E-2</v>
      </c>
      <c r="M11" s="113"/>
      <c r="N11" s="1056" t="s">
        <v>88</v>
      </c>
      <c r="O11" s="1057">
        <v>5.0016511424333124E-2</v>
      </c>
      <c r="P11" s="1057">
        <v>4.254545686460838E-2</v>
      </c>
      <c r="Q11" s="1057">
        <v>1.3699477761552359E-2</v>
      </c>
      <c r="R11" s="1058">
        <v>4.0431392688734302E-2</v>
      </c>
    </row>
    <row r="12" spans="2:18" ht="16.5" customHeight="1" x14ac:dyDescent="0.25">
      <c r="B12" s="1053" t="s">
        <v>89</v>
      </c>
      <c r="C12" s="1054">
        <v>0.46470896897716801</v>
      </c>
      <c r="D12" s="1054">
        <v>2.7866759093728339E-2</v>
      </c>
      <c r="E12" s="1054">
        <v>3.6469167769809289E-2</v>
      </c>
      <c r="F12" s="1055">
        <v>0.2180494945589129</v>
      </c>
      <c r="G12" s="1052"/>
      <c r="H12" s="1053" t="s">
        <v>89</v>
      </c>
      <c r="I12" s="1054">
        <v>0.64371248803966485</v>
      </c>
      <c r="J12" s="1054">
        <v>3.6920739427703214E-2</v>
      </c>
      <c r="K12" s="1054">
        <v>1.9663154401393844E-2</v>
      </c>
      <c r="L12" s="1055">
        <v>0.34949537616727261</v>
      </c>
      <c r="M12" s="113"/>
      <c r="N12" s="1053" t="s">
        <v>89</v>
      </c>
      <c r="O12" s="1054">
        <v>0.49703056448104332</v>
      </c>
      <c r="P12" s="1054">
        <v>2.9005656995988442E-2</v>
      </c>
      <c r="Q12" s="1054">
        <v>3.3957874415266195E-2</v>
      </c>
      <c r="R12" s="1055">
        <v>0.23837247303795694</v>
      </c>
    </row>
    <row r="13" spans="2:18" ht="16.5" customHeight="1" x14ac:dyDescent="0.25">
      <c r="B13" s="1056" t="s">
        <v>90</v>
      </c>
      <c r="C13" s="1057">
        <v>0.13845090611241936</v>
      </c>
      <c r="D13" s="1057">
        <v>0.13210989091174433</v>
      </c>
      <c r="E13" s="1057">
        <v>0.1625911001847461</v>
      </c>
      <c r="F13" s="1058">
        <v>0.14063414903607138</v>
      </c>
      <c r="G13" s="1052"/>
      <c r="H13" s="1056" t="s">
        <v>90</v>
      </c>
      <c r="I13" s="1057">
        <v>0.14378497491953957</v>
      </c>
      <c r="J13" s="1057">
        <v>4.2998227399341608E-2</v>
      </c>
      <c r="K13" s="1057">
        <v>6.9692192815066787E-3</v>
      </c>
      <c r="L13" s="1058">
        <v>8.8886206948572119E-2</v>
      </c>
      <c r="M13" s="113"/>
      <c r="N13" s="1056" t="s">
        <v>90</v>
      </c>
      <c r="O13" s="1057">
        <v>0.13940359686964363</v>
      </c>
      <c r="P13" s="1057">
        <v>0.1208824148421207</v>
      </c>
      <c r="Q13" s="1057">
        <v>0.13935846348043462</v>
      </c>
      <c r="R13" s="1058">
        <v>0.13261590176945703</v>
      </c>
    </row>
    <row r="14" spans="2:18" ht="16.5" customHeight="1" x14ac:dyDescent="0.25">
      <c r="B14" s="1053" t="s">
        <v>91</v>
      </c>
      <c r="C14" s="1054">
        <v>4.0429507525340434E-2</v>
      </c>
      <c r="D14" s="1054">
        <v>0.53362764055602174</v>
      </c>
      <c r="E14" s="1054">
        <v>3.174141367121016E-2</v>
      </c>
      <c r="F14" s="1055">
        <v>0.22546263050323151</v>
      </c>
      <c r="G14" s="1052"/>
      <c r="H14" s="1053" t="s">
        <v>91</v>
      </c>
      <c r="I14" s="1054">
        <v>0.12328568529096233</v>
      </c>
      <c r="J14" s="1054">
        <v>0.62218283109648009</v>
      </c>
      <c r="K14" s="1054">
        <v>1.8667551646892891E-2</v>
      </c>
      <c r="L14" s="1055">
        <v>0.25287009519211912</v>
      </c>
      <c r="M14" s="113"/>
      <c r="N14" s="1053" t="s">
        <v>91</v>
      </c>
      <c r="O14" s="1054">
        <v>5.5405001651142434E-2</v>
      </c>
      <c r="P14" s="1054">
        <v>0.54475532057373544</v>
      </c>
      <c r="Q14" s="1054">
        <v>2.9787392025344653E-2</v>
      </c>
      <c r="R14" s="1055">
        <v>0.22968625986273869</v>
      </c>
    </row>
    <row r="15" spans="2:18" ht="16.5" customHeight="1" x14ac:dyDescent="0.25">
      <c r="B15" s="1056" t="s">
        <v>92</v>
      </c>
      <c r="C15" s="1057">
        <v>5.8231800962424494E-4</v>
      </c>
      <c r="D15" s="1057">
        <v>0.12762961071180998</v>
      </c>
      <c r="E15" s="1057">
        <v>6.4486565904892129E-2</v>
      </c>
      <c r="F15" s="1058">
        <v>6.0804838976965141E-2</v>
      </c>
      <c r="G15" s="1052"/>
      <c r="H15" s="1056" t="s">
        <v>92</v>
      </c>
      <c r="I15" s="1057">
        <v>5.7989503899794134E-5</v>
      </c>
      <c r="J15" s="1057">
        <v>9.9113699670802732E-2</v>
      </c>
      <c r="K15" s="1057">
        <v>1.8335684062059238E-2</v>
      </c>
      <c r="L15" s="1058">
        <v>3.2887293134400412E-2</v>
      </c>
      <c r="M15" s="113"/>
      <c r="N15" s="1056" t="s">
        <v>92</v>
      </c>
      <c r="O15" s="1057">
        <v>4.874801469778852E-4</v>
      </c>
      <c r="P15" s="1057">
        <v>0.12403298532497432</v>
      </c>
      <c r="Q15" s="1057">
        <v>5.7594733064376409E-2</v>
      </c>
      <c r="R15" s="1058">
        <v>5.6480227835099678E-2</v>
      </c>
    </row>
    <row r="16" spans="2:18" ht="16.5" customHeight="1" x14ac:dyDescent="0.25">
      <c r="B16" s="1053" t="s">
        <v>93</v>
      </c>
      <c r="C16" s="1054">
        <v>9.9825944507013421E-4</v>
      </c>
      <c r="D16" s="1054">
        <v>0.10700864679484841</v>
      </c>
      <c r="E16" s="1054">
        <v>8.9798234002007482E-2</v>
      </c>
      <c r="F16" s="1055">
        <v>5.7984864387118154E-2</v>
      </c>
      <c r="G16" s="1052"/>
      <c r="H16" s="1053" t="s">
        <v>93</v>
      </c>
      <c r="I16" s="1054">
        <v>7.1617037316245762E-3</v>
      </c>
      <c r="J16" s="1054">
        <v>0.16186376297796912</v>
      </c>
      <c r="K16" s="1054">
        <v>0.1977101136646478</v>
      </c>
      <c r="L16" s="1055">
        <v>8.7890536605971001E-2</v>
      </c>
      <c r="M16" s="113"/>
      <c r="N16" s="1053" t="s">
        <v>93</v>
      </c>
      <c r="O16" s="1054">
        <v>2.1124139702375024E-3</v>
      </c>
      <c r="P16" s="1054">
        <v>0.11391161820698099</v>
      </c>
      <c r="Q16" s="1054">
        <v>0.1058832264930822</v>
      </c>
      <c r="R16" s="1055">
        <v>6.2607964890984635E-2</v>
      </c>
    </row>
    <row r="17" spans="2:18" ht="16.5" customHeight="1" x14ac:dyDescent="0.25">
      <c r="B17" s="1056" t="s">
        <v>94</v>
      </c>
      <c r="C17" s="1057">
        <v>1.7277567318521551E-4</v>
      </c>
      <c r="D17" s="1057">
        <v>4.2321865080812874E-4</v>
      </c>
      <c r="E17" s="1057">
        <v>0.304481910885472</v>
      </c>
      <c r="F17" s="1058">
        <v>5.8045627796497822E-2</v>
      </c>
      <c r="G17" s="1052"/>
      <c r="H17" s="1056" t="s">
        <v>94</v>
      </c>
      <c r="I17" s="1057">
        <v>1.7396851169938242E-4</v>
      </c>
      <c r="J17" s="1057">
        <v>3.0387439858191946E-4</v>
      </c>
      <c r="K17" s="1057">
        <v>0.40429768522359577</v>
      </c>
      <c r="L17" s="1058">
        <v>7.3694691266764228E-2</v>
      </c>
      <c r="M17" s="113"/>
      <c r="N17" s="1056" t="s">
        <v>94</v>
      </c>
      <c r="O17" s="1057">
        <v>1.7297682634699152E-4</v>
      </c>
      <c r="P17" s="1057">
        <v>4.0817107470168432E-4</v>
      </c>
      <c r="Q17" s="1057">
        <v>0.31933272281761255</v>
      </c>
      <c r="R17" s="1058">
        <v>6.0462673327419579E-2</v>
      </c>
    </row>
    <row r="18" spans="2:18" ht="16.5" customHeight="1" x14ac:dyDescent="0.25">
      <c r="B18" s="1059" t="s">
        <v>95</v>
      </c>
      <c r="C18" s="1060">
        <v>6.6550629671342277E-4</v>
      </c>
      <c r="D18" s="1060">
        <v>2.2182494800977782E-3</v>
      </c>
      <c r="E18" s="1060">
        <v>0.28674919628180323</v>
      </c>
      <c r="F18" s="1061">
        <v>5.557089985085345E-2</v>
      </c>
      <c r="G18" s="1052"/>
      <c r="H18" s="1059" t="s">
        <v>95</v>
      </c>
      <c r="I18" s="1060">
        <v>1.098901098901099E-2</v>
      </c>
      <c r="J18" s="1060">
        <v>3.4540389972144848E-2</v>
      </c>
      <c r="K18" s="1060">
        <v>0.33402472413507012</v>
      </c>
      <c r="L18" s="1061">
        <v>7.6742045951694898E-2</v>
      </c>
      <c r="M18" s="113"/>
      <c r="N18" s="1059" t="s">
        <v>95</v>
      </c>
      <c r="O18" s="1060">
        <v>2.6156192832469324E-3</v>
      </c>
      <c r="P18" s="1060">
        <v>6.333029330918321E-3</v>
      </c>
      <c r="Q18" s="1060">
        <v>0.29388906764349182</v>
      </c>
      <c r="R18" s="1061">
        <v>5.8919650777347218E-2</v>
      </c>
    </row>
    <row r="19" spans="2:18" ht="16.5" customHeight="1" x14ac:dyDescent="0.25">
      <c r="B19" s="1300" t="s">
        <v>0</v>
      </c>
      <c r="C19" s="1301">
        <f>SUM(C9:C18)</f>
        <v>1</v>
      </c>
      <c r="D19" s="1301">
        <f>SUM(D9:D18)</f>
        <v>1</v>
      </c>
      <c r="E19" s="1301">
        <f>SUM(E9:E18)</f>
        <v>1</v>
      </c>
      <c r="F19" s="1302">
        <f>SUM(F9:F18)</f>
        <v>1</v>
      </c>
      <c r="G19" s="113"/>
      <c r="H19" s="1300" t="s">
        <v>0</v>
      </c>
      <c r="I19" s="1301">
        <f>SUM(I9:I18)</f>
        <v>1</v>
      </c>
      <c r="J19" s="1301">
        <f>SUM(J9:J18)</f>
        <v>1</v>
      </c>
      <c r="K19" s="1301">
        <f>SUM(K9:K18)</f>
        <v>1</v>
      </c>
      <c r="L19" s="1302">
        <f>SUM(L9:L18)</f>
        <v>0.99999999999999989</v>
      </c>
      <c r="M19" s="113"/>
      <c r="N19" s="1300" t="s">
        <v>0</v>
      </c>
      <c r="O19" s="1301">
        <f>SUM(O9:O18)</f>
        <v>1</v>
      </c>
      <c r="P19" s="1301">
        <f>SUM(P9:P18)</f>
        <v>0.99999999999999989</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449</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25">
      <c r="B11" s="1071" t="s">
        <v>8</v>
      </c>
      <c r="C11" s="1072">
        <v>14.3529820658974</v>
      </c>
      <c r="D11" s="1073">
        <v>0.36469772103436238</v>
      </c>
      <c r="E11" s="1072">
        <v>44.243838345918945</v>
      </c>
      <c r="F11" s="1073">
        <v>0.24459176388826903</v>
      </c>
      <c r="G11" s="1072">
        <v>66.729612640163097</v>
      </c>
      <c r="H11" s="1073">
        <v>0.30118557480177499</v>
      </c>
      <c r="I11" s="1070"/>
      <c r="J11" s="1070"/>
      <c r="K11" s="1070"/>
      <c r="L11" s="1070"/>
      <c r="M11" s="1070"/>
      <c r="N11" s="1070"/>
      <c r="O11" s="1070"/>
    </row>
    <row r="12" spans="1:18" ht="15" customHeight="1" x14ac:dyDescent="0.25">
      <c r="B12" s="1074" t="s">
        <v>7</v>
      </c>
      <c r="C12" s="1075">
        <v>10.519174898314933</v>
      </c>
      <c r="D12" s="1076">
        <v>0.29934749399575644</v>
      </c>
      <c r="E12" s="1075">
        <v>22.393551973318509</v>
      </c>
      <c r="F12" s="1076">
        <v>0.24079031600776585</v>
      </c>
      <c r="G12" s="1075">
        <v>47.287128712871286</v>
      </c>
      <c r="H12" s="1076">
        <v>0.13957139583030806</v>
      </c>
      <c r="I12" s="1070"/>
      <c r="J12" s="1070"/>
      <c r="K12" s="1070"/>
      <c r="L12" s="1070"/>
      <c r="M12" s="1070"/>
      <c r="N12" s="1070"/>
      <c r="O12" s="1070"/>
    </row>
    <row r="13" spans="1:18" ht="15" customHeight="1" x14ac:dyDescent="0.25">
      <c r="B13" s="1074" t="s">
        <v>37</v>
      </c>
      <c r="C13" s="1075">
        <v>23.579281183932348</v>
      </c>
      <c r="D13" s="1076">
        <v>0.23900252618866583</v>
      </c>
      <c r="E13" s="1075">
        <v>45.314695009242143</v>
      </c>
      <c r="F13" s="1076">
        <v>0.15687153136933424</v>
      </c>
      <c r="G13" s="1075">
        <v>72.070949185043148</v>
      </c>
      <c r="H13" s="1076">
        <v>0.12637031370706125</v>
      </c>
      <c r="I13" s="1070"/>
      <c r="J13" s="1070"/>
      <c r="K13" s="1070"/>
      <c r="L13" s="1070"/>
      <c r="M13" s="1070"/>
      <c r="N13" s="1070"/>
      <c r="O13" s="1070"/>
    </row>
    <row r="14" spans="1:18" ht="15" customHeight="1" x14ac:dyDescent="0.25">
      <c r="B14" s="1074" t="s">
        <v>38</v>
      </c>
      <c r="C14" s="1075">
        <v>22.797093649085038</v>
      </c>
      <c r="D14" s="1076">
        <v>0.33231283726923577</v>
      </c>
      <c r="E14" s="1075">
        <v>31.041269841269841</v>
      </c>
      <c r="F14" s="1076">
        <v>0.45425184462873702</v>
      </c>
      <c r="G14" s="1075">
        <v>35.482926829268294</v>
      </c>
      <c r="H14" s="1076">
        <v>0.64265294668442441</v>
      </c>
      <c r="I14" s="1070"/>
      <c r="J14" s="1070"/>
      <c r="K14" s="1070"/>
      <c r="L14" s="1070"/>
      <c r="M14" s="1070"/>
      <c r="N14" s="1070"/>
      <c r="O14" s="1070"/>
    </row>
    <row r="15" spans="1:18" ht="15" customHeight="1" x14ac:dyDescent="0.25">
      <c r="B15" s="1074" t="s">
        <v>6</v>
      </c>
      <c r="C15" s="1075">
        <v>22.91041162227603</v>
      </c>
      <c r="D15" s="1076">
        <v>0.29594549448209884</v>
      </c>
      <c r="E15" s="1075">
        <v>43.919690433900023</v>
      </c>
      <c r="F15" s="1076">
        <v>0.32421274679859768</v>
      </c>
      <c r="G15" s="1075">
        <v>64.95610119047619</v>
      </c>
      <c r="H15" s="1076">
        <v>0.3579709304378334</v>
      </c>
      <c r="I15" s="1070"/>
      <c r="J15" s="1070"/>
      <c r="K15" s="1070"/>
      <c r="L15" s="1070"/>
      <c r="M15" s="1070"/>
      <c r="N15" s="1070"/>
      <c r="O15" s="1070"/>
    </row>
    <row r="16" spans="1:18" ht="15" customHeight="1" x14ac:dyDescent="0.25">
      <c r="B16" s="1074" t="s">
        <v>5</v>
      </c>
      <c r="C16" s="1075">
        <v>22.232535971223022</v>
      </c>
      <c r="D16" s="1076">
        <v>0.51706669164103713</v>
      </c>
      <c r="E16" s="1075">
        <v>36.91932358318099</v>
      </c>
      <c r="F16" s="1076">
        <v>0.3839235723821437</v>
      </c>
      <c r="G16" s="1075">
        <v>45.31388888888889</v>
      </c>
      <c r="H16" s="1076">
        <v>0.51398438195270602</v>
      </c>
      <c r="I16" s="1070"/>
      <c r="J16" s="1070"/>
      <c r="K16" s="1070"/>
      <c r="L16" s="1070"/>
      <c r="M16" s="1070"/>
      <c r="N16" s="1070"/>
      <c r="O16" s="1070"/>
    </row>
    <row r="17" spans="1:15" ht="15" customHeight="1" x14ac:dyDescent="0.25">
      <c r="B17" s="1074" t="s">
        <v>4</v>
      </c>
      <c r="C17" s="1075">
        <v>22.474258970358814</v>
      </c>
      <c r="D17" s="1076">
        <v>0.20656989715653071</v>
      </c>
      <c r="E17" s="1075">
        <v>45.525498891352548</v>
      </c>
      <c r="F17" s="1076">
        <v>0.16535468633869174</v>
      </c>
      <c r="G17" s="1075">
        <v>73.129840546697039</v>
      </c>
      <c r="H17" s="1076">
        <v>0.12957018172428383</v>
      </c>
      <c r="I17" s="1070"/>
      <c r="J17" s="1070"/>
      <c r="K17" s="1070"/>
      <c r="L17" s="1070"/>
      <c r="M17" s="1070"/>
      <c r="N17" s="1070"/>
      <c r="O17" s="1070"/>
    </row>
    <row r="18" spans="1:15" ht="15" customHeight="1" x14ac:dyDescent="0.25">
      <c r="B18" s="1074" t="s">
        <v>40</v>
      </c>
      <c r="C18" s="1075">
        <v>18.626513452914796</v>
      </c>
      <c r="D18" s="1076">
        <v>0.4072442229024722</v>
      </c>
      <c r="E18" s="1075">
        <v>29.354590776900707</v>
      </c>
      <c r="F18" s="1076">
        <v>0.54394977001343847</v>
      </c>
      <c r="G18" s="1075">
        <v>38.804203152364273</v>
      </c>
      <c r="H18" s="1076">
        <v>0.59346466091374639</v>
      </c>
      <c r="I18" s="1070"/>
      <c r="J18" s="1070"/>
      <c r="K18" s="1070"/>
      <c r="L18" s="1070"/>
      <c r="M18" s="1070"/>
      <c r="N18" s="1070"/>
      <c r="O18" s="1070"/>
    </row>
    <row r="19" spans="1:15" ht="15" customHeight="1" x14ac:dyDescent="0.25">
      <c r="B19" s="1074" t="s">
        <v>41</v>
      </c>
      <c r="C19" s="1075">
        <v>19.27496270631827</v>
      </c>
      <c r="D19" s="1076">
        <v>0.32415698108992491</v>
      </c>
      <c r="E19" s="1075">
        <v>27.826482677627716</v>
      </c>
      <c r="F19" s="1076">
        <v>0.52399345871885139</v>
      </c>
      <c r="G19" s="1075">
        <v>35.850214512217867</v>
      </c>
      <c r="H19" s="1076">
        <v>0.61569637664848553</v>
      </c>
      <c r="I19" s="1070"/>
      <c r="J19" s="1070"/>
      <c r="K19" s="1070"/>
      <c r="L19" s="1070"/>
      <c r="M19" s="1070"/>
      <c r="N19" s="1070"/>
      <c r="O19" s="1070"/>
    </row>
    <row r="20" spans="1:15" ht="15" customHeight="1" x14ac:dyDescent="0.25">
      <c r="B20" s="1074" t="s">
        <v>3</v>
      </c>
      <c r="C20" s="1075">
        <v>20.175100474972599</v>
      </c>
      <c r="D20" s="1076">
        <v>0.10077713728932998</v>
      </c>
      <c r="E20" s="1075">
        <v>33.497705403404886</v>
      </c>
      <c r="F20" s="1076">
        <v>0.18322183691762609</v>
      </c>
      <c r="G20" s="1075">
        <v>57.790659158661811</v>
      </c>
      <c r="H20" s="1076">
        <v>0.14595082043337379</v>
      </c>
      <c r="I20" s="1070"/>
      <c r="J20" s="1070"/>
      <c r="K20" s="1070"/>
      <c r="L20" s="1070"/>
      <c r="M20" s="1070"/>
      <c r="N20" s="1070"/>
      <c r="O20" s="1070"/>
    </row>
    <row r="21" spans="1:15" ht="15" customHeight="1" x14ac:dyDescent="0.25">
      <c r="B21" s="1074" t="s">
        <v>2</v>
      </c>
      <c r="C21" s="1075">
        <v>21.676720701567898</v>
      </c>
      <c r="D21" s="1076">
        <v>0.24965354620881999</v>
      </c>
      <c r="E21" s="1075">
        <v>43.46179822710004</v>
      </c>
      <c r="F21" s="1076">
        <v>0.20561297307164997</v>
      </c>
      <c r="G21" s="1075">
        <v>68.723584620042388</v>
      </c>
      <c r="H21" s="1076">
        <v>0.17680701379069813</v>
      </c>
      <c r="I21" s="1070"/>
      <c r="J21" s="1070"/>
      <c r="K21" s="1070"/>
      <c r="L21" s="1070"/>
      <c r="M21" s="1070"/>
      <c r="N21" s="1070"/>
      <c r="O21" s="1070"/>
    </row>
    <row r="22" spans="1:15" ht="15" customHeight="1" x14ac:dyDescent="0.25">
      <c r="B22" s="1074" t="s">
        <v>35</v>
      </c>
      <c r="C22" s="1075">
        <v>26.175947685705527</v>
      </c>
      <c r="D22" s="1076">
        <v>0.40794095556445548</v>
      </c>
      <c r="E22" s="1075">
        <v>50.821823649446891</v>
      </c>
      <c r="F22" s="1076">
        <v>0.22889427042759053</v>
      </c>
      <c r="G22" s="1075">
        <v>79.734939759036138</v>
      </c>
      <c r="H22" s="1076">
        <v>0.18133403633987066</v>
      </c>
      <c r="I22" s="1070"/>
      <c r="J22" s="1070"/>
      <c r="K22" s="1070"/>
      <c r="L22" s="1070"/>
      <c r="M22" s="1070"/>
      <c r="N22" s="1070"/>
      <c r="O22" s="1070"/>
    </row>
    <row r="23" spans="1:15" ht="15" customHeight="1" x14ac:dyDescent="0.25">
      <c r="B23" s="1074" t="s">
        <v>42</v>
      </c>
      <c r="C23" s="1075">
        <v>22.528325457606865</v>
      </c>
      <c r="D23" s="1076">
        <v>0.21174597948640977</v>
      </c>
      <c r="E23" s="1075">
        <v>39.009744266201437</v>
      </c>
      <c r="F23" s="1076">
        <v>0.34446701130917734</v>
      </c>
      <c r="G23" s="1075">
        <v>57.830572560316888</v>
      </c>
      <c r="H23" s="1076">
        <v>0.40258439084676489</v>
      </c>
      <c r="I23" s="1070"/>
      <c r="J23" s="1070"/>
      <c r="K23" s="1070"/>
      <c r="L23" s="1070"/>
      <c r="M23" s="1070"/>
      <c r="N23" s="1070"/>
      <c r="O23" s="1070"/>
    </row>
    <row r="24" spans="1:15" ht="15" customHeight="1" x14ac:dyDescent="0.25">
      <c r="B24" s="1074" t="s">
        <v>43</v>
      </c>
      <c r="C24" s="1075">
        <v>22.366117647058825</v>
      </c>
      <c r="D24" s="1076">
        <v>0.34294120038019621</v>
      </c>
      <c r="E24" s="1075">
        <v>41.73725151253241</v>
      </c>
      <c r="F24" s="1076">
        <v>0.29761404634450117</v>
      </c>
      <c r="G24" s="1075">
        <v>70.407867494824018</v>
      </c>
      <c r="H24" s="1076">
        <v>0.22763435118506217</v>
      </c>
      <c r="I24" s="1070"/>
      <c r="J24" s="1070"/>
      <c r="K24" s="1070"/>
      <c r="L24" s="1070"/>
      <c r="M24" s="1070"/>
      <c r="N24" s="1070"/>
      <c r="O24" s="1070"/>
    </row>
    <row r="25" spans="1:15" ht="15" customHeight="1" x14ac:dyDescent="0.25">
      <c r="B25" s="1074" t="s">
        <v>44</v>
      </c>
      <c r="C25" s="1075">
        <v>55.062548866301796</v>
      </c>
      <c r="D25" s="1076">
        <v>0.99756757747973912</v>
      </c>
      <c r="E25" s="1075">
        <v>89.638943248532286</v>
      </c>
      <c r="F25" s="1076">
        <v>0.6785314377450038</v>
      </c>
      <c r="G25" s="1075">
        <v>99.760670731707322</v>
      </c>
      <c r="H25" s="1076">
        <v>0.56881762715848583</v>
      </c>
      <c r="I25" s="1070"/>
      <c r="J25" s="1070"/>
      <c r="K25" s="1070"/>
      <c r="L25" s="1070"/>
      <c r="M25" s="1070"/>
      <c r="N25" s="1070"/>
      <c r="O25" s="1070"/>
    </row>
    <row r="26" spans="1:15" ht="15" customHeight="1" x14ac:dyDescent="0.25">
      <c r="B26" s="1074" t="s">
        <v>45</v>
      </c>
      <c r="C26" s="1075">
        <v>20.098514056224904</v>
      </c>
      <c r="D26" s="1076">
        <v>0.6638883020242734</v>
      </c>
      <c r="E26" s="1075">
        <v>27.004712643678143</v>
      </c>
      <c r="F26" s="1076">
        <v>0.66441976989769502</v>
      </c>
      <c r="G26" s="1075">
        <v>32.781076573161471</v>
      </c>
      <c r="H26" s="1076">
        <v>0.67068969804473932</v>
      </c>
      <c r="I26" s="1070"/>
      <c r="J26" s="1070"/>
      <c r="K26" s="1070"/>
      <c r="L26" s="1070"/>
      <c r="M26" s="1070"/>
      <c r="N26" s="1070"/>
      <c r="O26" s="1070"/>
    </row>
    <row r="27" spans="1:15" ht="15" customHeight="1" x14ac:dyDescent="0.25">
      <c r="B27" s="1074" t="s">
        <v>46</v>
      </c>
      <c r="C27" s="1075">
        <v>20.766330166270727</v>
      </c>
      <c r="D27" s="1076">
        <v>0.44247450775401947</v>
      </c>
      <c r="E27" s="1075">
        <v>30.640837581937291</v>
      </c>
      <c r="F27" s="1076">
        <v>0.50801126080595027</v>
      </c>
      <c r="G27" s="1075">
        <v>41.826124161073828</v>
      </c>
      <c r="H27" s="1076">
        <v>0.49759658156215636</v>
      </c>
      <c r="I27" s="1070"/>
      <c r="J27" s="1070"/>
      <c r="K27" s="1070"/>
      <c r="L27" s="1070"/>
      <c r="M27" s="1070"/>
      <c r="N27" s="1070"/>
      <c r="O27" s="1070"/>
    </row>
    <row r="28" spans="1:15" ht="15" customHeight="1" x14ac:dyDescent="0.25">
      <c r="B28" s="1077" t="s">
        <v>1</v>
      </c>
      <c r="C28" s="1078">
        <v>20.268199233716476</v>
      </c>
      <c r="D28" s="1079">
        <v>7.9785982268144484E-2</v>
      </c>
      <c r="E28" s="1078">
        <v>44.99340659340659</v>
      </c>
      <c r="F28" s="1079">
        <v>2.7498526276160857E-2</v>
      </c>
      <c r="G28" s="1078">
        <v>70.354929577464787</v>
      </c>
      <c r="H28" s="1079">
        <v>4.0367151285574325E-2</v>
      </c>
      <c r="I28" s="1070"/>
      <c r="J28" s="1070"/>
      <c r="K28" s="1070"/>
      <c r="L28" s="1070"/>
      <c r="M28" s="1070"/>
      <c r="N28" s="1070"/>
      <c r="O28" s="1070"/>
    </row>
    <row r="29" spans="1:15" ht="15" customHeight="1" x14ac:dyDescent="0.25">
      <c r="B29" s="1303" t="s">
        <v>0</v>
      </c>
      <c r="C29" s="1304">
        <v>18.902732476764118</v>
      </c>
      <c r="D29" s="1305">
        <v>0.47632769357099286</v>
      </c>
      <c r="E29" s="1304">
        <v>41.157849735314748</v>
      </c>
      <c r="F29" s="1305">
        <v>0.35859289783301868</v>
      </c>
      <c r="G29" s="1304">
        <v>62.458686197336512</v>
      </c>
      <c r="H29" s="1305">
        <v>0.37821151326541169</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7.45" customHeight="1" x14ac:dyDescent="0.25">
      <c r="B32" s="1705" t="s">
        <v>287</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56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448</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25">
      <c r="B11" s="1071" t="s">
        <v>8</v>
      </c>
      <c r="C11" s="1072">
        <v>14.3529820658974</v>
      </c>
      <c r="D11" s="1073">
        <v>0.36469772103436238</v>
      </c>
      <c r="E11" s="1072">
        <v>44.243838345918945</v>
      </c>
      <c r="F11" s="1073">
        <v>0.24459176388826903</v>
      </c>
      <c r="G11" s="1072">
        <v>66.729612640163097</v>
      </c>
      <c r="H11" s="1073">
        <v>0.30118557480177499</v>
      </c>
      <c r="I11" s="1070"/>
      <c r="J11" s="1070"/>
      <c r="K11" s="1070"/>
      <c r="L11" s="1070"/>
      <c r="M11" s="1070"/>
      <c r="N11" s="1070"/>
      <c r="O11" s="1070"/>
    </row>
    <row r="12" spans="1:18" ht="15" customHeight="1" x14ac:dyDescent="0.25">
      <c r="B12" s="1074" t="s">
        <v>7</v>
      </c>
      <c r="C12" s="1075">
        <v>10.519174898314933</v>
      </c>
      <c r="D12" s="1076">
        <v>0.29934749399575644</v>
      </c>
      <c r="E12" s="1075">
        <v>22.393551973318509</v>
      </c>
      <c r="F12" s="1076">
        <v>0.24079031600776585</v>
      </c>
      <c r="G12" s="1075">
        <v>47.288951841359776</v>
      </c>
      <c r="H12" s="1076">
        <v>0.13966119548287756</v>
      </c>
      <c r="I12" s="1070"/>
      <c r="J12" s="1070"/>
      <c r="K12" s="1070"/>
      <c r="L12" s="1070"/>
      <c r="M12" s="1070"/>
      <c r="N12" s="1070"/>
      <c r="O12" s="1070"/>
    </row>
    <row r="13" spans="1:18" ht="15" customHeight="1" x14ac:dyDescent="0.25">
      <c r="B13" s="1074" t="s">
        <v>37</v>
      </c>
      <c r="C13" s="1075">
        <v>23.667850799289521</v>
      </c>
      <c r="D13" s="1076">
        <v>0.23991212183720723</v>
      </c>
      <c r="E13" s="1075">
        <v>45.343051506316812</v>
      </c>
      <c r="F13" s="1076">
        <v>0.16028120166506227</v>
      </c>
      <c r="G13" s="1075">
        <v>72.224510813594236</v>
      </c>
      <c r="H13" s="1076">
        <v>0.13044690050795929</v>
      </c>
      <c r="I13" s="1070"/>
      <c r="J13" s="1070"/>
      <c r="K13" s="1070"/>
      <c r="L13" s="1070"/>
      <c r="M13" s="1070"/>
      <c r="N13" s="1070"/>
      <c r="O13" s="1070"/>
    </row>
    <row r="14" spans="1:18" ht="15" customHeight="1" x14ac:dyDescent="0.25">
      <c r="B14" s="1074" t="s">
        <v>38</v>
      </c>
      <c r="C14" s="1075">
        <v>22.797093649085038</v>
      </c>
      <c r="D14" s="1076">
        <v>0.33231283726923577</v>
      </c>
      <c r="E14" s="1075">
        <v>31.041269841269841</v>
      </c>
      <c r="F14" s="1076">
        <v>0.45425184462873702</v>
      </c>
      <c r="G14" s="1075">
        <v>35.482926829268294</v>
      </c>
      <c r="H14" s="1076">
        <v>0.64265294668442441</v>
      </c>
      <c r="I14" s="1070"/>
      <c r="J14" s="1070"/>
      <c r="K14" s="1070"/>
      <c r="L14" s="1070"/>
      <c r="M14" s="1070"/>
      <c r="N14" s="1070"/>
      <c r="O14" s="1070"/>
    </row>
    <row r="15" spans="1:18" ht="15" customHeight="1" x14ac:dyDescent="0.25">
      <c r="B15" s="1074" t="s">
        <v>6</v>
      </c>
      <c r="C15" s="1075">
        <v>20.366776315789473</v>
      </c>
      <c r="D15" s="1076">
        <v>0.20322798522430788</v>
      </c>
      <c r="E15" s="1075">
        <v>28.22832980972516</v>
      </c>
      <c r="F15" s="1076">
        <v>0.48369729149527729</v>
      </c>
      <c r="G15" s="1075">
        <v>41.046413502109708</v>
      </c>
      <c r="H15" s="1076">
        <v>0.62670462394109816</v>
      </c>
      <c r="I15" s="1070"/>
      <c r="J15" s="1070"/>
      <c r="K15" s="1070"/>
      <c r="L15" s="1070"/>
      <c r="M15" s="1070"/>
      <c r="N15" s="1070"/>
      <c r="O15" s="1070"/>
    </row>
    <row r="16" spans="1:18" ht="15" customHeight="1" x14ac:dyDescent="0.25">
      <c r="B16" s="1074" t="s">
        <v>5</v>
      </c>
      <c r="C16" s="1075">
        <v>22.232535971223022</v>
      </c>
      <c r="D16" s="1076">
        <v>0.51706669164103713</v>
      </c>
      <c r="E16" s="1075">
        <v>36.91932358318099</v>
      </c>
      <c r="F16" s="1076">
        <v>0.3839235723821437</v>
      </c>
      <c r="G16" s="1075">
        <v>45.31388888888889</v>
      </c>
      <c r="H16" s="1076">
        <v>0.51398438195270602</v>
      </c>
      <c r="I16" s="1070"/>
      <c r="J16" s="1070"/>
      <c r="K16" s="1070"/>
      <c r="L16" s="1070"/>
      <c r="M16" s="1070"/>
      <c r="N16" s="1070"/>
      <c r="O16" s="1070"/>
    </row>
    <row r="17" spans="1:15" ht="15" customHeight="1" x14ac:dyDescent="0.25">
      <c r="B17" s="1074" t="s">
        <v>4</v>
      </c>
      <c r="C17" s="1075">
        <v>22.640170874971393</v>
      </c>
      <c r="D17" s="1076">
        <v>0.22511017993457746</v>
      </c>
      <c r="E17" s="1075">
        <v>45.335041812786621</v>
      </c>
      <c r="F17" s="1076">
        <v>0.17471074823403587</v>
      </c>
      <c r="G17" s="1075">
        <v>73.468571428571423</v>
      </c>
      <c r="H17" s="1076">
        <v>0.13318252497927197</v>
      </c>
      <c r="I17" s="1070"/>
      <c r="J17" s="1070"/>
      <c r="K17" s="1070"/>
      <c r="L17" s="1070"/>
      <c r="M17" s="1070"/>
      <c r="N17" s="1070"/>
      <c r="O17" s="1070"/>
    </row>
    <row r="18" spans="1:15" ht="15" customHeight="1" x14ac:dyDescent="0.25">
      <c r="B18" s="1074" t="s">
        <v>40</v>
      </c>
      <c r="C18" s="1075">
        <v>18.609692006844291</v>
      </c>
      <c r="D18" s="1076">
        <v>0.40778748963547307</v>
      </c>
      <c r="E18" s="1075">
        <v>29.100853548966757</v>
      </c>
      <c r="F18" s="1076">
        <v>0.54880935449332047</v>
      </c>
      <c r="G18" s="1075">
        <v>37.791744840525325</v>
      </c>
      <c r="H18" s="1076">
        <v>0.60102703464668361</v>
      </c>
      <c r="I18" s="1070"/>
      <c r="J18" s="1070"/>
      <c r="K18" s="1070"/>
      <c r="L18" s="1070"/>
      <c r="M18" s="1070"/>
      <c r="N18" s="1070"/>
      <c r="O18" s="1070"/>
    </row>
    <row r="19" spans="1:15" ht="15" customHeight="1" x14ac:dyDescent="0.25">
      <c r="B19" s="1074" t="s">
        <v>41</v>
      </c>
      <c r="C19" s="1075">
        <v>19.758818397108314</v>
      </c>
      <c r="D19" s="1076">
        <v>0.30329540529661159</v>
      </c>
      <c r="E19" s="1075">
        <v>26.362724956857591</v>
      </c>
      <c r="F19" s="1076">
        <v>0.52711601412773368</v>
      </c>
      <c r="G19" s="1075">
        <v>32.454526875127733</v>
      </c>
      <c r="H19" s="1076">
        <v>0.60201978958047975</v>
      </c>
      <c r="I19" s="1070"/>
      <c r="J19" s="1070"/>
      <c r="K19" s="1070"/>
      <c r="L19" s="1070"/>
      <c r="M19" s="1070"/>
      <c r="N19" s="1070"/>
      <c r="O19" s="1070"/>
    </row>
    <row r="20" spans="1:15" ht="15" customHeight="1" x14ac:dyDescent="0.25">
      <c r="B20" s="1074" t="s">
        <v>3</v>
      </c>
      <c r="C20" s="1075">
        <v>20.126622440149987</v>
      </c>
      <c r="D20" s="1076">
        <v>8.430771405753483E-2</v>
      </c>
      <c r="E20" s="1075">
        <v>33.435390549662486</v>
      </c>
      <c r="F20" s="1076">
        <v>0.18725435898746845</v>
      </c>
      <c r="G20" s="1075">
        <v>57.616209773539929</v>
      </c>
      <c r="H20" s="1076">
        <v>0.15802999184573591</v>
      </c>
      <c r="I20" s="1070"/>
      <c r="J20" s="1070"/>
      <c r="K20" s="1070"/>
      <c r="L20" s="1070"/>
      <c r="M20" s="1070"/>
      <c r="N20" s="1070"/>
      <c r="O20" s="1070"/>
    </row>
    <row r="21" spans="1:15" ht="15" customHeight="1" x14ac:dyDescent="0.25">
      <c r="B21" s="1074" t="s">
        <v>2</v>
      </c>
      <c r="C21" s="1075">
        <v>20.949119373776909</v>
      </c>
      <c r="D21" s="1076">
        <v>0.26475386130125522</v>
      </c>
      <c r="E21" s="1075">
        <v>45.025547445255476</v>
      </c>
      <c r="F21" s="1076">
        <v>0.29322636852259754</v>
      </c>
      <c r="G21" s="1075">
        <v>71.707692307692312</v>
      </c>
      <c r="H21" s="1076">
        <v>0.4020416123921422</v>
      </c>
      <c r="I21" s="1070"/>
      <c r="J21" s="1070"/>
      <c r="K21" s="1070"/>
      <c r="L21" s="1070"/>
      <c r="M21" s="1070"/>
      <c r="N21" s="1070"/>
      <c r="O21" s="1070"/>
    </row>
    <row r="22" spans="1:15" ht="15" customHeight="1" x14ac:dyDescent="0.25">
      <c r="B22" s="1074" t="s">
        <v>35</v>
      </c>
      <c r="C22" s="1075">
        <v>24.507105043187519</v>
      </c>
      <c r="D22" s="1076">
        <v>0.42972743983684403</v>
      </c>
      <c r="E22" s="1075">
        <v>49.657178526841449</v>
      </c>
      <c r="F22" s="1076">
        <v>0.22988252748717111</v>
      </c>
      <c r="G22" s="1075">
        <v>79.425124999999994</v>
      </c>
      <c r="H22" s="1076">
        <v>0.18308615956533972</v>
      </c>
      <c r="I22" s="1070"/>
      <c r="J22" s="1070"/>
      <c r="K22" s="1070"/>
      <c r="L22" s="1070"/>
      <c r="M22" s="1070"/>
      <c r="N22" s="1070"/>
      <c r="O22" s="1070"/>
    </row>
    <row r="23" spans="1:15" ht="15" customHeight="1" x14ac:dyDescent="0.25">
      <c r="B23" s="1074" t="s">
        <v>42</v>
      </c>
      <c r="C23" s="1075">
        <v>22.040485594795538</v>
      </c>
      <c r="D23" s="1076">
        <v>0.18001927685050198</v>
      </c>
      <c r="E23" s="1075">
        <v>37.965460084221846</v>
      </c>
      <c r="F23" s="1076">
        <v>0.33784487813075181</v>
      </c>
      <c r="G23" s="1075">
        <v>55.286940005239714</v>
      </c>
      <c r="H23" s="1076">
        <v>0.40537920400336375</v>
      </c>
      <c r="I23" s="1070"/>
      <c r="J23" s="1070"/>
      <c r="K23" s="1070"/>
      <c r="L23" s="1070"/>
      <c r="M23" s="1070"/>
      <c r="N23" s="1070"/>
      <c r="O23" s="1070"/>
    </row>
    <row r="24" spans="1:15" ht="15" customHeight="1" x14ac:dyDescent="0.25">
      <c r="B24" s="1074" t="s">
        <v>43</v>
      </c>
      <c r="C24" s="1075">
        <v>22.367875647668395</v>
      </c>
      <c r="D24" s="1076">
        <v>0.34306555214792167</v>
      </c>
      <c r="E24" s="1075">
        <v>41.73725151253241</v>
      </c>
      <c r="F24" s="1076">
        <v>0.29761404634450117</v>
      </c>
      <c r="G24" s="1075">
        <v>70.407867494824018</v>
      </c>
      <c r="H24" s="1076">
        <v>0.22763435118506217</v>
      </c>
      <c r="I24" s="1070"/>
      <c r="J24" s="1070"/>
      <c r="K24" s="1070"/>
      <c r="L24" s="1070"/>
      <c r="M24" s="1070"/>
      <c r="N24" s="1070"/>
      <c r="O24" s="1070"/>
    </row>
    <row r="25" spans="1:15" ht="15" customHeight="1" x14ac:dyDescent="0.25">
      <c r="B25" s="1074" t="s">
        <v>44</v>
      </c>
      <c r="C25" s="1075">
        <v>14.360839160839161</v>
      </c>
      <c r="D25" s="1076">
        <v>0.6420708633493567</v>
      </c>
      <c r="E25" s="1075">
        <v>17.376770538243626</v>
      </c>
      <c r="F25" s="1076">
        <v>0.63733117175388132</v>
      </c>
      <c r="G25" s="1075">
        <v>22.161849710982658</v>
      </c>
      <c r="H25" s="1076">
        <v>0.63921835610079603</v>
      </c>
      <c r="I25" s="1070"/>
      <c r="J25" s="1070"/>
      <c r="K25" s="1070"/>
      <c r="L25" s="1070"/>
      <c r="M25" s="1070"/>
      <c r="N25" s="1070"/>
      <c r="O25" s="1070"/>
    </row>
    <row r="26" spans="1:15" ht="15" customHeight="1" x14ac:dyDescent="0.25">
      <c r="B26" s="1074" t="s">
        <v>45</v>
      </c>
      <c r="C26" s="1075">
        <v>20.098514056224904</v>
      </c>
      <c r="D26" s="1076">
        <v>0.6638883020242734</v>
      </c>
      <c r="E26" s="1075">
        <v>27.004712643678143</v>
      </c>
      <c r="F26" s="1076">
        <v>0.66441976989769502</v>
      </c>
      <c r="G26" s="1075">
        <v>32.781076573161471</v>
      </c>
      <c r="H26" s="1076">
        <v>0.67068969804473932</v>
      </c>
      <c r="I26" s="1070"/>
      <c r="J26" s="1070"/>
      <c r="K26" s="1070"/>
      <c r="L26" s="1070"/>
      <c r="M26" s="1070"/>
      <c r="N26" s="1070"/>
      <c r="O26" s="1070"/>
    </row>
    <row r="27" spans="1:15" ht="15" customHeight="1" x14ac:dyDescent="0.25">
      <c r="B27" s="1074" t="s">
        <v>46</v>
      </c>
      <c r="C27" s="1075">
        <v>20.766330166270727</v>
      </c>
      <c r="D27" s="1076">
        <v>0.44247450775401947</v>
      </c>
      <c r="E27" s="1075">
        <v>30.640837581937291</v>
      </c>
      <c r="F27" s="1076">
        <v>0.50801126080595027</v>
      </c>
      <c r="G27" s="1075">
        <v>41.826124161073828</v>
      </c>
      <c r="H27" s="1076">
        <v>0.49759658156215636</v>
      </c>
      <c r="I27" s="1070"/>
      <c r="J27" s="1070"/>
      <c r="K27" s="1070"/>
      <c r="L27" s="1070"/>
      <c r="M27" s="1070"/>
      <c r="N27" s="1070"/>
      <c r="O27" s="1070"/>
    </row>
    <row r="28" spans="1:15" ht="15" customHeight="1" x14ac:dyDescent="0.25">
      <c r="B28" s="1077" t="s">
        <v>1</v>
      </c>
      <c r="C28" s="1078">
        <v>20.268714011516316</v>
      </c>
      <c r="D28" s="1079">
        <v>7.9858522186247519E-2</v>
      </c>
      <c r="E28" s="1078">
        <v>44.993362831858406</v>
      </c>
      <c r="F28" s="1079">
        <v>2.7589857428728656E-2</v>
      </c>
      <c r="G28" s="1078">
        <v>70.354929577464787</v>
      </c>
      <c r="H28" s="1079">
        <v>4.0367151285574325E-2</v>
      </c>
      <c r="I28" s="1070"/>
      <c r="J28" s="1070"/>
      <c r="K28" s="1070"/>
      <c r="L28" s="1070"/>
      <c r="M28" s="1070"/>
      <c r="N28" s="1070"/>
      <c r="O28" s="1070"/>
    </row>
    <row r="29" spans="1:15" ht="15" customHeight="1" x14ac:dyDescent="0.25">
      <c r="B29" s="1303" t="s">
        <v>0</v>
      </c>
      <c r="C29" s="1304">
        <v>17.915904000716733</v>
      </c>
      <c r="D29" s="1305">
        <v>0.39964350407417082</v>
      </c>
      <c r="E29" s="1304">
        <v>40.444122441533771</v>
      </c>
      <c r="F29" s="1305">
        <v>0.33517433192257451</v>
      </c>
      <c r="G29" s="1304">
        <v>60.742126616528211</v>
      </c>
      <c r="H29" s="1305">
        <v>0.39107928174715423</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5.6" customHeight="1" x14ac:dyDescent="0.25">
      <c r="B32" s="1705" t="s">
        <v>287</v>
      </c>
      <c r="C32" s="1705"/>
      <c r="D32" s="1705"/>
      <c r="E32" s="1705"/>
      <c r="F32" s="1705"/>
      <c r="G32" s="1705"/>
      <c r="H32" s="1705"/>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447</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2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25">
      <c r="B12" s="1074" t="s">
        <v>7</v>
      </c>
      <c r="C12" s="1075" t="s">
        <v>363</v>
      </c>
      <c r="D12" s="1076" t="s">
        <v>363</v>
      </c>
      <c r="E12" s="1075" t="s">
        <v>363</v>
      </c>
      <c r="F12" s="1076" t="s">
        <v>363</v>
      </c>
      <c r="G12" s="1075">
        <v>46</v>
      </c>
      <c r="H12" s="1076" t="s">
        <v>363</v>
      </c>
      <c r="I12" s="1070"/>
      <c r="J12" s="1070"/>
      <c r="K12" s="1070"/>
      <c r="L12" s="1070"/>
      <c r="M12" s="1070"/>
      <c r="N12" s="1070"/>
      <c r="O12" s="1070"/>
    </row>
    <row r="13" spans="1:18" ht="15" customHeight="1" x14ac:dyDescent="0.25">
      <c r="B13" s="1074" t="s">
        <v>37</v>
      </c>
      <c r="C13" s="1075">
        <v>20.279411764705884</v>
      </c>
      <c r="D13" s="1076">
        <v>7.9555046809096683E-2</v>
      </c>
      <c r="E13" s="1075">
        <v>44.764150943396224</v>
      </c>
      <c r="F13" s="1076">
        <v>5.4244626664842109E-2</v>
      </c>
      <c r="G13" s="1075">
        <v>70</v>
      </c>
      <c r="H13" s="1076">
        <v>0</v>
      </c>
      <c r="I13" s="1070"/>
      <c r="J13" s="1070"/>
      <c r="K13" s="1070"/>
      <c r="L13" s="1070"/>
      <c r="M13" s="1070"/>
      <c r="N13" s="1070"/>
      <c r="O13" s="1070"/>
    </row>
    <row r="14" spans="1:18" ht="15" customHeight="1" x14ac:dyDescent="0.2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25">
      <c r="B15" s="1074" t="s">
        <v>6</v>
      </c>
      <c r="C15" s="1075">
        <v>23.209315809818321</v>
      </c>
      <c r="D15" s="1076">
        <v>0.30010562539102636</v>
      </c>
      <c r="E15" s="1075">
        <v>46.059832756632062</v>
      </c>
      <c r="F15" s="1076">
        <v>0.28045454119706203</v>
      </c>
      <c r="G15" s="1075">
        <v>70.074977416440831</v>
      </c>
      <c r="H15" s="1076">
        <v>0.27315286198327926</v>
      </c>
      <c r="I15" s="1070"/>
      <c r="J15" s="1070"/>
      <c r="K15" s="1070"/>
      <c r="L15" s="1070"/>
      <c r="M15" s="1070"/>
      <c r="N15" s="1070"/>
      <c r="O15" s="1070"/>
    </row>
    <row r="16" spans="1:18" ht="15" customHeight="1" x14ac:dyDescent="0.2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25">
      <c r="B17" s="1074" t="s">
        <v>4</v>
      </c>
      <c r="C17" s="1075">
        <v>22.024798512089276</v>
      </c>
      <c r="D17" s="1076">
        <v>0.13846415786766042</v>
      </c>
      <c r="E17" s="1075">
        <v>46.211959163830819</v>
      </c>
      <c r="F17" s="1076">
        <v>0.12659072100982904</v>
      </c>
      <c r="G17" s="1075">
        <v>72.237772761474787</v>
      </c>
      <c r="H17" s="1076">
        <v>0.11832300307108967</v>
      </c>
      <c r="I17" s="1070"/>
      <c r="J17" s="1070"/>
      <c r="K17" s="1070"/>
      <c r="L17" s="1070"/>
      <c r="M17" s="1070"/>
      <c r="N17" s="1070"/>
      <c r="O17" s="1070"/>
    </row>
    <row r="18" spans="1:15" ht="15" customHeight="1" x14ac:dyDescent="0.25">
      <c r="B18" s="1074" t="s">
        <v>40</v>
      </c>
      <c r="C18" s="1075">
        <v>18.8130081300813</v>
      </c>
      <c r="D18" s="1076">
        <v>0.40142003887515887</v>
      </c>
      <c r="E18" s="1075">
        <v>32.475138121546962</v>
      </c>
      <c r="F18" s="1076">
        <v>0.48077005534902018</v>
      </c>
      <c r="G18" s="1075">
        <v>53.005263157894738</v>
      </c>
      <c r="H18" s="1076">
        <v>0.42983333069905622</v>
      </c>
      <c r="I18" s="1070"/>
      <c r="J18" s="1070"/>
      <c r="K18" s="1070"/>
      <c r="L18" s="1070"/>
      <c r="M18" s="1070"/>
      <c r="N18" s="1070"/>
      <c r="O18" s="1070"/>
    </row>
    <row r="19" spans="1:15" ht="15" customHeight="1" x14ac:dyDescent="0.25">
      <c r="B19" s="1074" t="s">
        <v>41</v>
      </c>
      <c r="C19" s="1075">
        <v>17.635269271383315</v>
      </c>
      <c r="D19" s="1076">
        <v>0.38525165631766672</v>
      </c>
      <c r="E19" s="1075">
        <v>40.06872852233677</v>
      </c>
      <c r="F19" s="1076">
        <v>0.35994568124897469</v>
      </c>
      <c r="G19" s="1075">
        <v>71.352564102564102</v>
      </c>
      <c r="H19" s="1076">
        <v>0.20267333825806302</v>
      </c>
      <c r="I19" s="1070"/>
      <c r="J19" s="1070"/>
      <c r="K19" s="1070"/>
      <c r="L19" s="1070"/>
      <c r="M19" s="1070"/>
      <c r="N19" s="1070"/>
      <c r="O19" s="1070"/>
    </row>
    <row r="20" spans="1:15" ht="15" customHeight="1" x14ac:dyDescent="0.25">
      <c r="B20" s="1074" t="s">
        <v>3</v>
      </c>
      <c r="C20" s="1075">
        <v>20.197567170164415</v>
      </c>
      <c r="D20" s="1076">
        <v>0.10749879204690592</v>
      </c>
      <c r="E20" s="1075">
        <v>33.525315103610339</v>
      </c>
      <c r="F20" s="1076">
        <v>0.1814301652312672</v>
      </c>
      <c r="G20" s="1075">
        <v>57.857798165137616</v>
      </c>
      <c r="H20" s="1076">
        <v>0.14108884150702639</v>
      </c>
      <c r="I20" s="1070"/>
      <c r="J20" s="1070"/>
      <c r="K20" s="1070"/>
      <c r="L20" s="1070"/>
      <c r="M20" s="1070"/>
      <c r="N20" s="1070"/>
      <c r="O20" s="1070"/>
    </row>
    <row r="21" spans="1:15" ht="15" customHeight="1" x14ac:dyDescent="0.25">
      <c r="B21" s="1074" t="s">
        <v>2</v>
      </c>
      <c r="C21" s="1075">
        <v>21.729722024233784</v>
      </c>
      <c r="D21" s="1076">
        <v>0.24842935932404983</v>
      </c>
      <c r="E21" s="1075">
        <v>43.365815412186379</v>
      </c>
      <c r="F21" s="1076">
        <v>0.198284088592795</v>
      </c>
      <c r="G21" s="1075">
        <v>68.601323668452565</v>
      </c>
      <c r="H21" s="1076">
        <v>0.1593579048514476</v>
      </c>
      <c r="I21" s="1070"/>
      <c r="J21" s="1070"/>
      <c r="K21" s="1070"/>
      <c r="L21" s="1070"/>
      <c r="M21" s="1070"/>
      <c r="N21" s="1070"/>
      <c r="O21" s="1070"/>
    </row>
    <row r="22" spans="1:15" ht="15" customHeight="1" x14ac:dyDescent="0.25">
      <c r="B22" s="1074" t="s">
        <v>35</v>
      </c>
      <c r="C22" s="1075">
        <v>30.767343809888846</v>
      </c>
      <c r="D22" s="1076">
        <v>0.3149280760424869</v>
      </c>
      <c r="E22" s="1075">
        <v>57.992313604919296</v>
      </c>
      <c r="F22" s="1076">
        <v>0.17795127793857646</v>
      </c>
      <c r="G22" s="1075">
        <v>84.249544626593803</v>
      </c>
      <c r="H22" s="1076">
        <v>0.14657121321943631</v>
      </c>
      <c r="I22" s="1070"/>
      <c r="J22" s="1070"/>
      <c r="K22" s="1070"/>
      <c r="L22" s="1070"/>
      <c r="M22" s="1070"/>
      <c r="N22" s="1070"/>
      <c r="O22" s="1070"/>
    </row>
    <row r="23" spans="1:15" ht="15" customHeight="1" x14ac:dyDescent="0.25">
      <c r="B23" s="1074" t="s">
        <v>42</v>
      </c>
      <c r="C23" s="1075">
        <v>29.556485355648537</v>
      </c>
      <c r="D23" s="1076">
        <v>0.28512152715866612</v>
      </c>
      <c r="E23" s="1075">
        <v>58.781170483460556</v>
      </c>
      <c r="F23" s="1076">
        <v>0.14530331923567474</v>
      </c>
      <c r="G23" s="1075">
        <v>85.690100430416067</v>
      </c>
      <c r="H23" s="1076">
        <v>0.13318437448010598</v>
      </c>
      <c r="I23" s="1070"/>
      <c r="J23" s="1070"/>
      <c r="K23" s="1070"/>
      <c r="L23" s="1070"/>
      <c r="M23" s="1070"/>
      <c r="N23" s="1070"/>
      <c r="O23" s="1070"/>
    </row>
    <row r="24" spans="1:15" ht="15" customHeight="1" x14ac:dyDescent="0.25">
      <c r="B24" s="1074" t="s">
        <v>43</v>
      </c>
      <c r="C24" s="1075">
        <v>20.5</v>
      </c>
      <c r="D24" s="1076">
        <v>3.4493013716416956E-2</v>
      </c>
      <c r="E24" s="1075" t="s">
        <v>363</v>
      </c>
      <c r="F24" s="1076" t="s">
        <v>363</v>
      </c>
      <c r="G24" s="1075" t="s">
        <v>363</v>
      </c>
      <c r="H24" s="1076" t="s">
        <v>363</v>
      </c>
      <c r="I24" s="1070"/>
      <c r="J24" s="1070"/>
      <c r="K24" s="1070"/>
      <c r="L24" s="1070"/>
      <c r="M24" s="1070"/>
      <c r="N24" s="1070"/>
      <c r="O24" s="1070"/>
    </row>
    <row r="25" spans="1:15" ht="15" customHeight="1" x14ac:dyDescent="0.25">
      <c r="B25" s="1074" t="s">
        <v>44</v>
      </c>
      <c r="C25" s="1075">
        <v>106.66134751773049</v>
      </c>
      <c r="D25" s="1076">
        <v>0.41612757989625354</v>
      </c>
      <c r="E25" s="1075">
        <v>127.76831091180867</v>
      </c>
      <c r="F25" s="1076">
        <v>0.2901423734949371</v>
      </c>
      <c r="G25" s="1075">
        <v>127.55486542443064</v>
      </c>
      <c r="H25" s="1076">
        <v>0.29005131857272959</v>
      </c>
      <c r="I25" s="1070"/>
      <c r="J25" s="1070"/>
      <c r="K25" s="1070"/>
      <c r="L25" s="1070"/>
      <c r="M25" s="1070"/>
      <c r="N25" s="1070"/>
      <c r="O25" s="1070"/>
    </row>
    <row r="26" spans="1:15" ht="15" customHeight="1" x14ac:dyDescent="0.2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2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2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25">
      <c r="B29" s="1303" t="s">
        <v>0</v>
      </c>
      <c r="C29" s="1304">
        <v>23.37411928440952</v>
      </c>
      <c r="D29" s="1305">
        <v>0.59237272125288931</v>
      </c>
      <c r="E29" s="1304">
        <v>46.111648518612306</v>
      </c>
      <c r="F29" s="1305">
        <v>0.4477121649597986</v>
      </c>
      <c r="G29" s="1304">
        <v>72.248900688625241</v>
      </c>
      <c r="H29" s="1305">
        <v>0.28013438367345911</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1.45" customHeight="1" x14ac:dyDescent="0.25">
      <c r="B32" s="1705" t="s">
        <v>287</v>
      </c>
      <c r="C32" s="1705"/>
      <c r="D32" s="1705"/>
      <c r="E32" s="1705"/>
      <c r="F32" s="1705"/>
      <c r="G32" s="1705"/>
      <c r="H32" s="1705"/>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6" customWidth="1"/>
    <col min="2" max="2" width="13" style="666" customWidth="1"/>
    <col min="3" max="4" width="9.140625" style="666" customWidth="1"/>
    <col min="5" max="5" width="9.42578125" style="666" customWidth="1"/>
    <col min="6" max="6" width="7.42578125" style="666" customWidth="1"/>
    <col min="7" max="7" width="2.28515625" style="666" customWidth="1"/>
    <col min="8" max="8" width="12.5703125" style="666" customWidth="1"/>
    <col min="9" max="10" width="9.140625" style="666" customWidth="1"/>
    <col min="11" max="11" width="9.42578125" style="666" customWidth="1"/>
    <col min="12" max="12" width="7.42578125" style="666" customWidth="1"/>
    <col min="13" max="13" width="2.42578125" style="666" customWidth="1"/>
    <col min="14" max="14" width="13" style="666" customWidth="1"/>
    <col min="15" max="16" width="9.140625" style="666" customWidth="1"/>
    <col min="17" max="17" width="9.28515625" style="666" customWidth="1"/>
    <col min="18" max="18" width="7.42578125" style="666" customWidth="1"/>
    <col min="19" max="19" width="2.140625" style="666" customWidth="1"/>
    <col min="20" max="20" width="12.42578125" style="666" customWidth="1"/>
    <col min="21" max="22" width="9.140625" style="666" customWidth="1"/>
    <col min="23" max="23" width="9.28515625" style="666" customWidth="1"/>
    <col min="24" max="24" width="7.42578125" style="666" customWidth="1"/>
    <col min="25" max="16384" width="11.42578125" style="666"/>
  </cols>
  <sheetData>
    <row r="1" spans="1:24" s="1047" customFormat="1" x14ac:dyDescent="0.25">
      <c r="B1" s="1047" t="s">
        <v>79</v>
      </c>
      <c r="C1" s="1047" t="s">
        <v>66</v>
      </c>
      <c r="F1" s="1047" t="s">
        <v>65</v>
      </c>
      <c r="J1" s="1047" t="s">
        <v>79</v>
      </c>
      <c r="K1" s="1047" t="s">
        <v>67</v>
      </c>
    </row>
    <row r="2" spans="1:24" s="613" customFormat="1" ht="15" customHeight="1" x14ac:dyDescent="0.2"/>
    <row r="3" spans="1:24" s="619" customFormat="1" ht="38.25" customHeight="1" x14ac:dyDescent="0.25">
      <c r="B3" s="1536"/>
      <c r="C3" s="1536"/>
      <c r="D3" s="1536"/>
    </row>
    <row r="4" spans="1:24" s="621" customFormat="1" ht="23.25" customHeight="1" x14ac:dyDescent="0.2">
      <c r="B4" s="1538" t="s">
        <v>450</v>
      </c>
      <c r="C4" s="1538"/>
      <c r="D4" s="1538"/>
      <c r="E4" s="1538"/>
      <c r="F4" s="1538"/>
      <c r="G4" s="1538"/>
      <c r="H4" s="1538"/>
      <c r="I4" s="1538"/>
      <c r="J4" s="1538"/>
      <c r="K4" s="1538"/>
      <c r="L4" s="1538"/>
      <c r="M4" s="1538"/>
      <c r="N4" s="1538"/>
      <c r="O4" s="1538"/>
      <c r="P4" s="1538"/>
      <c r="Q4" s="1538"/>
      <c r="R4" s="1538"/>
      <c r="S4" s="1538"/>
      <c r="T4" s="1538"/>
      <c r="U4" s="1538"/>
      <c r="V4" s="1538"/>
      <c r="W4" s="1016"/>
      <c r="X4" s="1016"/>
    </row>
    <row r="5" spans="1:24" s="621" customFormat="1" ht="15.75" customHeight="1" x14ac:dyDescent="0.2">
      <c r="B5" s="1693" t="str">
        <f>porsaad!$B$6</f>
        <v>Situación a 31 de julio de 2025</v>
      </c>
      <c r="C5" s="1693"/>
      <c r="D5" s="1693"/>
      <c r="E5" s="1693"/>
      <c r="F5" s="1693"/>
      <c r="G5" s="1693"/>
      <c r="H5" s="1693"/>
      <c r="I5" s="1693"/>
      <c r="J5" s="1693"/>
      <c r="K5" s="1693"/>
      <c r="L5" s="1693"/>
      <c r="M5" s="1693"/>
      <c r="N5" s="1693"/>
      <c r="O5" s="1693"/>
      <c r="P5" s="1693"/>
      <c r="Q5" s="1693"/>
      <c r="R5" s="1693"/>
      <c r="S5" s="1693"/>
      <c r="T5" s="1693"/>
      <c r="U5" s="1693"/>
      <c r="V5" s="1693"/>
      <c r="W5" s="1068"/>
      <c r="X5" s="1068"/>
    </row>
    <row r="7" spans="1:24" ht="16.5" customHeight="1" x14ac:dyDescent="0.25">
      <c r="M7" s="1052"/>
      <c r="S7" s="1052"/>
    </row>
    <row r="8" spans="1:24" ht="16.5" customHeight="1" x14ac:dyDescent="0.25">
      <c r="M8" s="1052"/>
      <c r="S8" s="1052"/>
    </row>
    <row r="9" spans="1:24" ht="15" customHeight="1" x14ac:dyDescent="0.25">
      <c r="B9" s="1702" t="s">
        <v>125</v>
      </c>
      <c r="C9" s="1703"/>
      <c r="D9" s="1703"/>
      <c r="E9" s="1703"/>
      <c r="F9" s="1704"/>
      <c r="G9" s="1052"/>
      <c r="H9" s="1702" t="s">
        <v>127</v>
      </c>
      <c r="I9" s="1703"/>
      <c r="J9" s="1703"/>
      <c r="K9" s="1703"/>
      <c r="L9" s="1704"/>
      <c r="M9" s="113"/>
      <c r="S9" s="113"/>
    </row>
    <row r="10" spans="1:24" ht="15" customHeight="1" x14ac:dyDescent="0.2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25">
      <c r="E11" s="1092"/>
      <c r="M11" s="113"/>
      <c r="S11" s="113"/>
    </row>
    <row r="12" spans="1:24" ht="15.75" customHeight="1" x14ac:dyDescent="0.25">
      <c r="A12" s="1089"/>
      <c r="B12" s="1090" t="s">
        <v>115</v>
      </c>
      <c r="C12" s="1091">
        <v>8.3223216555833677E-3</v>
      </c>
      <c r="D12" s="1091">
        <v>8.4684305331368288E-3</v>
      </c>
      <c r="E12" s="1057">
        <v>9.700505590604494E-3</v>
      </c>
      <c r="F12" s="1093">
        <v>8.690275079133539E-3</v>
      </c>
      <c r="G12" s="1052"/>
      <c r="H12" s="1090" t="s">
        <v>115</v>
      </c>
      <c r="I12" s="1091">
        <v>2.437698366051487E-2</v>
      </c>
      <c r="J12" s="1091">
        <v>1.4452281216808086E-2</v>
      </c>
      <c r="K12" s="1091">
        <v>1.0765939006554358E-2</v>
      </c>
      <c r="L12" s="1095">
        <v>1.6238873159557451E-2</v>
      </c>
      <c r="M12" s="113"/>
      <c r="S12" s="113"/>
    </row>
    <row r="13" spans="1:24" ht="15.75" customHeight="1" x14ac:dyDescent="0.25">
      <c r="B13" s="1084" t="s">
        <v>116</v>
      </c>
      <c r="C13" s="1054">
        <v>4.8702054438869971E-4</v>
      </c>
      <c r="D13" s="1054">
        <v>2.3783345419951498E-4</v>
      </c>
      <c r="E13" s="1054">
        <v>1.6452259971018712E-4</v>
      </c>
      <c r="F13" s="1054">
        <v>3.2143495482613683E-4</v>
      </c>
      <c r="G13" s="1094"/>
      <c r="H13" s="1096" t="s">
        <v>116</v>
      </c>
      <c r="I13" s="1054">
        <v>6.1126131421182558E-3</v>
      </c>
      <c r="J13" s="1054">
        <v>1.3008246512238493E-3</v>
      </c>
      <c r="K13" s="1054">
        <v>3.3855154108661505E-4</v>
      </c>
      <c r="L13" s="1097">
        <v>2.4369386733305862E-3</v>
      </c>
      <c r="M13" s="113"/>
      <c r="S13" s="113"/>
    </row>
    <row r="14" spans="1:24" ht="15.75" customHeight="1" x14ac:dyDescent="0.25">
      <c r="B14" s="1082" t="s">
        <v>117</v>
      </c>
      <c r="C14" s="1057">
        <v>3.5022506795010905E-3</v>
      </c>
      <c r="D14" s="1057">
        <v>2.3003563602903908E-3</v>
      </c>
      <c r="E14" s="1057">
        <v>9.8080780596457697E-4</v>
      </c>
      <c r="F14" s="1057">
        <v>2.4835534850467882E-3</v>
      </c>
      <c r="G14" s="1094"/>
      <c r="H14" s="1098" t="s">
        <v>117</v>
      </c>
      <c r="I14" s="1057">
        <v>1.5972140590102268E-2</v>
      </c>
      <c r="J14" s="1057">
        <v>9.1415750719033816E-3</v>
      </c>
      <c r="K14" s="1057">
        <v>7.0147879313146632E-3</v>
      </c>
      <c r="L14" s="1099">
        <v>1.0505421080848764E-2</v>
      </c>
      <c r="M14" s="113"/>
      <c r="S14" s="113"/>
    </row>
    <row r="15" spans="1:24" ht="15.75" customHeight="1" x14ac:dyDescent="0.25">
      <c r="B15" s="1084" t="s">
        <v>118</v>
      </c>
      <c r="C15" s="1054">
        <v>0.94749488807480065</v>
      </c>
      <c r="D15" s="1054">
        <v>0.14841587323866781</v>
      </c>
      <c r="E15" s="1054">
        <v>7.2073554257655048E-3</v>
      </c>
      <c r="F15" s="1054">
        <v>0.43788954168852806</v>
      </c>
      <c r="G15" s="1094"/>
      <c r="H15" s="1096" t="s">
        <v>118</v>
      </c>
      <c r="I15" s="1054">
        <v>0.26554602092394497</v>
      </c>
      <c r="J15" s="1054">
        <v>0.1381977014786438</v>
      </c>
      <c r="K15" s="1054">
        <v>1.4584800390011376E-2</v>
      </c>
      <c r="L15" s="1097">
        <v>0.1361539790777738</v>
      </c>
      <c r="M15" s="113"/>
      <c r="S15" s="113"/>
    </row>
    <row r="16" spans="1:24" ht="15.75" customHeight="1" x14ac:dyDescent="0.25">
      <c r="B16" s="1082" t="s">
        <v>119</v>
      </c>
      <c r="C16" s="1057">
        <v>4.3473745653520692E-3</v>
      </c>
      <c r="D16" s="1057">
        <v>0.25314057126815914</v>
      </c>
      <c r="E16" s="1057">
        <v>0.18981478551948011</v>
      </c>
      <c r="F16" s="1057">
        <v>0.13857305942654852</v>
      </c>
      <c r="G16" s="1094"/>
      <c r="H16" s="1098" t="s">
        <v>119</v>
      </c>
      <c r="I16" s="1057">
        <v>0.23636417068296697</v>
      </c>
      <c r="J16" s="1057">
        <v>0.10626185958254269</v>
      </c>
      <c r="K16" s="1057">
        <v>0.18070527057039162</v>
      </c>
      <c r="L16" s="1099">
        <v>0.16985019473355398</v>
      </c>
      <c r="M16" s="113"/>
      <c r="S16" s="113"/>
    </row>
    <row r="17" spans="2:19" ht="15.75" customHeight="1" x14ac:dyDescent="0.25">
      <c r="B17" s="1084" t="s">
        <v>120</v>
      </c>
      <c r="C17" s="1054">
        <v>2.7287474619425672E-3</v>
      </c>
      <c r="D17" s="1054">
        <v>0.55355541519482854</v>
      </c>
      <c r="E17" s="1054">
        <v>0.23178703182246746</v>
      </c>
      <c r="F17" s="1054">
        <v>0.25854469243143202</v>
      </c>
      <c r="G17" s="1094"/>
      <c r="H17" s="1096" t="s">
        <v>120</v>
      </c>
      <c r="I17" s="1054">
        <v>0.38776889620312682</v>
      </c>
      <c r="J17" s="1054">
        <v>0.17439404246178081</v>
      </c>
      <c r="K17" s="1054">
        <v>8.3446183847028871E-2</v>
      </c>
      <c r="L17" s="1097">
        <v>0.20897856823206745</v>
      </c>
      <c r="M17" s="113"/>
      <c r="S17" s="113"/>
    </row>
    <row r="18" spans="2:19" ht="15.75" customHeight="1" x14ac:dyDescent="0.25">
      <c r="B18" s="1082" t="s">
        <v>121</v>
      </c>
      <c r="C18" s="1057">
        <v>3.2988479815505158E-2</v>
      </c>
      <c r="D18" s="1057">
        <v>3.3218705406227338E-2</v>
      </c>
      <c r="E18" s="1057">
        <v>0.52349192890092577</v>
      </c>
      <c r="F18" s="1057">
        <v>0.14480572644299791</v>
      </c>
      <c r="G18" s="1094"/>
      <c r="H18" s="1098" t="s">
        <v>121</v>
      </c>
      <c r="I18" s="1057">
        <v>4.9312331021511696E-2</v>
      </c>
      <c r="J18" s="1057">
        <v>0.2272982230019214</v>
      </c>
      <c r="K18" s="1057">
        <v>0.14856995829045014</v>
      </c>
      <c r="L18" s="1099">
        <v>0.14786900790011209</v>
      </c>
      <c r="M18" s="1052"/>
      <c r="S18" s="1052"/>
    </row>
    <row r="19" spans="2:19" ht="15.75" customHeight="1" x14ac:dyDescent="0.25">
      <c r="B19" s="1084" t="s">
        <v>122</v>
      </c>
      <c r="C19" s="1054">
        <v>7.1620668292455834E-5</v>
      </c>
      <c r="D19" s="1054">
        <v>4.4837454480236427E-4</v>
      </c>
      <c r="E19" s="1054">
        <v>3.6302544405282439E-2</v>
      </c>
      <c r="F19" s="1085">
        <v>8.4639733396371097E-3</v>
      </c>
      <c r="G19" s="1052"/>
      <c r="H19" s="1096" t="s">
        <v>122</v>
      </c>
      <c r="I19" s="1054">
        <v>3.9232396849653225E-3</v>
      </c>
      <c r="J19" s="1054">
        <v>0.11557051305001612</v>
      </c>
      <c r="K19" s="1054">
        <v>0.19232435946048426</v>
      </c>
      <c r="L19" s="1097">
        <v>0.10701705413991573</v>
      </c>
    </row>
    <row r="20" spans="2:19" x14ac:dyDescent="0.25">
      <c r="B20" s="1082" t="s">
        <v>123</v>
      </c>
      <c r="C20" s="1057">
        <v>5.7296534633964671E-5</v>
      </c>
      <c r="D20" s="1057">
        <v>2.1443999968808727E-4</v>
      </c>
      <c r="E20" s="1057">
        <v>5.5051792979947227E-4</v>
      </c>
      <c r="F20" s="1083">
        <v>2.277431518499086E-4</v>
      </c>
      <c r="G20" s="1052"/>
      <c r="H20" s="1100" t="s">
        <v>123</v>
      </c>
      <c r="I20" s="1101">
        <v>1.0623604090748796E-2</v>
      </c>
      <c r="J20" s="1101">
        <v>0.21338297948515986</v>
      </c>
      <c r="K20" s="1101">
        <v>0.3622501489626781</v>
      </c>
      <c r="L20" s="1102">
        <v>0.20094996300284015</v>
      </c>
    </row>
    <row r="21" spans="2:19" x14ac:dyDescent="0.25">
      <c r="B21" s="1300" t="s">
        <v>0</v>
      </c>
      <c r="C21" s="1301">
        <v>0.99999999999999989</v>
      </c>
      <c r="D21" s="1301">
        <v>1</v>
      </c>
      <c r="E21" s="1301">
        <v>1</v>
      </c>
      <c r="F21" s="1302">
        <v>1</v>
      </c>
      <c r="G21" s="113"/>
      <c r="H21" s="1059" t="s">
        <v>0</v>
      </c>
      <c r="I21" s="1306">
        <v>1</v>
      </c>
      <c r="J21" s="1306">
        <v>0.99999999999999989</v>
      </c>
      <c r="K21" s="1306">
        <v>1</v>
      </c>
      <c r="L21" s="1307">
        <v>1</v>
      </c>
    </row>
    <row r="23" spans="2:19" ht="15" customHeight="1" x14ac:dyDescent="0.25"/>
    <row r="24" spans="2:19" ht="15" customHeight="1" x14ac:dyDescent="0.25">
      <c r="H24" s="700"/>
      <c r="I24" s="700"/>
      <c r="J24" s="700"/>
      <c r="K24" s="700"/>
      <c r="L24" s="700"/>
    </row>
    <row r="25" spans="2:19" ht="15" customHeight="1" x14ac:dyDescent="0.25">
      <c r="B25" s="1702" t="s">
        <v>126</v>
      </c>
      <c r="C25" s="1703"/>
      <c r="D25" s="1703"/>
      <c r="E25" s="1703"/>
      <c r="F25" s="1704"/>
      <c r="H25" s="700" t="s">
        <v>128</v>
      </c>
      <c r="I25" s="700"/>
      <c r="J25" s="700"/>
      <c r="K25" s="700"/>
      <c r="L25" s="700"/>
    </row>
    <row r="26" spans="2:19" ht="15" customHeight="1" x14ac:dyDescent="0.2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25">
      <c r="H27" s="700" t="s">
        <v>115</v>
      </c>
      <c r="I27" s="700">
        <v>2.1696751643330573E-2</v>
      </c>
      <c r="J27" s="700">
        <v>1.1960742902215001E-2</v>
      </c>
      <c r="K27" s="700">
        <v>2.5850950174646139E-3</v>
      </c>
      <c r="L27" s="700">
        <v>1.1473116702382272E-2</v>
      </c>
    </row>
    <row r="28" spans="2:19" x14ac:dyDescent="0.25">
      <c r="B28" s="1090" t="s">
        <v>115</v>
      </c>
      <c r="C28" s="1091">
        <v>0</v>
      </c>
      <c r="D28" s="1091">
        <v>0</v>
      </c>
      <c r="E28" s="1091">
        <v>1.2987012987012987E-3</v>
      </c>
      <c r="F28" s="1095">
        <v>3.5457849481428951E-4</v>
      </c>
      <c r="H28" s="700" t="s">
        <v>116</v>
      </c>
      <c r="I28" s="700">
        <v>4.1526159907522044E-2</v>
      </c>
      <c r="J28" s="700">
        <v>1.7426048127443333E-2</v>
      </c>
      <c r="K28" s="700">
        <v>1.8549579022535165E-2</v>
      </c>
      <c r="L28" s="700">
        <v>2.4092829570375247E-2</v>
      </c>
    </row>
    <row r="29" spans="2:19" ht="15.75" customHeight="1" x14ac:dyDescent="0.25">
      <c r="B29" s="1096" t="s">
        <v>116</v>
      </c>
      <c r="C29" s="1054">
        <v>1.3783597518952446E-3</v>
      </c>
      <c r="D29" s="1054">
        <v>2.5987525987525989E-4</v>
      </c>
      <c r="E29" s="1054">
        <v>3.2467532467532468E-4</v>
      </c>
      <c r="F29" s="1097">
        <v>7.0915698962857902E-4</v>
      </c>
      <c r="H29" s="700" t="s">
        <v>117</v>
      </c>
      <c r="I29" s="700">
        <v>8.3414844353851311E-2</v>
      </c>
      <c r="J29" s="702">
        <v>4.5334448232611665E-2</v>
      </c>
      <c r="K29" s="702">
        <v>2.9305124245091366E-2</v>
      </c>
      <c r="L29" s="700">
        <v>5.0112155350364729E-2</v>
      </c>
    </row>
    <row r="30" spans="2:19" ht="15.75" customHeight="1" x14ac:dyDescent="0.25">
      <c r="B30" s="1098" t="s">
        <v>117</v>
      </c>
      <c r="C30" s="1057">
        <v>6.6620721341603493E-3</v>
      </c>
      <c r="D30" s="1057">
        <v>1.5592515592515593E-3</v>
      </c>
      <c r="E30" s="1057">
        <v>0</v>
      </c>
      <c r="F30" s="1099">
        <v>3.1025618296250334E-3</v>
      </c>
      <c r="H30" s="700" t="s">
        <v>118</v>
      </c>
      <c r="I30" s="700">
        <v>0.68189497732511606</v>
      </c>
      <c r="J30" s="702">
        <v>0.12110306065712968</v>
      </c>
      <c r="K30" s="702">
        <v>9.1153660926316493E-2</v>
      </c>
      <c r="L30" s="700">
        <v>0.25812544942634419</v>
      </c>
    </row>
    <row r="31" spans="2:19" ht="15.75" customHeight="1" x14ac:dyDescent="0.25">
      <c r="B31" s="1096" t="s">
        <v>118</v>
      </c>
      <c r="C31" s="1054">
        <v>0.12772800367562601</v>
      </c>
      <c r="D31" s="1054">
        <v>5.4054054054054057E-2</v>
      </c>
      <c r="E31" s="1054">
        <v>1.9480519480519481E-3</v>
      </c>
      <c r="F31" s="1097">
        <v>6.8256360251750733E-2</v>
      </c>
      <c r="H31" s="700" t="s">
        <v>119</v>
      </c>
      <c r="I31" s="700">
        <v>0.10526891796685295</v>
      </c>
      <c r="J31" s="700">
        <v>0.48961462701877945</v>
      </c>
      <c r="K31" s="700">
        <v>0.10655352032371811</v>
      </c>
      <c r="L31" s="700">
        <v>0.26524293170866081</v>
      </c>
    </row>
    <row r="32" spans="2:19" ht="15.75" customHeight="1" x14ac:dyDescent="0.25">
      <c r="B32" s="1098" t="s">
        <v>119</v>
      </c>
      <c r="C32" s="1057">
        <v>0.16884906960716747</v>
      </c>
      <c r="D32" s="1057">
        <v>4.8336798336798339E-2</v>
      </c>
      <c r="E32" s="1057">
        <v>6.0064935064935064E-2</v>
      </c>
      <c r="F32" s="1099">
        <v>9.804095381615105E-2</v>
      </c>
      <c r="H32" s="700" t="s">
        <v>120</v>
      </c>
      <c r="I32" s="700">
        <v>5.922146145269739E-2</v>
      </c>
      <c r="J32" s="700">
        <v>0.21355206048041239</v>
      </c>
      <c r="K32" s="700">
        <v>0.38330814664740298</v>
      </c>
      <c r="L32" s="700">
        <v>0.22803490231573073</v>
      </c>
    </row>
    <row r="33" spans="2:12" ht="15.75" customHeight="1" x14ac:dyDescent="0.25">
      <c r="B33" s="1096" t="s">
        <v>120</v>
      </c>
      <c r="C33" s="1054">
        <v>0.60257293820353774</v>
      </c>
      <c r="D33" s="1054">
        <v>0.1340956340956341</v>
      </c>
      <c r="E33" s="1054">
        <v>4.0259740259740259E-2</v>
      </c>
      <c r="F33" s="1097">
        <v>0.28924740714475666</v>
      </c>
      <c r="H33" s="700" t="s">
        <v>121</v>
      </c>
      <c r="I33" s="700">
        <v>9.2341156111274509E-4</v>
      </c>
      <c r="J33" s="700">
        <v>8.0527048519669492E-2</v>
      </c>
      <c r="K33" s="700">
        <v>0.14948159711266476</v>
      </c>
      <c r="L33" s="700">
        <v>8.2000407837637693E-2</v>
      </c>
    </row>
    <row r="34" spans="2:12" ht="15.75" customHeight="1" x14ac:dyDescent="0.25">
      <c r="B34" s="1098" t="s">
        <v>121</v>
      </c>
      <c r="C34" s="1057">
        <v>8.2242131863082935E-2</v>
      </c>
      <c r="D34" s="1057">
        <v>0.10784823284823285</v>
      </c>
      <c r="E34" s="1057">
        <v>4.0584415584415584E-2</v>
      </c>
      <c r="F34" s="1099">
        <v>7.9602872085807991E-2</v>
      </c>
      <c r="H34" s="700" t="s">
        <v>122</v>
      </c>
      <c r="I34" s="700">
        <v>7.7976976271742918E-4</v>
      </c>
      <c r="J34" s="700">
        <v>9.0987849609282401E-3</v>
      </c>
      <c r="K34" s="700">
        <v>0.13038400008856857</v>
      </c>
      <c r="L34" s="700">
        <v>4.6133949621319177E-2</v>
      </c>
    </row>
    <row r="35" spans="2:12" ht="15.75" customHeight="1" x14ac:dyDescent="0.25">
      <c r="B35" s="1096" t="s">
        <v>122</v>
      </c>
      <c r="C35" s="1054">
        <v>4.8242591316333561E-3</v>
      </c>
      <c r="D35" s="1054">
        <v>0.42853430353430355</v>
      </c>
      <c r="E35" s="1054">
        <v>0.15909090909090909</v>
      </c>
      <c r="F35" s="1097">
        <v>0.19147238719971635</v>
      </c>
      <c r="H35" s="700" t="s">
        <v>123</v>
      </c>
      <c r="I35" s="700">
        <v>5.2737060267994554E-3</v>
      </c>
      <c r="J35" s="700">
        <v>1.1383179100810744E-2</v>
      </c>
      <c r="K35" s="700">
        <v>8.8679276616237937E-2</v>
      </c>
      <c r="L35" s="700">
        <v>3.4784257467185171E-2</v>
      </c>
    </row>
    <row r="36" spans="2:12" x14ac:dyDescent="0.25">
      <c r="B36" s="1100" t="s">
        <v>123</v>
      </c>
      <c r="C36" s="1101">
        <v>5.7431656328968527E-3</v>
      </c>
      <c r="D36" s="1101">
        <v>0.2253118503118503</v>
      </c>
      <c r="E36" s="1101">
        <v>0.6964285714285714</v>
      </c>
      <c r="F36" s="1102">
        <v>0.2692137221877493</v>
      </c>
      <c r="H36" s="700" t="s">
        <v>0</v>
      </c>
      <c r="I36" s="700">
        <v>0.99999999999999989</v>
      </c>
      <c r="J36" s="700">
        <v>1</v>
      </c>
      <c r="K36" s="700">
        <v>1</v>
      </c>
      <c r="L36" s="700">
        <v>1.0000000000000002</v>
      </c>
    </row>
    <row r="37" spans="2:12" x14ac:dyDescent="0.25">
      <c r="B37" s="1059" t="s">
        <v>0</v>
      </c>
      <c r="C37" s="1306">
        <f>SUM(C28:C36)</f>
        <v>1</v>
      </c>
      <c r="D37" s="1306">
        <f>SUM(D28:D36)</f>
        <v>1</v>
      </c>
      <c r="E37" s="1306">
        <f>SUM(E28:E36)</f>
        <v>1</v>
      </c>
      <c r="F37" s="1307">
        <f>SUM(F28:F36)</f>
        <v>1</v>
      </c>
    </row>
    <row r="38" spans="2:12" x14ac:dyDescent="0.25">
      <c r="H38" s="700"/>
      <c r="I38" s="700"/>
      <c r="J38" s="700"/>
      <c r="K38" s="700"/>
      <c r="L38" s="700"/>
    </row>
    <row r="39" spans="2:12" x14ac:dyDescent="0.25">
      <c r="H39" s="700"/>
      <c r="I39" s="700"/>
      <c r="J39" s="700"/>
      <c r="K39" s="700"/>
      <c r="L39" s="700"/>
    </row>
    <row r="40" spans="2:12" x14ac:dyDescent="0.2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66</v>
      </c>
      <c r="C1" s="700" t="s">
        <v>66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457</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141.15397030968828</v>
      </c>
      <c r="D11" s="1073">
        <v>0.38425667152029896</v>
      </c>
      <c r="E11" s="1072">
        <v>262.57652864614971</v>
      </c>
      <c r="F11" s="1073">
        <v>0.25960744730715624</v>
      </c>
      <c r="G11" s="1072">
        <v>386.12697364993983</v>
      </c>
      <c r="H11" s="1073">
        <v>0.25830699037490384</v>
      </c>
      <c r="I11" s="1070"/>
      <c r="J11" s="1070"/>
      <c r="K11" s="1070"/>
      <c r="L11" s="1070"/>
      <c r="M11" s="1070"/>
      <c r="N11" s="1070"/>
      <c r="O11" s="1070"/>
    </row>
    <row r="12" spans="1:18" ht="15" customHeight="1" x14ac:dyDescent="0.25">
      <c r="B12" s="1074" t="s">
        <v>7</v>
      </c>
      <c r="C12" s="1075">
        <v>134.28504421339008</v>
      </c>
      <c r="D12" s="1076">
        <v>0.27943646791668675</v>
      </c>
      <c r="E12" s="1075">
        <v>233.29214433662682</v>
      </c>
      <c r="F12" s="1076">
        <v>0.36276167071501814</v>
      </c>
      <c r="G12" s="1075">
        <v>355.96523923886093</v>
      </c>
      <c r="H12" s="1076">
        <v>0.25238915153956076</v>
      </c>
      <c r="I12" s="1070"/>
      <c r="J12" s="1070"/>
      <c r="K12" s="1070"/>
      <c r="L12" s="1070"/>
      <c r="M12" s="1070"/>
      <c r="N12" s="1070"/>
      <c r="O12" s="1070"/>
    </row>
    <row r="13" spans="1:18" ht="15" customHeight="1" x14ac:dyDescent="0.25">
      <c r="B13" s="1074" t="s">
        <v>37</v>
      </c>
      <c r="C13" s="1075">
        <v>121.87727348434329</v>
      </c>
      <c r="D13" s="1076">
        <v>0.28306131485845881</v>
      </c>
      <c r="E13" s="1075">
        <v>207.41877288579326</v>
      </c>
      <c r="F13" s="1076">
        <v>0.33935503235164699</v>
      </c>
      <c r="G13" s="1075">
        <v>285.1843404696171</v>
      </c>
      <c r="H13" s="1076">
        <v>0.37582412941425164</v>
      </c>
      <c r="I13" s="1070"/>
      <c r="J13" s="1070"/>
      <c r="K13" s="1070"/>
      <c r="L13" s="1070"/>
      <c r="M13" s="1070"/>
      <c r="N13" s="1070"/>
      <c r="O13" s="1070"/>
    </row>
    <row r="14" spans="1:18" ht="15" customHeight="1" x14ac:dyDescent="0.25">
      <c r="B14" s="1074" t="s">
        <v>38</v>
      </c>
      <c r="C14" s="1075">
        <v>164.22370799233781</v>
      </c>
      <c r="D14" s="1076">
        <v>0.13225477388476151</v>
      </c>
      <c r="E14" s="1075">
        <v>279.69701941841072</v>
      </c>
      <c r="F14" s="1076">
        <v>0.18118634016249743</v>
      </c>
      <c r="G14" s="1075">
        <v>390.55297255879134</v>
      </c>
      <c r="H14" s="1076">
        <v>0.21567298140011412</v>
      </c>
      <c r="I14" s="1070"/>
      <c r="J14" s="1070"/>
      <c r="K14" s="1070"/>
      <c r="L14" s="1070"/>
      <c r="M14" s="1070"/>
      <c r="N14" s="1070"/>
      <c r="O14" s="1070"/>
    </row>
    <row r="15" spans="1:18" ht="15" customHeight="1" x14ac:dyDescent="0.25">
      <c r="B15" s="1074" t="s">
        <v>6</v>
      </c>
      <c r="C15" s="1075">
        <v>159.20607525366273</v>
      </c>
      <c r="D15" s="1076">
        <v>0.15122614907943077</v>
      </c>
      <c r="E15" s="1075">
        <v>271.88498817435197</v>
      </c>
      <c r="F15" s="1076">
        <v>0.20675943006723851</v>
      </c>
      <c r="G15" s="1075">
        <v>402.3581458003012</v>
      </c>
      <c r="H15" s="1076">
        <v>0.25032903691636416</v>
      </c>
      <c r="I15" s="1070"/>
      <c r="J15" s="1070"/>
      <c r="K15" s="1070"/>
      <c r="L15" s="1070"/>
      <c r="M15" s="1070"/>
      <c r="N15" s="1070"/>
      <c r="O15" s="1070"/>
    </row>
    <row r="16" spans="1:18" ht="15" customHeight="1" x14ac:dyDescent="0.25">
      <c r="B16" s="1074" t="s">
        <v>5</v>
      </c>
      <c r="C16" s="1075">
        <v>133.70502223320167</v>
      </c>
      <c r="D16" s="1076">
        <v>0.35671733525945043</v>
      </c>
      <c r="E16" s="1075">
        <v>218.08020547945469</v>
      </c>
      <c r="F16" s="1076">
        <v>0.33733933851248205</v>
      </c>
      <c r="G16" s="1075">
        <v>298.34017561465396</v>
      </c>
      <c r="H16" s="1076">
        <v>0.34628089956116659</v>
      </c>
      <c r="I16" s="1070"/>
      <c r="J16" s="1070"/>
      <c r="K16" s="1070"/>
      <c r="L16" s="1070"/>
      <c r="M16" s="1070"/>
      <c r="N16" s="1070"/>
      <c r="O16" s="1070"/>
    </row>
    <row r="17" spans="1:15" ht="15" customHeight="1" x14ac:dyDescent="0.25">
      <c r="B17" s="1074" t="s">
        <v>4</v>
      </c>
      <c r="C17" s="1075">
        <v>129.76568973587317</v>
      </c>
      <c r="D17" s="1076">
        <v>0.29581110828923995</v>
      </c>
      <c r="E17" s="1075">
        <v>214.79261070438395</v>
      </c>
      <c r="F17" s="1076">
        <v>0.36464507725706413</v>
      </c>
      <c r="G17" s="1075">
        <v>292.13075028696028</v>
      </c>
      <c r="H17" s="1076">
        <v>0.39305839047215446</v>
      </c>
      <c r="I17" s="1070"/>
      <c r="J17" s="1070"/>
      <c r="K17" s="1070"/>
      <c r="L17" s="1070"/>
      <c r="M17" s="1070"/>
      <c r="N17" s="1070"/>
      <c r="O17" s="1070"/>
    </row>
    <row r="18" spans="1:15" ht="15" customHeight="1" x14ac:dyDescent="0.25">
      <c r="B18" s="1074" t="s">
        <v>40</v>
      </c>
      <c r="C18" s="1075">
        <v>156.72582866043621</v>
      </c>
      <c r="D18" s="1076">
        <v>0.18613288466471967</v>
      </c>
      <c r="E18" s="1075">
        <v>266.63923551532156</v>
      </c>
      <c r="F18" s="1076">
        <v>0.21561418866851834</v>
      </c>
      <c r="G18" s="1075">
        <v>364.17226256095819</v>
      </c>
      <c r="H18" s="1076">
        <v>0.24801795219599168</v>
      </c>
      <c r="I18" s="1070"/>
      <c r="J18" s="1070"/>
      <c r="K18" s="1070"/>
      <c r="L18" s="1070"/>
      <c r="M18" s="1070"/>
      <c r="N18" s="1070"/>
      <c r="O18" s="1070"/>
    </row>
    <row r="19" spans="1:15" ht="15" customHeight="1" x14ac:dyDescent="0.25">
      <c r="B19" s="1074" t="s">
        <v>41</v>
      </c>
      <c r="C19" s="1075">
        <v>176.91692786701577</v>
      </c>
      <c r="D19" s="1076">
        <v>6.0910457637016815E-2</v>
      </c>
      <c r="E19" s="1075">
        <v>293.90008764549458</v>
      </c>
      <c r="F19" s="1076">
        <v>0.17470370596777315</v>
      </c>
      <c r="G19" s="1075">
        <v>404.66518257840886</v>
      </c>
      <c r="H19" s="1076">
        <v>0.23188608225706364</v>
      </c>
      <c r="I19" s="1070"/>
      <c r="J19" s="1070"/>
      <c r="K19" s="1070"/>
      <c r="L19" s="1070"/>
      <c r="M19" s="1070"/>
      <c r="N19" s="1070"/>
      <c r="O19" s="1070"/>
    </row>
    <row r="20" spans="1:15" ht="15" customHeight="1" x14ac:dyDescent="0.25">
      <c r="B20" s="1074" t="s">
        <v>3</v>
      </c>
      <c r="C20" s="1075">
        <v>180.96187084828776</v>
      </c>
      <c r="D20" s="1076">
        <v>0.1178673155087432</v>
      </c>
      <c r="E20" s="1075">
        <v>311.86482967981686</v>
      </c>
      <c r="F20" s="1076">
        <v>0.10216586974373673</v>
      </c>
      <c r="G20" s="1075">
        <v>443.50044347649606</v>
      </c>
      <c r="H20" s="1076">
        <v>0.12001765515084027</v>
      </c>
      <c r="I20" s="1070"/>
      <c r="J20" s="1070"/>
      <c r="K20" s="1070"/>
      <c r="L20" s="1070"/>
      <c r="M20" s="1070"/>
      <c r="N20" s="1070"/>
      <c r="O20" s="1070"/>
    </row>
    <row r="21" spans="1:15" ht="15" customHeight="1" x14ac:dyDescent="0.25">
      <c r="B21" s="1074" t="s">
        <v>2</v>
      </c>
      <c r="C21" s="1075">
        <v>133.59420401854737</v>
      </c>
      <c r="D21" s="1076">
        <v>0.22750359312721544</v>
      </c>
      <c r="E21" s="1075">
        <v>231.26539890710663</v>
      </c>
      <c r="F21" s="1076">
        <v>0.26400435926236504</v>
      </c>
      <c r="G21" s="1075">
        <v>321.82925209205496</v>
      </c>
      <c r="H21" s="1076">
        <v>0.28155606377068287</v>
      </c>
      <c r="I21" s="1070"/>
      <c r="J21" s="1070"/>
      <c r="K21" s="1070"/>
      <c r="L21" s="1070"/>
      <c r="M21" s="1070"/>
      <c r="N21" s="1070"/>
      <c r="O21" s="1070"/>
    </row>
    <row r="22" spans="1:15" ht="15" customHeight="1" x14ac:dyDescent="0.25">
      <c r="B22" s="1074" t="s">
        <v>35</v>
      </c>
      <c r="C22" s="1075">
        <v>350.76145495015788</v>
      </c>
      <c r="D22" s="1076">
        <v>0.319610794286593</v>
      </c>
      <c r="E22" s="1075">
        <v>372.17482997294837</v>
      </c>
      <c r="F22" s="1076">
        <v>0.20767511580489206</v>
      </c>
      <c r="G22" s="1075">
        <v>390.94458752796618</v>
      </c>
      <c r="H22" s="1076">
        <v>0.19460677872501603</v>
      </c>
      <c r="I22" s="1070"/>
      <c r="J22" s="1070"/>
      <c r="K22" s="1070"/>
      <c r="L22" s="1070"/>
      <c r="M22" s="1070"/>
      <c r="N22" s="1070"/>
      <c r="O22" s="1070"/>
    </row>
    <row r="23" spans="1:15" ht="15" customHeight="1" x14ac:dyDescent="0.25">
      <c r="B23" s="1074" t="s">
        <v>42</v>
      </c>
      <c r="C23" s="1075">
        <v>181.21960011918884</v>
      </c>
      <c r="D23" s="1076">
        <v>9.3077336547887302E-2</v>
      </c>
      <c r="E23" s="1075">
        <v>276.07641198964848</v>
      </c>
      <c r="F23" s="1076">
        <v>0.16271626215168333</v>
      </c>
      <c r="G23" s="1075">
        <v>387.73603558259799</v>
      </c>
      <c r="H23" s="1076">
        <v>0.19139745460160498</v>
      </c>
      <c r="I23" s="1070"/>
      <c r="J23" s="1070"/>
      <c r="K23" s="1070"/>
      <c r="L23" s="1070"/>
      <c r="M23" s="1070"/>
      <c r="N23" s="1070"/>
      <c r="O23" s="1070"/>
    </row>
    <row r="24" spans="1:15" ht="15" customHeight="1" x14ac:dyDescent="0.25">
      <c r="B24" s="1074" t="s">
        <v>43</v>
      </c>
      <c r="C24" s="1075">
        <v>134.25544306115012</v>
      </c>
      <c r="D24" s="1076">
        <v>0.2496546124525631</v>
      </c>
      <c r="E24" s="1075">
        <v>242.86191021874964</v>
      </c>
      <c r="F24" s="1076">
        <v>0.28466837659720429</v>
      </c>
      <c r="G24" s="1075">
        <v>337.92609411762618</v>
      </c>
      <c r="H24" s="1076">
        <v>0.30934589121548489</v>
      </c>
      <c r="I24" s="1070"/>
      <c r="J24" s="1070"/>
      <c r="K24" s="1070"/>
      <c r="L24" s="1070"/>
      <c r="M24" s="1070"/>
      <c r="N24" s="1070"/>
      <c r="O24" s="1070"/>
    </row>
    <row r="25" spans="1:15" ht="15" customHeight="1" x14ac:dyDescent="0.25">
      <c r="B25" s="1074" t="s">
        <v>44</v>
      </c>
      <c r="C25" s="1075">
        <v>108.37208368915478</v>
      </c>
      <c r="D25" s="1076">
        <v>0.37253894424082817</v>
      </c>
      <c r="E25" s="1075">
        <v>235.57089679043673</v>
      </c>
      <c r="F25" s="1076">
        <v>0.46211792135475399</v>
      </c>
      <c r="G25" s="1075">
        <v>292.15666925465848</v>
      </c>
      <c r="H25" s="1076">
        <v>0.45411845763023484</v>
      </c>
      <c r="I25" s="1070"/>
      <c r="J25" s="1070"/>
      <c r="K25" s="1070"/>
      <c r="L25" s="1070"/>
      <c r="M25" s="1070"/>
      <c r="N25" s="1070"/>
      <c r="O25" s="1070"/>
    </row>
    <row r="26" spans="1:15" ht="15" customHeight="1" x14ac:dyDescent="0.25">
      <c r="B26" s="1074" t="s">
        <v>45</v>
      </c>
      <c r="C26" s="1075">
        <v>166.7003138300596</v>
      </c>
      <c r="D26" s="1076">
        <v>0.1741865221916421</v>
      </c>
      <c r="E26" s="1075">
        <v>287.42010256816496</v>
      </c>
      <c r="F26" s="1076">
        <v>0.2545274112679381</v>
      </c>
      <c r="G26" s="1075">
        <v>386.02469137561343</v>
      </c>
      <c r="H26" s="1076">
        <v>0.2960614854020846</v>
      </c>
      <c r="I26" s="1070"/>
      <c r="J26" s="1070"/>
      <c r="K26" s="1070"/>
      <c r="L26" s="1070"/>
      <c r="M26" s="1070"/>
      <c r="N26" s="1070"/>
      <c r="O26" s="1070"/>
    </row>
    <row r="27" spans="1:15" ht="15" customHeight="1" x14ac:dyDescent="0.25">
      <c r="B27" s="1074" t="s">
        <v>46</v>
      </c>
      <c r="C27" s="1075">
        <v>202.99</v>
      </c>
      <c r="D27" s="1076">
        <v>0.37363381214788194</v>
      </c>
      <c r="E27" s="1075">
        <v>203.8077211796234</v>
      </c>
      <c r="F27" s="1076">
        <v>0.37608424594259127</v>
      </c>
      <c r="G27" s="1075">
        <v>281.62782051281908</v>
      </c>
      <c r="H27" s="1076">
        <v>0.41026453509864563</v>
      </c>
      <c r="I27" s="1070"/>
      <c r="J27" s="1070"/>
      <c r="K27" s="1070"/>
      <c r="L27" s="1070"/>
      <c r="M27" s="1070"/>
      <c r="N27" s="1070"/>
      <c r="O27" s="1070"/>
    </row>
    <row r="28" spans="1:15" ht="15" customHeight="1" x14ac:dyDescent="0.25">
      <c r="B28" s="1077" t="s">
        <v>1</v>
      </c>
      <c r="C28" s="1078">
        <v>173.07075289575289</v>
      </c>
      <c r="D28" s="1079">
        <v>9.9563161885390841E-2</v>
      </c>
      <c r="E28" s="1078">
        <v>279.96084224598656</v>
      </c>
      <c r="F28" s="1079">
        <v>0.23192323039956561</v>
      </c>
      <c r="G28" s="1078">
        <v>380.21278688524478</v>
      </c>
      <c r="H28" s="1079">
        <v>0.28208546499317422</v>
      </c>
      <c r="I28" s="1070"/>
      <c r="J28" s="1070"/>
      <c r="K28" s="1070"/>
      <c r="L28" s="1070"/>
      <c r="M28" s="1070"/>
      <c r="N28" s="1070"/>
      <c r="O28" s="1070"/>
    </row>
    <row r="29" spans="1:15" ht="15" customHeight="1" x14ac:dyDescent="0.25">
      <c r="B29" s="1303" t="s">
        <v>0</v>
      </c>
      <c r="C29" s="1304">
        <v>171.1244778422851</v>
      </c>
      <c r="D29" s="1305">
        <v>0.32979893032336965</v>
      </c>
      <c r="E29" s="1304">
        <v>278.16614019102462</v>
      </c>
      <c r="F29" s="1305">
        <v>0.24820532553055857</v>
      </c>
      <c r="G29" s="1304">
        <v>384.61327315292425</v>
      </c>
      <c r="H29" s="1305">
        <v>0.25900517236951398</v>
      </c>
      <c r="I29" s="672"/>
      <c r="J29" s="672"/>
      <c r="K29" s="672"/>
      <c r="L29" s="672"/>
      <c r="M29" s="672"/>
      <c r="N29" s="672"/>
      <c r="O29" s="672"/>
    </row>
    <row r="30" spans="1:15" ht="7.5" customHeight="1"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7.1"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65</v>
      </c>
      <c r="C1" s="700" t="s">
        <v>65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456</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363</v>
      </c>
      <c r="D11" s="1073" t="s">
        <v>363</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2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25">
      <c r="B13" s="1074" t="s">
        <v>37</v>
      </c>
      <c r="C13" s="1075">
        <v>345.66666666666669</v>
      </c>
      <c r="D13" s="1076">
        <v>0.16299526256689462</v>
      </c>
      <c r="E13" s="1075">
        <v>484.3866666666666</v>
      </c>
      <c r="F13" s="1076">
        <v>0.31126752155744036</v>
      </c>
      <c r="G13" s="1075">
        <v>850.34615384615381</v>
      </c>
      <c r="H13" s="1076">
        <v>0.23457841501008012</v>
      </c>
      <c r="I13" s="1070"/>
      <c r="J13" s="1070"/>
      <c r="K13" s="1070"/>
      <c r="L13" s="1070"/>
      <c r="M13" s="1070"/>
      <c r="N13" s="1070"/>
      <c r="O13" s="1070"/>
    </row>
    <row r="14" spans="1:18" ht="15" customHeight="1" x14ac:dyDescent="0.2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25">
      <c r="B15" s="1074" t="s">
        <v>6</v>
      </c>
      <c r="C15" s="1075" t="s">
        <v>363</v>
      </c>
      <c r="D15" s="1076" t="s">
        <v>363</v>
      </c>
      <c r="E15" s="1075" t="s">
        <v>363</v>
      </c>
      <c r="F15" s="1076" t="s">
        <v>363</v>
      </c>
      <c r="G15" s="1075" t="s">
        <v>363</v>
      </c>
      <c r="H15" s="1076" t="s">
        <v>363</v>
      </c>
      <c r="I15" s="1070"/>
      <c r="J15" s="1070"/>
      <c r="K15" s="1070"/>
      <c r="L15" s="1070"/>
      <c r="M15" s="1070"/>
      <c r="N15" s="1070"/>
      <c r="O15" s="1070"/>
    </row>
    <row r="16" spans="1:18" ht="15" customHeight="1" x14ac:dyDescent="0.2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25">
      <c r="B17" s="1074" t="s">
        <v>4</v>
      </c>
      <c r="C17" s="1075">
        <v>308.07746019711897</v>
      </c>
      <c r="D17" s="1076">
        <v>0.46982743352024026</v>
      </c>
      <c r="E17" s="1075">
        <v>559.41837108953541</v>
      </c>
      <c r="F17" s="1076">
        <v>0.4969459057511299</v>
      </c>
      <c r="G17" s="1075">
        <v>707.13375987361667</v>
      </c>
      <c r="H17" s="1076">
        <v>0.4307494707860014</v>
      </c>
      <c r="I17" s="1070"/>
      <c r="J17" s="1070"/>
      <c r="K17" s="1070"/>
      <c r="L17" s="1070"/>
      <c r="M17" s="1070"/>
      <c r="N17" s="1070"/>
      <c r="O17" s="1070"/>
    </row>
    <row r="18" spans="1:15" ht="15" customHeight="1" x14ac:dyDescent="0.25">
      <c r="B18" s="1074" t="s">
        <v>40</v>
      </c>
      <c r="C18" s="1075">
        <v>157.63</v>
      </c>
      <c r="D18" s="1076">
        <v>0</v>
      </c>
      <c r="E18" s="1075">
        <v>741.42333333333329</v>
      </c>
      <c r="F18" s="1076">
        <v>0.13684187999392131</v>
      </c>
      <c r="G18" s="1075">
        <v>879.87000000000012</v>
      </c>
      <c r="H18" s="1076">
        <v>0.46366147056633489</v>
      </c>
      <c r="I18" s="1070"/>
      <c r="J18" s="1070"/>
      <c r="K18" s="1070"/>
      <c r="L18" s="1070"/>
      <c r="M18" s="1070"/>
      <c r="N18" s="1070"/>
      <c r="O18" s="1070"/>
    </row>
    <row r="19" spans="1:15" ht="15" customHeight="1" x14ac:dyDescent="0.25">
      <c r="B19" s="1074" t="s">
        <v>41</v>
      </c>
      <c r="C19" s="1075">
        <v>221.44874999999999</v>
      </c>
      <c r="D19" s="1076">
        <v>0.41039169075026039</v>
      </c>
      <c r="E19" s="1075">
        <v>563.49222222222227</v>
      </c>
      <c r="F19" s="1076">
        <v>0.47440624594357844</v>
      </c>
      <c r="G19" s="1075">
        <v>799.36796874999959</v>
      </c>
      <c r="H19" s="1076">
        <v>0.50494006501311495</v>
      </c>
      <c r="I19" s="1070"/>
      <c r="J19" s="1070"/>
      <c r="K19" s="1070"/>
      <c r="L19" s="1070"/>
      <c r="M19" s="1070"/>
      <c r="N19" s="1070"/>
      <c r="O19" s="1070"/>
    </row>
    <row r="20" spans="1:15" ht="15" customHeight="1" x14ac:dyDescent="0.25">
      <c r="B20" s="1074" t="s">
        <v>3</v>
      </c>
      <c r="C20" s="1075">
        <v>301.03927083333332</v>
      </c>
      <c r="D20" s="1076">
        <v>4.4700131058306301E-2</v>
      </c>
      <c r="E20" s="1075">
        <v>1346.0418556701034</v>
      </c>
      <c r="F20" s="1076">
        <v>0.26432603939959948</v>
      </c>
      <c r="G20" s="1075">
        <v>1453.1548484848481</v>
      </c>
      <c r="H20" s="1076">
        <v>0.20068232294212546</v>
      </c>
      <c r="I20" s="1070"/>
      <c r="J20" s="1070"/>
      <c r="K20" s="1070"/>
      <c r="L20" s="1070"/>
      <c r="M20" s="1070"/>
      <c r="N20" s="1070"/>
      <c r="O20" s="1070"/>
    </row>
    <row r="21" spans="1:15" ht="15" customHeight="1" x14ac:dyDescent="0.2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25">
      <c r="B22" s="1074" t="s">
        <v>35</v>
      </c>
      <c r="C22" s="1075">
        <v>1950</v>
      </c>
      <c r="D22" s="1076">
        <v>0</v>
      </c>
      <c r="E22" s="1075">
        <v>1798.0474545454542</v>
      </c>
      <c r="F22" s="1076">
        <v>0.15059675088388788</v>
      </c>
      <c r="G22" s="1075">
        <v>1836.1372093023253</v>
      </c>
      <c r="H22" s="1076">
        <v>0.15414773404706361</v>
      </c>
      <c r="I22" s="1070"/>
      <c r="J22" s="1070"/>
      <c r="K22" s="1070"/>
      <c r="L22" s="1070"/>
      <c r="M22" s="1070"/>
      <c r="N22" s="1070"/>
      <c r="O22" s="1070"/>
    </row>
    <row r="23" spans="1:15" ht="15" customHeight="1" x14ac:dyDescent="0.25">
      <c r="B23" s="1074" t="s">
        <v>42</v>
      </c>
      <c r="C23" s="1075">
        <v>313.5</v>
      </c>
      <c r="D23" s="1076">
        <v>0</v>
      </c>
      <c r="E23" s="1075">
        <v>539.0752941176471</v>
      </c>
      <c r="F23" s="1076">
        <v>0.31841085370925537</v>
      </c>
      <c r="G23" s="1075">
        <v>544.59242424242404</v>
      </c>
      <c r="H23" s="1076">
        <v>0.30663086632849695</v>
      </c>
      <c r="I23" s="1070"/>
      <c r="J23" s="1070"/>
      <c r="K23" s="1070"/>
      <c r="L23" s="1070"/>
      <c r="M23" s="1070"/>
      <c r="N23" s="1070"/>
      <c r="O23" s="1070"/>
    </row>
    <row r="24" spans="1:15" ht="15" customHeight="1" x14ac:dyDescent="0.25">
      <c r="B24" s="1074" t="s">
        <v>43</v>
      </c>
      <c r="C24" s="1075">
        <v>233.93</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25">
      <c r="B25" s="1074" t="s">
        <v>44</v>
      </c>
      <c r="C25" s="1075">
        <v>579.16384615384618</v>
      </c>
      <c r="D25" s="1076">
        <v>0.14880458078586989</v>
      </c>
      <c r="E25" s="1075">
        <v>985.75866666666661</v>
      </c>
      <c r="F25" s="1076">
        <v>0.49428780315054388</v>
      </c>
      <c r="G25" s="1075">
        <v>1078.2290909090909</v>
      </c>
      <c r="H25" s="1076">
        <v>0.38004178116266096</v>
      </c>
      <c r="I25" s="1070"/>
      <c r="J25" s="1070"/>
      <c r="K25" s="1070"/>
      <c r="L25" s="1070"/>
      <c r="M25" s="1070"/>
      <c r="N25" s="1070"/>
      <c r="O25" s="1070"/>
    </row>
    <row r="26" spans="1:15" ht="15" customHeight="1" x14ac:dyDescent="0.25">
      <c r="B26" s="1074" t="s">
        <v>45</v>
      </c>
      <c r="C26" s="1075">
        <v>292.17959358288761</v>
      </c>
      <c r="D26" s="1076">
        <v>0.18845991464059519</v>
      </c>
      <c r="E26" s="1075">
        <v>505.8985914972269</v>
      </c>
      <c r="F26" s="1076">
        <v>0.30065056403327145</v>
      </c>
      <c r="G26" s="1075">
        <v>807.52807194244906</v>
      </c>
      <c r="H26" s="1076">
        <v>0.30157662922206607</v>
      </c>
      <c r="I26" s="1070"/>
      <c r="J26" s="1070"/>
      <c r="K26" s="1070"/>
      <c r="L26" s="1070"/>
      <c r="M26" s="1070"/>
      <c r="N26" s="1070"/>
      <c r="O26" s="1070"/>
    </row>
    <row r="27" spans="1:15" ht="15" customHeight="1" x14ac:dyDescent="0.2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2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25">
      <c r="B29" s="1303" t="s">
        <v>0</v>
      </c>
      <c r="C29" s="1304">
        <v>298.60354927636035</v>
      </c>
      <c r="D29" s="1305">
        <v>0.32272604240374608</v>
      </c>
      <c r="E29" s="1304">
        <v>560.56048596673452</v>
      </c>
      <c r="F29" s="1305">
        <v>0.50721556701920989</v>
      </c>
      <c r="G29" s="1304">
        <v>831.41024675324843</v>
      </c>
      <c r="H29" s="1305">
        <v>0.40948402352736346</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7.45"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193</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455</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25">
      <c r="B12" s="1074" t="s">
        <v>7</v>
      </c>
      <c r="C12" s="1075" t="s">
        <v>363</v>
      </c>
      <c r="D12" s="1076" t="s">
        <v>363</v>
      </c>
      <c r="E12" s="1075" t="s">
        <v>363</v>
      </c>
      <c r="F12" s="1076" t="s">
        <v>363</v>
      </c>
      <c r="G12" s="1075">
        <v>290</v>
      </c>
      <c r="H12" s="1076">
        <v>0</v>
      </c>
      <c r="I12" s="1070"/>
      <c r="J12" s="1070"/>
      <c r="K12" s="1070"/>
      <c r="L12" s="1070"/>
      <c r="M12" s="1070"/>
      <c r="N12" s="1070"/>
      <c r="O12" s="1070"/>
    </row>
    <row r="13" spans="1:18" ht="15" customHeight="1" x14ac:dyDescent="0.25">
      <c r="B13" s="1074" t="s">
        <v>37</v>
      </c>
      <c r="C13" s="1075">
        <v>170.46661764705883</v>
      </c>
      <c r="D13" s="1076">
        <v>0.17198703075302382</v>
      </c>
      <c r="E13" s="1075">
        <v>263.72490566037675</v>
      </c>
      <c r="F13" s="1076">
        <v>0.22968079815877043</v>
      </c>
      <c r="G13" s="1075">
        <v>420.00972222222265</v>
      </c>
      <c r="H13" s="1076">
        <v>0.22155655824729112</v>
      </c>
      <c r="I13" s="1070"/>
      <c r="J13" s="1070"/>
      <c r="K13" s="1070"/>
      <c r="L13" s="1070"/>
      <c r="M13" s="1070"/>
      <c r="N13" s="1070"/>
      <c r="O13" s="1070"/>
    </row>
    <row r="14" spans="1:18" ht="15" customHeight="1" x14ac:dyDescent="0.2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25">
      <c r="B15" s="1074" t="s">
        <v>6</v>
      </c>
      <c r="C15" s="1075">
        <v>233.98121442382043</v>
      </c>
      <c r="D15" s="1076">
        <v>0.49157382013823531</v>
      </c>
      <c r="E15" s="1075">
        <v>338.60134776335616</v>
      </c>
      <c r="F15" s="1076">
        <v>0.46615760748041363</v>
      </c>
      <c r="G15" s="1075">
        <v>564.9985804701663</v>
      </c>
      <c r="H15" s="1076">
        <v>0.42823069012179366</v>
      </c>
      <c r="I15" s="1070"/>
      <c r="J15" s="1070"/>
      <c r="K15" s="1070"/>
      <c r="L15" s="1070"/>
      <c r="M15" s="1070"/>
      <c r="N15" s="1070"/>
      <c r="O15" s="1070"/>
    </row>
    <row r="16" spans="1:18" ht="15" customHeight="1" x14ac:dyDescent="0.2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25">
      <c r="B17" s="1074" t="s">
        <v>4</v>
      </c>
      <c r="C17" s="1075">
        <v>233.56219466832042</v>
      </c>
      <c r="D17" s="1076">
        <v>0.47205552510506715</v>
      </c>
      <c r="E17" s="1075">
        <v>389.89679144385013</v>
      </c>
      <c r="F17" s="1076">
        <v>0.54667761709335738</v>
      </c>
      <c r="G17" s="1075">
        <v>606.28762227238565</v>
      </c>
      <c r="H17" s="1076">
        <v>0.45043943629244559</v>
      </c>
      <c r="I17" s="1070"/>
      <c r="J17" s="1070"/>
      <c r="K17" s="1070"/>
      <c r="L17" s="1070"/>
      <c r="M17" s="1070"/>
      <c r="N17" s="1070"/>
      <c r="O17" s="1070"/>
    </row>
    <row r="18" spans="1:15" ht="15" customHeight="1" x14ac:dyDescent="0.25">
      <c r="B18" s="1074" t="s">
        <v>40</v>
      </c>
      <c r="C18" s="1075">
        <v>173.39726287262866</v>
      </c>
      <c r="D18" s="1076">
        <v>0.42585227228364614</v>
      </c>
      <c r="E18" s="1075">
        <v>270.89044198894965</v>
      </c>
      <c r="F18" s="1076">
        <v>0.47226964784405207</v>
      </c>
      <c r="G18" s="1075">
        <v>473.92842105263162</v>
      </c>
      <c r="H18" s="1076">
        <v>0.50381227053532351</v>
      </c>
      <c r="I18" s="1070"/>
      <c r="J18" s="1070"/>
      <c r="K18" s="1070"/>
      <c r="L18" s="1070"/>
      <c r="M18" s="1070"/>
      <c r="N18" s="1070"/>
      <c r="O18" s="1070"/>
    </row>
    <row r="19" spans="1:15" ht="15" customHeight="1" x14ac:dyDescent="0.25">
      <c r="B19" s="1074" t="s">
        <v>41</v>
      </c>
      <c r="C19" s="1075">
        <v>220.32237542229859</v>
      </c>
      <c r="D19" s="1076">
        <v>0.14383243530965661</v>
      </c>
      <c r="E19" s="1075">
        <v>293.65777244687848</v>
      </c>
      <c r="F19" s="1076">
        <v>0.18933781901806318</v>
      </c>
      <c r="G19" s="1075">
        <v>518.03719999999828</v>
      </c>
      <c r="H19" s="1076">
        <v>0.18028901545253898</v>
      </c>
      <c r="I19" s="1070"/>
      <c r="J19" s="1070"/>
      <c r="K19" s="1070"/>
      <c r="L19" s="1070"/>
      <c r="M19" s="1070"/>
      <c r="N19" s="1070"/>
      <c r="O19" s="1070"/>
    </row>
    <row r="20" spans="1:15" ht="15" customHeight="1" x14ac:dyDescent="0.25">
      <c r="B20" s="1074" t="s">
        <v>3</v>
      </c>
      <c r="C20" s="1075">
        <v>294.26186606068705</v>
      </c>
      <c r="D20" s="1076">
        <v>0.13349851842978042</v>
      </c>
      <c r="E20" s="1075">
        <v>486.98809483126865</v>
      </c>
      <c r="F20" s="1076">
        <v>0.20967713369524685</v>
      </c>
      <c r="G20" s="1075">
        <v>839.3559908256882</v>
      </c>
      <c r="H20" s="1076">
        <v>0.18143831537539504</v>
      </c>
      <c r="I20" s="1070"/>
      <c r="J20" s="1070"/>
      <c r="K20" s="1070"/>
      <c r="L20" s="1070"/>
      <c r="M20" s="1070"/>
      <c r="N20" s="1070"/>
      <c r="O20" s="1070"/>
    </row>
    <row r="21" spans="1:15" ht="15" customHeight="1" x14ac:dyDescent="0.25">
      <c r="B21" s="1074" t="s">
        <v>2</v>
      </c>
      <c r="C21" s="1075">
        <v>196.59538637011502</v>
      </c>
      <c r="D21" s="1076">
        <v>0.3375982061290374</v>
      </c>
      <c r="E21" s="1075">
        <v>343.00203405018982</v>
      </c>
      <c r="F21" s="1076">
        <v>0.28143857216491613</v>
      </c>
      <c r="G21" s="1075">
        <v>604.19725181217063</v>
      </c>
      <c r="H21" s="1076">
        <v>0.26753221762132001</v>
      </c>
      <c r="I21" s="1070"/>
      <c r="J21" s="1070"/>
      <c r="K21" s="1070"/>
      <c r="L21" s="1070"/>
      <c r="M21" s="1070"/>
      <c r="N21" s="1070"/>
      <c r="O21" s="1070"/>
    </row>
    <row r="22" spans="1:15" ht="15" customHeight="1" x14ac:dyDescent="0.25">
      <c r="B22" s="1074" t="s">
        <v>35</v>
      </c>
      <c r="C22" s="1075">
        <v>214.17885013415213</v>
      </c>
      <c r="D22" s="1076">
        <v>0.41908302144968401</v>
      </c>
      <c r="E22" s="1075">
        <v>295.68352805534283</v>
      </c>
      <c r="F22" s="1076">
        <v>0.42779155875421582</v>
      </c>
      <c r="G22" s="1075">
        <v>461.58032786885008</v>
      </c>
      <c r="H22" s="1076">
        <v>0.44779030381479146</v>
      </c>
      <c r="I22" s="1070"/>
      <c r="J22" s="1070"/>
      <c r="K22" s="1070"/>
      <c r="L22" s="1070"/>
      <c r="M22" s="1070"/>
      <c r="N22" s="1070"/>
      <c r="O22" s="1070"/>
    </row>
    <row r="23" spans="1:15" ht="15" customHeight="1" x14ac:dyDescent="0.25">
      <c r="B23" s="1074" t="s">
        <v>42</v>
      </c>
      <c r="C23" s="1075">
        <v>305.40814225941426</v>
      </c>
      <c r="D23" s="1076">
        <v>6.3421368207274995E-2</v>
      </c>
      <c r="E23" s="1075">
        <v>327.38112807463875</v>
      </c>
      <c r="F23" s="1076">
        <v>0.14741462652716811</v>
      </c>
      <c r="G23" s="1075">
        <v>475.84323529410989</v>
      </c>
      <c r="H23" s="1076">
        <v>0.24966935197301607</v>
      </c>
      <c r="I23" s="1070"/>
      <c r="J23" s="1070"/>
      <c r="K23" s="1070"/>
      <c r="L23" s="1070"/>
      <c r="M23" s="1070"/>
      <c r="N23" s="1070"/>
      <c r="O23" s="1070"/>
    </row>
    <row r="24" spans="1:15" ht="15" customHeight="1" x14ac:dyDescent="0.25">
      <c r="B24" s="1074" t="s">
        <v>43</v>
      </c>
      <c r="C24" s="1075">
        <v>147</v>
      </c>
      <c r="D24" s="1076">
        <v>6.7343502970147379E-2</v>
      </c>
      <c r="E24" s="1075" t="s">
        <v>363</v>
      </c>
      <c r="F24" s="1076" t="s">
        <v>363</v>
      </c>
      <c r="G24" s="1075" t="s">
        <v>363</v>
      </c>
      <c r="H24" s="1076" t="s">
        <v>363</v>
      </c>
      <c r="I24" s="1070"/>
      <c r="J24" s="1070"/>
      <c r="K24" s="1070"/>
      <c r="L24" s="1070"/>
      <c r="M24" s="1070"/>
      <c r="N24" s="1070"/>
      <c r="O24" s="1070"/>
    </row>
    <row r="25" spans="1:15" ht="15" customHeight="1" x14ac:dyDescent="0.25">
      <c r="B25" s="1074" t="s">
        <v>44</v>
      </c>
      <c r="C25" s="1075">
        <v>233.10428070175374</v>
      </c>
      <c r="D25" s="1076">
        <v>0.26757183957217601</v>
      </c>
      <c r="E25" s="1075">
        <v>501.22320000000025</v>
      </c>
      <c r="F25" s="1076">
        <v>0.26651279639512521</v>
      </c>
      <c r="G25" s="1075">
        <v>574.4879550102246</v>
      </c>
      <c r="H25" s="1076">
        <v>0.23838900184024325</v>
      </c>
      <c r="I25" s="1070"/>
      <c r="J25" s="1070"/>
      <c r="K25" s="1070"/>
      <c r="L25" s="1070"/>
      <c r="M25" s="1070"/>
      <c r="N25" s="1070"/>
      <c r="O25" s="1070"/>
    </row>
    <row r="26" spans="1:15" ht="15" customHeight="1" x14ac:dyDescent="0.2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2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25">
      <c r="B28" s="1077" t="s">
        <v>1</v>
      </c>
      <c r="C28" s="1078">
        <v>282.14999999999998</v>
      </c>
      <c r="D28" s="1079">
        <v>0</v>
      </c>
      <c r="E28" s="1078">
        <v>342.46999999999997</v>
      </c>
      <c r="F28" s="1079">
        <v>0.26693541299265489</v>
      </c>
      <c r="G28" s="1078" t="s">
        <v>363</v>
      </c>
      <c r="H28" s="1079" t="s">
        <v>363</v>
      </c>
      <c r="I28" s="1070"/>
      <c r="J28" s="1070"/>
      <c r="K28" s="1070"/>
      <c r="L28" s="1070"/>
      <c r="M28" s="1070"/>
      <c r="N28" s="1070"/>
      <c r="O28" s="1070"/>
    </row>
    <row r="29" spans="1:15" ht="15" customHeight="1" x14ac:dyDescent="0.25">
      <c r="B29" s="1303" t="s">
        <v>0</v>
      </c>
      <c r="C29" s="1304">
        <v>236.93067320905857</v>
      </c>
      <c r="D29" s="1305">
        <v>0.35945984260953728</v>
      </c>
      <c r="E29" s="1304">
        <v>377.20823520478814</v>
      </c>
      <c r="F29" s="1305">
        <v>0.3871490248231243</v>
      </c>
      <c r="G29" s="1304">
        <v>610.63905006630353</v>
      </c>
      <c r="H29" s="1305">
        <v>0.36429901466096115</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8.6"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9" t="s">
        <v>368</v>
      </c>
      <c r="C3" s="1419"/>
      <c r="D3" s="1419"/>
      <c r="E3" s="1419"/>
      <c r="F3" s="1419"/>
      <c r="G3" s="1419"/>
      <c r="H3" s="1419"/>
      <c r="I3" s="1419"/>
      <c r="J3" s="1419"/>
      <c r="K3" s="1419"/>
      <c r="L3" s="1419"/>
      <c r="M3" s="1419"/>
      <c r="N3" s="1419"/>
      <c r="O3" s="1419"/>
      <c r="P3" s="1419"/>
      <c r="Q3" s="1419"/>
      <c r="R3" s="1419"/>
      <c r="S3" s="1419"/>
      <c r="T3" s="1419"/>
      <c r="U3" s="1419"/>
      <c r="V3" s="1419"/>
      <c r="W3" s="1419"/>
      <c r="X3" s="1419"/>
      <c r="Y3" s="1419"/>
      <c r="Z3" s="1419"/>
    </row>
    <row r="5" spans="1:29" x14ac:dyDescent="0.25">
      <c r="B5" s="219"/>
      <c r="C5" s="219"/>
      <c r="D5" s="1420" t="s">
        <v>365</v>
      </c>
      <c r="E5" s="1420"/>
      <c r="F5" s="1420"/>
      <c r="G5" s="1420"/>
      <c r="H5" s="1420"/>
      <c r="I5" s="1420"/>
      <c r="J5" s="1420"/>
      <c r="K5" s="1420"/>
      <c r="L5" s="1420"/>
      <c r="M5" s="219"/>
      <c r="N5" s="1421" t="s">
        <v>339</v>
      </c>
      <c r="O5" s="1421"/>
      <c r="P5" s="1421"/>
      <c r="Q5" s="1421"/>
      <c r="R5" s="1421"/>
      <c r="S5" s="1421"/>
      <c r="T5" s="1421"/>
      <c r="U5" s="1421"/>
      <c r="V5" s="1421"/>
      <c r="W5" s="1421"/>
      <c r="X5" s="1421"/>
      <c r="Y5" s="1421"/>
      <c r="Z5" s="1421"/>
      <c r="AA5" s="1421"/>
    </row>
    <row r="6" spans="1:29" ht="21" customHeight="1" x14ac:dyDescent="0.25">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26">
        <v>45657</v>
      </c>
      <c r="Y6" s="1427"/>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1357"/>
      <c r="K8" s="234"/>
      <c r="L8" s="234"/>
      <c r="M8" s="219"/>
    </row>
    <row r="9" spans="1:29" ht="15" customHeight="1" x14ac:dyDescent="0.25">
      <c r="B9" s="298" t="s">
        <v>8</v>
      </c>
      <c r="C9" s="219"/>
      <c r="D9" s="299">
        <v>212243</v>
      </c>
      <c r="E9" s="300">
        <v>220375</v>
      </c>
      <c r="F9" s="300">
        <v>228555</v>
      </c>
      <c r="G9" s="254">
        <v>257227</v>
      </c>
      <c r="H9" s="254">
        <v>270632</v>
      </c>
      <c r="I9" s="254">
        <v>286600</v>
      </c>
      <c r="J9" s="254">
        <v>296663</v>
      </c>
      <c r="K9" s="301">
        <v>304357</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5.9653997068479958E-2</v>
      </c>
      <c r="AA9" s="279">
        <v>17134</v>
      </c>
    </row>
    <row r="10" spans="1:29" x14ac:dyDescent="0.25">
      <c r="B10" s="303" t="s">
        <v>7</v>
      </c>
      <c r="C10" s="219"/>
      <c r="D10" s="253">
        <v>29146</v>
      </c>
      <c r="E10" s="254">
        <v>32952</v>
      </c>
      <c r="F10" s="254">
        <v>31533</v>
      </c>
      <c r="G10" s="254">
        <v>35145</v>
      </c>
      <c r="H10" s="254">
        <v>37547</v>
      </c>
      <c r="I10" s="254">
        <v>40334</v>
      </c>
      <c r="J10" s="254">
        <v>45264</v>
      </c>
      <c r="K10" s="257">
        <v>47370</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0.11795525346927227</v>
      </c>
      <c r="AA10" s="257">
        <v>4998</v>
      </c>
    </row>
    <row r="11" spans="1:29" x14ac:dyDescent="0.25">
      <c r="B11" s="303" t="s">
        <v>37</v>
      </c>
      <c r="C11" s="219"/>
      <c r="D11" s="253">
        <v>22049</v>
      </c>
      <c r="E11" s="254">
        <v>21083</v>
      </c>
      <c r="F11" s="254">
        <v>24199</v>
      </c>
      <c r="G11" s="254">
        <v>27700</v>
      </c>
      <c r="H11" s="254">
        <v>28977</v>
      </c>
      <c r="I11" s="254">
        <v>31214</v>
      </c>
      <c r="J11" s="254">
        <v>33127</v>
      </c>
      <c r="K11" s="257">
        <v>34990</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0.10423833117682335</v>
      </c>
      <c r="AA11" s="257">
        <v>3303</v>
      </c>
    </row>
    <row r="12" spans="1:29" x14ac:dyDescent="0.25">
      <c r="B12" s="303" t="s">
        <v>38</v>
      </c>
      <c r="C12" s="219"/>
      <c r="D12" s="253">
        <v>17328</v>
      </c>
      <c r="E12" s="254">
        <v>20674</v>
      </c>
      <c r="F12" s="254">
        <v>23074</v>
      </c>
      <c r="G12" s="254">
        <v>24476</v>
      </c>
      <c r="H12" s="254">
        <v>26198</v>
      </c>
      <c r="I12" s="254">
        <v>29233</v>
      </c>
      <c r="J12" s="254">
        <v>31849</v>
      </c>
      <c r="K12" s="257">
        <v>33221</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8.6186038907961393E-2</v>
      </c>
      <c r="AA12" s="257">
        <v>2636</v>
      </c>
    </row>
    <row r="13" spans="1:29" x14ac:dyDescent="0.25">
      <c r="B13" s="303" t="s">
        <v>6</v>
      </c>
      <c r="C13" s="219"/>
      <c r="D13" s="253">
        <v>21638</v>
      </c>
      <c r="E13" s="254">
        <v>23390</v>
      </c>
      <c r="F13" s="254">
        <v>25070</v>
      </c>
      <c r="G13" s="254">
        <v>26787</v>
      </c>
      <c r="H13" s="254">
        <v>34697</v>
      </c>
      <c r="I13" s="254">
        <v>40697</v>
      </c>
      <c r="J13" s="254">
        <v>45025</v>
      </c>
      <c r="K13" s="257">
        <v>50901</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0.18769395897986318</v>
      </c>
      <c r="AA13" s="257">
        <v>8044</v>
      </c>
      <c r="AC13" s="224"/>
    </row>
    <row r="14" spans="1:29" x14ac:dyDescent="0.25">
      <c r="B14" s="303" t="s">
        <v>5</v>
      </c>
      <c r="C14" s="219"/>
      <c r="D14" s="253">
        <v>15734</v>
      </c>
      <c r="E14" s="254">
        <v>17179</v>
      </c>
      <c r="F14" s="254">
        <v>17123</v>
      </c>
      <c r="G14" s="254">
        <v>17369</v>
      </c>
      <c r="H14" s="254">
        <v>17553</v>
      </c>
      <c r="I14" s="254">
        <v>17166</v>
      </c>
      <c r="J14" s="254">
        <v>18175</v>
      </c>
      <c r="K14" s="257">
        <v>18124</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1.6603096253084981E-2</v>
      </c>
      <c r="AA14" s="257">
        <v>296</v>
      </c>
      <c r="AC14" s="224"/>
    </row>
    <row r="15" spans="1:29" x14ac:dyDescent="0.25">
      <c r="B15" s="303" t="s">
        <v>4</v>
      </c>
      <c r="C15" s="219"/>
      <c r="D15" s="253">
        <v>93374</v>
      </c>
      <c r="E15" s="254">
        <v>104776</v>
      </c>
      <c r="F15" s="254">
        <v>105589</v>
      </c>
      <c r="G15" s="254">
        <v>108712</v>
      </c>
      <c r="H15" s="254">
        <v>114173</v>
      </c>
      <c r="I15" s="254">
        <v>122589</v>
      </c>
      <c r="J15" s="254">
        <v>126194</v>
      </c>
      <c r="K15" s="257">
        <v>127052</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1.6529851343350499E-2</v>
      </c>
      <c r="AA15" s="257">
        <v>2066</v>
      </c>
      <c r="AC15" s="224"/>
    </row>
    <row r="16" spans="1:29" x14ac:dyDescent="0.25">
      <c r="B16" s="303" t="s">
        <v>40</v>
      </c>
      <c r="C16" s="219"/>
      <c r="D16" s="253">
        <v>57838</v>
      </c>
      <c r="E16" s="254">
        <v>62182</v>
      </c>
      <c r="F16" s="254">
        <v>59849</v>
      </c>
      <c r="G16" s="254">
        <v>63814</v>
      </c>
      <c r="H16" s="254">
        <v>67338</v>
      </c>
      <c r="I16" s="254">
        <v>72357</v>
      </c>
      <c r="J16" s="254">
        <v>78035</v>
      </c>
      <c r="K16" s="257">
        <v>79065</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6.8821477816530141E-2</v>
      </c>
      <c r="AA16" s="257">
        <v>5091</v>
      </c>
      <c r="AC16" s="224"/>
    </row>
    <row r="17" spans="2:31" x14ac:dyDescent="0.25">
      <c r="B17" s="303" t="s">
        <v>41</v>
      </c>
      <c r="C17" s="219"/>
      <c r="D17" s="253">
        <v>155037</v>
      </c>
      <c r="E17" s="254">
        <v>163730</v>
      </c>
      <c r="F17" s="254">
        <v>156934</v>
      </c>
      <c r="G17" s="254">
        <v>166875</v>
      </c>
      <c r="H17" s="254">
        <v>187874</v>
      </c>
      <c r="I17" s="254">
        <v>201720</v>
      </c>
      <c r="J17" s="254">
        <v>229333</v>
      </c>
      <c r="K17" s="257">
        <v>240890</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0.10638043797766028</v>
      </c>
      <c r="AA17" s="257">
        <v>23162</v>
      </c>
      <c r="AC17" s="224"/>
    </row>
    <row r="18" spans="2:31" x14ac:dyDescent="0.25">
      <c r="B18" s="303" t="s">
        <v>3</v>
      </c>
      <c r="C18" s="219"/>
      <c r="D18" s="253">
        <v>74354</v>
      </c>
      <c r="E18" s="254">
        <v>88242</v>
      </c>
      <c r="F18" s="254">
        <v>102104</v>
      </c>
      <c r="G18" s="254">
        <v>117265</v>
      </c>
      <c r="H18" s="254">
        <v>133839</v>
      </c>
      <c r="I18" s="254">
        <v>146290</v>
      </c>
      <c r="J18" s="254">
        <v>164565</v>
      </c>
      <c r="K18" s="257">
        <v>174236</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0.10915468301408748</v>
      </c>
      <c r="AA18" s="257">
        <v>17147</v>
      </c>
      <c r="AC18" s="224"/>
    </row>
    <row r="19" spans="2:31" x14ac:dyDescent="0.25">
      <c r="B19" s="303" t="s">
        <v>2</v>
      </c>
      <c r="C19" s="219"/>
      <c r="D19" s="253">
        <v>29189</v>
      </c>
      <c r="E19" s="254">
        <v>28237</v>
      </c>
      <c r="F19" s="254">
        <v>29065</v>
      </c>
      <c r="G19" s="254">
        <v>31070</v>
      </c>
      <c r="H19" s="254">
        <v>32795</v>
      </c>
      <c r="I19" s="254">
        <v>35293</v>
      </c>
      <c r="J19" s="254">
        <v>37168</v>
      </c>
      <c r="K19" s="257">
        <v>37298</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3.3271463002465529E-2</v>
      </c>
      <c r="AA19" s="257">
        <v>1201</v>
      </c>
      <c r="AC19" s="224"/>
    </row>
    <row r="20" spans="2:31" x14ac:dyDescent="0.25">
      <c r="B20" s="303" t="s">
        <v>35</v>
      </c>
      <c r="C20" s="219"/>
      <c r="D20" s="253">
        <v>60099</v>
      </c>
      <c r="E20" s="254">
        <v>61636</v>
      </c>
      <c r="F20" s="254">
        <v>62544</v>
      </c>
      <c r="G20" s="254">
        <v>65061</v>
      </c>
      <c r="H20" s="254">
        <v>68103</v>
      </c>
      <c r="I20" s="254">
        <v>73691</v>
      </c>
      <c r="J20" s="254">
        <v>77196</v>
      </c>
      <c r="K20" s="257">
        <v>85337</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0.1292742959983062</v>
      </c>
      <c r="AA20" s="257">
        <v>9769</v>
      </c>
      <c r="AC20" s="224"/>
    </row>
    <row r="21" spans="2:31" x14ac:dyDescent="0.25">
      <c r="B21" s="303" t="s">
        <v>42</v>
      </c>
      <c r="C21" s="219"/>
      <c r="D21" s="253">
        <v>141699</v>
      </c>
      <c r="E21" s="254">
        <v>143622</v>
      </c>
      <c r="F21" s="254">
        <v>133442</v>
      </c>
      <c r="G21" s="254">
        <v>152686</v>
      </c>
      <c r="H21" s="254">
        <v>163762</v>
      </c>
      <c r="I21" s="254">
        <v>177795</v>
      </c>
      <c r="J21" s="254">
        <v>190951</v>
      </c>
      <c r="K21" s="257">
        <v>200291</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7.8427783012518404E-2</v>
      </c>
      <c r="AA21" s="257">
        <v>14566</v>
      </c>
      <c r="AC21" s="224"/>
    </row>
    <row r="22" spans="2:31" x14ac:dyDescent="0.25">
      <c r="B22" s="303" t="s">
        <v>43</v>
      </c>
      <c r="C22" s="219"/>
      <c r="D22" s="253">
        <v>34999</v>
      </c>
      <c r="E22" s="254">
        <v>35054</v>
      </c>
      <c r="F22" s="254">
        <v>35294</v>
      </c>
      <c r="G22" s="254">
        <v>37047</v>
      </c>
      <c r="H22" s="254">
        <v>37762</v>
      </c>
      <c r="I22" s="254">
        <v>40484</v>
      </c>
      <c r="J22" s="254">
        <v>44630</v>
      </c>
      <c r="K22" s="257">
        <v>47469</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8.6595247905507433E-2</v>
      </c>
      <c r="AA22" s="257">
        <v>3783</v>
      </c>
      <c r="AC22" s="224"/>
    </row>
    <row r="23" spans="2:31" x14ac:dyDescent="0.25">
      <c r="B23" s="303" t="s">
        <v>44</v>
      </c>
      <c r="C23" s="219"/>
      <c r="D23" s="253">
        <v>13668</v>
      </c>
      <c r="E23" s="254">
        <v>13801</v>
      </c>
      <c r="F23" s="254">
        <v>13661</v>
      </c>
      <c r="G23" s="254">
        <v>14164</v>
      </c>
      <c r="H23" s="254">
        <v>15245</v>
      </c>
      <c r="I23" s="254">
        <v>16142</v>
      </c>
      <c r="J23" s="254">
        <v>16475</v>
      </c>
      <c r="K23" s="257">
        <v>17278</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6.2999876953365286E-2</v>
      </c>
      <c r="AA23" s="257">
        <v>1024</v>
      </c>
      <c r="AC23" s="224"/>
    </row>
    <row r="24" spans="2:31" x14ac:dyDescent="0.25">
      <c r="B24" s="303" t="s">
        <v>45</v>
      </c>
      <c r="C24" s="219"/>
      <c r="D24" s="253">
        <v>65017</v>
      </c>
      <c r="E24" s="254">
        <v>67062</v>
      </c>
      <c r="F24" s="254">
        <v>65757</v>
      </c>
      <c r="G24" s="254">
        <v>65741</v>
      </c>
      <c r="H24" s="254">
        <v>65206</v>
      </c>
      <c r="I24" s="254">
        <v>67674</v>
      </c>
      <c r="J24" s="254">
        <v>70761</v>
      </c>
      <c r="K24" s="257">
        <v>73018</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5.0376891650842914E-2</v>
      </c>
      <c r="AA24" s="257">
        <v>3502</v>
      </c>
      <c r="AC24" s="224"/>
    </row>
    <row r="25" spans="2:31" x14ac:dyDescent="0.25">
      <c r="B25" s="303" t="s">
        <v>46</v>
      </c>
      <c r="C25" s="219"/>
      <c r="D25" s="253">
        <v>8100</v>
      </c>
      <c r="E25" s="254">
        <v>8282</v>
      </c>
      <c r="F25" s="254">
        <v>7638</v>
      </c>
      <c r="G25" s="254">
        <v>8004</v>
      </c>
      <c r="H25" s="254">
        <v>8548</v>
      </c>
      <c r="I25" s="254">
        <v>9180</v>
      </c>
      <c r="J25" s="254">
        <v>9334</v>
      </c>
      <c r="K25" s="257">
        <v>9299</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3.669724770642091E-3</v>
      </c>
      <c r="AA25" s="257">
        <v>34</v>
      </c>
      <c r="AC25" s="224"/>
    </row>
    <row r="26" spans="2:31" x14ac:dyDescent="0.25">
      <c r="B26" s="305" t="s">
        <v>1</v>
      </c>
      <c r="C26" s="219"/>
      <c r="D26" s="260">
        <v>2763</v>
      </c>
      <c r="E26" s="261">
        <v>2906</v>
      </c>
      <c r="F26" s="261">
        <v>2799</v>
      </c>
      <c r="G26" s="261">
        <v>2999</v>
      </c>
      <c r="H26" s="261">
        <v>3188</v>
      </c>
      <c r="I26" s="261">
        <v>3407</v>
      </c>
      <c r="J26" s="261">
        <v>3679</v>
      </c>
      <c r="K26" s="265">
        <v>3815</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4.8076923076923128E-2</v>
      </c>
      <c r="AA26" s="265">
        <v>175</v>
      </c>
      <c r="AC26" s="224"/>
      <c r="AD26" s="224"/>
      <c r="AE26" s="286"/>
    </row>
    <row r="27" spans="2:31" x14ac:dyDescent="0.25">
      <c r="B27" s="235" t="s">
        <v>0</v>
      </c>
      <c r="C27" s="219"/>
      <c r="D27" s="1222">
        <f>SUM(D9:D26)</f>
        <v>1054275</v>
      </c>
      <c r="E27" s="306">
        <f>SUM(E9:E26)</f>
        <v>1115183</v>
      </c>
      <c r="F27" s="307">
        <f>SUM(F9:F26)</f>
        <v>1124230</v>
      </c>
      <c r="G27" s="306">
        <f>SUM(G9:G26)</f>
        <v>1222142</v>
      </c>
      <c r="H27" s="307">
        <v>1313437</v>
      </c>
      <c r="I27" s="306">
        <v>1411866</v>
      </c>
      <c r="J27" s="306">
        <v>1518424</v>
      </c>
      <c r="K27" s="306">
        <f>SUM(K9:K26)</f>
        <v>1584011</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8.043967587034806E-2</v>
      </c>
      <c r="AA27" s="243">
        <v>117931</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194</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454</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192.06666666666669</v>
      </c>
      <c r="D11" s="1073">
        <v>0.64420440532506063</v>
      </c>
      <c r="E11" s="1072">
        <v>466.08204375667958</v>
      </c>
      <c r="F11" s="1073">
        <v>0.36378320655946944</v>
      </c>
      <c r="G11" s="1072">
        <v>575.79289112052356</v>
      </c>
      <c r="H11" s="1073">
        <v>0.22976725661482969</v>
      </c>
      <c r="I11" s="1070"/>
      <c r="J11" s="1070"/>
      <c r="K11" s="1070"/>
      <c r="L11" s="1070"/>
      <c r="M11" s="1070"/>
      <c r="N11" s="1070"/>
      <c r="O11" s="1070"/>
    </row>
    <row r="12" spans="1:18" ht="15" customHeight="1" x14ac:dyDescent="0.25">
      <c r="B12" s="1074" t="s">
        <v>7</v>
      </c>
      <c r="C12" s="1075">
        <v>202.73200000000003</v>
      </c>
      <c r="D12" s="1076">
        <v>0.49393475941827858</v>
      </c>
      <c r="E12" s="1075">
        <v>405.17237856388584</v>
      </c>
      <c r="F12" s="1076">
        <v>0.60732302951768891</v>
      </c>
      <c r="G12" s="1075">
        <v>460.73536095261727</v>
      </c>
      <c r="H12" s="1076">
        <v>0.42609268448164245</v>
      </c>
      <c r="I12" s="1070"/>
      <c r="J12" s="1070"/>
      <c r="K12" s="1070"/>
      <c r="L12" s="1070"/>
      <c r="M12" s="1070"/>
      <c r="N12" s="1070"/>
      <c r="O12" s="1070"/>
    </row>
    <row r="13" spans="1:18" ht="15" customHeight="1" x14ac:dyDescent="0.25">
      <c r="B13" s="1074" t="s">
        <v>37</v>
      </c>
      <c r="C13" s="1075">
        <v>346.79608695652178</v>
      </c>
      <c r="D13" s="1076">
        <v>0.340904934578592</v>
      </c>
      <c r="E13" s="1075">
        <v>400.60032736257199</v>
      </c>
      <c r="F13" s="1076">
        <v>0.41581284315748718</v>
      </c>
      <c r="G13" s="1075">
        <v>430.42570900123491</v>
      </c>
      <c r="H13" s="1076">
        <v>0.43411749437519298</v>
      </c>
      <c r="I13" s="1070"/>
      <c r="J13" s="1070"/>
      <c r="K13" s="1070"/>
      <c r="L13" s="1070"/>
      <c r="M13" s="1070"/>
      <c r="N13" s="1070"/>
      <c r="O13" s="1070"/>
    </row>
    <row r="14" spans="1:18" ht="15" customHeight="1" x14ac:dyDescent="0.25">
      <c r="B14" s="1074" t="s">
        <v>38</v>
      </c>
      <c r="C14" s="1075">
        <v>553.94000000000005</v>
      </c>
      <c r="D14" s="1076">
        <v>0</v>
      </c>
      <c r="E14" s="1075">
        <v>572.98519750759874</v>
      </c>
      <c r="F14" s="1076">
        <v>0.23095497541038026</v>
      </c>
      <c r="G14" s="1075">
        <v>522.68153002732265</v>
      </c>
      <c r="H14" s="1076">
        <v>0.35075649560778216</v>
      </c>
      <c r="I14" s="1070"/>
      <c r="J14" s="1070"/>
      <c r="K14" s="1070"/>
      <c r="L14" s="1070"/>
      <c r="M14" s="1070"/>
      <c r="N14" s="1070"/>
      <c r="O14" s="1070"/>
    </row>
    <row r="15" spans="1:18" ht="15" customHeight="1" x14ac:dyDescent="0.25">
      <c r="B15" s="1074" t="s">
        <v>6</v>
      </c>
      <c r="C15" s="1075">
        <v>381.87</v>
      </c>
      <c r="D15" s="1076">
        <v>0.6687436326323718</v>
      </c>
      <c r="E15" s="1075">
        <v>516.81996466431224</v>
      </c>
      <c r="F15" s="1076">
        <v>0.51134747523321511</v>
      </c>
      <c r="G15" s="1075">
        <v>541.85323926380352</v>
      </c>
      <c r="H15" s="1076">
        <v>0.49731926918206065</v>
      </c>
      <c r="I15" s="1070"/>
      <c r="J15" s="1070"/>
      <c r="K15" s="1070"/>
      <c r="L15" s="1070"/>
      <c r="M15" s="1070"/>
      <c r="N15" s="1070"/>
      <c r="O15" s="1070"/>
    </row>
    <row r="16" spans="1:18" ht="15" customHeight="1" x14ac:dyDescent="0.25">
      <c r="B16" s="1074" t="s">
        <v>5</v>
      </c>
      <c r="C16" s="1075">
        <v>495.89555555555552</v>
      </c>
      <c r="D16" s="1076">
        <v>0.51663360678205916</v>
      </c>
      <c r="E16" s="1075">
        <v>531.08575342465758</v>
      </c>
      <c r="F16" s="1076">
        <v>0.46855245277081442</v>
      </c>
      <c r="G16" s="1075">
        <v>514.67711764705871</v>
      </c>
      <c r="H16" s="1076">
        <v>0.48689954462524976</v>
      </c>
      <c r="I16" s="1070"/>
      <c r="J16" s="1070"/>
      <c r="K16" s="1070"/>
      <c r="L16" s="1070"/>
      <c r="M16" s="1070"/>
      <c r="N16" s="1070"/>
      <c r="O16" s="1070"/>
    </row>
    <row r="17" spans="1:15" ht="15" customHeight="1" x14ac:dyDescent="0.25">
      <c r="B17" s="1074" t="s">
        <v>4</v>
      </c>
      <c r="C17" s="1075">
        <v>432.83</v>
      </c>
      <c r="D17" s="1076">
        <v>0</v>
      </c>
      <c r="E17" s="1075">
        <v>426.78327493671139</v>
      </c>
      <c r="F17" s="1076">
        <v>0.66968142689409427</v>
      </c>
      <c r="G17" s="1075">
        <v>571.47917131892018</v>
      </c>
      <c r="H17" s="1076">
        <v>0.56082049207611295</v>
      </c>
      <c r="I17" s="1070"/>
      <c r="J17" s="1070"/>
      <c r="K17" s="1070"/>
      <c r="L17" s="1070"/>
      <c r="M17" s="1070"/>
      <c r="N17" s="1070"/>
      <c r="O17" s="1070"/>
    </row>
    <row r="18" spans="1:15" ht="15" customHeight="1" x14ac:dyDescent="0.25">
      <c r="B18" s="1074" t="s">
        <v>40</v>
      </c>
      <c r="C18" s="1075">
        <v>251.86760528942065</v>
      </c>
      <c r="D18" s="1076">
        <v>0.39199044869077315</v>
      </c>
      <c r="E18" s="1075">
        <v>430.33576980228042</v>
      </c>
      <c r="F18" s="1076">
        <v>0.5747243590973371</v>
      </c>
      <c r="G18" s="1075">
        <v>422.72261281208989</v>
      </c>
      <c r="H18" s="1076">
        <v>0.56731395076853885</v>
      </c>
      <c r="I18" s="1070"/>
      <c r="J18" s="1070"/>
      <c r="K18" s="1070"/>
      <c r="L18" s="1070"/>
      <c r="M18" s="1070"/>
      <c r="N18" s="1070"/>
      <c r="O18" s="1070"/>
    </row>
    <row r="19" spans="1:15" ht="15" customHeight="1" x14ac:dyDescent="0.25">
      <c r="B19" s="1074" t="s">
        <v>41</v>
      </c>
      <c r="C19" s="1075">
        <v>386.02666666666664</v>
      </c>
      <c r="D19" s="1076">
        <v>0.44402755717515341</v>
      </c>
      <c r="E19" s="1075">
        <v>682.03688835289006</v>
      </c>
      <c r="F19" s="1076">
        <v>0.45132927253116667</v>
      </c>
      <c r="G19" s="1075">
        <v>663.88593860463777</v>
      </c>
      <c r="H19" s="1076">
        <v>0.45966750497299141</v>
      </c>
      <c r="I19" s="1070"/>
      <c r="J19" s="1070"/>
      <c r="K19" s="1070"/>
      <c r="L19" s="1070"/>
      <c r="M19" s="1070"/>
      <c r="N19" s="1070"/>
      <c r="O19" s="1070"/>
    </row>
    <row r="20" spans="1:15" ht="15" customHeight="1" x14ac:dyDescent="0.25">
      <c r="B20" s="1074" t="s">
        <v>3</v>
      </c>
      <c r="C20" s="1075">
        <v>1439.223640552997</v>
      </c>
      <c r="D20" s="1076">
        <v>0.35412239922316335</v>
      </c>
      <c r="E20" s="1075">
        <v>977.99487325728785</v>
      </c>
      <c r="F20" s="1076">
        <v>0.39226198566023601</v>
      </c>
      <c r="G20" s="1075">
        <v>910.64800066755618</v>
      </c>
      <c r="H20" s="1076">
        <v>0.38173915200422193</v>
      </c>
      <c r="I20" s="1070"/>
      <c r="J20" s="1070"/>
      <c r="K20" s="1070"/>
      <c r="L20" s="1070"/>
      <c r="M20" s="1070"/>
      <c r="N20" s="1070"/>
      <c r="O20" s="1070"/>
    </row>
    <row r="21" spans="1:15" ht="15" customHeight="1" x14ac:dyDescent="0.25">
      <c r="B21" s="1074" t="s">
        <v>2</v>
      </c>
      <c r="C21" s="1075">
        <v>125.32</v>
      </c>
      <c r="D21" s="1076">
        <v>0</v>
      </c>
      <c r="E21" s="1075">
        <v>372.75099930603722</v>
      </c>
      <c r="F21" s="1076">
        <v>0.50535472983561736</v>
      </c>
      <c r="G21" s="1075">
        <v>464.85721185510516</v>
      </c>
      <c r="H21" s="1076">
        <v>0.46751766967205399</v>
      </c>
      <c r="I21" s="1070"/>
      <c r="J21" s="1070"/>
      <c r="K21" s="1070"/>
      <c r="L21" s="1070"/>
      <c r="M21" s="1070"/>
      <c r="N21" s="1070"/>
      <c r="O21" s="1070"/>
    </row>
    <row r="22" spans="1:15" ht="15" customHeight="1" x14ac:dyDescent="0.25">
      <c r="B22" s="1074" t="s">
        <v>35</v>
      </c>
      <c r="C22" s="1075">
        <v>313.8616464891042</v>
      </c>
      <c r="D22" s="1076">
        <v>0.43531584480891145</v>
      </c>
      <c r="E22" s="1075">
        <v>406.28128787879047</v>
      </c>
      <c r="F22" s="1076">
        <v>0.45098786513999967</v>
      </c>
      <c r="G22" s="1075">
        <v>421.43762508977943</v>
      </c>
      <c r="H22" s="1076">
        <v>0.42129251705499987</v>
      </c>
      <c r="I22" s="1070"/>
      <c r="J22" s="1070"/>
      <c r="K22" s="1070"/>
      <c r="L22" s="1070"/>
      <c r="M22" s="1070"/>
      <c r="N22" s="1070"/>
      <c r="O22" s="1070"/>
    </row>
    <row r="23" spans="1:15" ht="15" customHeight="1" x14ac:dyDescent="0.25">
      <c r="B23" s="1074" t="s">
        <v>42</v>
      </c>
      <c r="C23" s="1075">
        <v>496.59666666666664</v>
      </c>
      <c r="D23" s="1076">
        <v>0.45233468956125472</v>
      </c>
      <c r="E23" s="1075">
        <v>605.53682791783524</v>
      </c>
      <c r="F23" s="1076">
        <v>0.24151803000221692</v>
      </c>
      <c r="G23" s="1075">
        <v>605.0810256409934</v>
      </c>
      <c r="H23" s="1076">
        <v>0.24202027054406855</v>
      </c>
      <c r="I23" s="1070"/>
      <c r="J23" s="1070"/>
      <c r="K23" s="1070"/>
      <c r="L23" s="1070"/>
      <c r="M23" s="1070"/>
      <c r="N23" s="1070"/>
      <c r="O23" s="1070"/>
    </row>
    <row r="24" spans="1:15" ht="15" customHeight="1" x14ac:dyDescent="0.25">
      <c r="B24" s="1074" t="s">
        <v>43</v>
      </c>
      <c r="C24" s="1075" t="s">
        <v>363</v>
      </c>
      <c r="D24" s="1076" t="s">
        <v>363</v>
      </c>
      <c r="E24" s="1075">
        <v>409.59420454545415</v>
      </c>
      <c r="F24" s="1076">
        <v>0.53801020339128824</v>
      </c>
      <c r="G24" s="1075">
        <v>452.93370242214536</v>
      </c>
      <c r="H24" s="1076">
        <v>0.53036364986119189</v>
      </c>
      <c r="I24" s="1070"/>
      <c r="J24" s="1070"/>
      <c r="K24" s="1070"/>
      <c r="L24" s="1070"/>
      <c r="M24" s="1070"/>
      <c r="N24" s="1070"/>
      <c r="O24" s="1070"/>
    </row>
    <row r="25" spans="1:15" ht="15" customHeight="1" x14ac:dyDescent="0.25">
      <c r="B25" s="1074" t="s">
        <v>44</v>
      </c>
      <c r="C25" s="1075">
        <v>1319.2516666666668</v>
      </c>
      <c r="D25" s="1076">
        <v>0.36857321530397325</v>
      </c>
      <c r="E25" s="1075">
        <v>895.18046656298645</v>
      </c>
      <c r="F25" s="1076">
        <v>0.62516048331684038</v>
      </c>
      <c r="G25" s="1075">
        <v>886.1594418604642</v>
      </c>
      <c r="H25" s="1076">
        <v>0.60187095254727341</v>
      </c>
      <c r="I25" s="1070"/>
      <c r="J25" s="1070"/>
      <c r="K25" s="1070"/>
      <c r="L25" s="1070"/>
      <c r="M25" s="1070"/>
      <c r="N25" s="1070"/>
      <c r="O25" s="1070"/>
    </row>
    <row r="26" spans="1:15" ht="15" customHeight="1" x14ac:dyDescent="0.25">
      <c r="B26" s="1074" t="s">
        <v>45</v>
      </c>
      <c r="C26" s="1075">
        <v>287.40785714285715</v>
      </c>
      <c r="D26" s="1076">
        <v>0.26720472559690739</v>
      </c>
      <c r="E26" s="1075">
        <v>648.04005657708865</v>
      </c>
      <c r="F26" s="1076">
        <v>0.32354675793413756</v>
      </c>
      <c r="G26" s="1075">
        <v>693.20045588235587</v>
      </c>
      <c r="H26" s="1076">
        <v>0.3487077125206085</v>
      </c>
      <c r="I26" s="1070"/>
      <c r="J26" s="1070"/>
      <c r="K26" s="1070"/>
      <c r="L26" s="1070"/>
      <c r="M26" s="1070"/>
      <c r="N26" s="1070"/>
      <c r="O26" s="1070"/>
    </row>
    <row r="27" spans="1:15" ht="15" customHeight="1" x14ac:dyDescent="0.25">
      <c r="B27" s="1074" t="s">
        <v>46</v>
      </c>
      <c r="C27" s="1075">
        <v>680.83055555555563</v>
      </c>
      <c r="D27" s="1076">
        <v>7.4237961638228669E-2</v>
      </c>
      <c r="E27" s="1075">
        <v>692.16027027027201</v>
      </c>
      <c r="F27" s="1076">
        <v>9.4207022371410709E-2</v>
      </c>
      <c r="G27" s="1075">
        <v>686.71273972602773</v>
      </c>
      <c r="H27" s="1076">
        <v>0.10784434165258465</v>
      </c>
      <c r="I27" s="1070"/>
      <c r="J27" s="1070"/>
      <c r="K27" s="1070"/>
      <c r="L27" s="1070"/>
      <c r="M27" s="1070"/>
      <c r="N27" s="1070"/>
      <c r="O27" s="1070"/>
    </row>
    <row r="28" spans="1:15" ht="15" customHeight="1" x14ac:dyDescent="0.25">
      <c r="B28" s="1077" t="s">
        <v>1</v>
      </c>
      <c r="C28" s="1078" t="s">
        <v>363</v>
      </c>
      <c r="D28" s="1079" t="s">
        <v>363</v>
      </c>
      <c r="E28" s="1078">
        <v>243.67</v>
      </c>
      <c r="F28" s="1079">
        <v>0</v>
      </c>
      <c r="G28" s="1078" t="s">
        <v>363</v>
      </c>
      <c r="H28" s="1079" t="s">
        <v>363</v>
      </c>
      <c r="I28" s="1070"/>
      <c r="J28" s="1070"/>
      <c r="K28" s="1070"/>
      <c r="L28" s="1070"/>
      <c r="M28" s="1070"/>
      <c r="N28" s="1070"/>
      <c r="O28" s="1070"/>
    </row>
    <row r="29" spans="1:15" ht="15" customHeight="1" x14ac:dyDescent="0.25">
      <c r="B29" s="1303" t="s">
        <v>0</v>
      </c>
      <c r="C29" s="1304">
        <v>438.39326706626667</v>
      </c>
      <c r="D29" s="1305">
        <v>1.072420110256636</v>
      </c>
      <c r="E29" s="1304">
        <v>548.50374820783691</v>
      </c>
      <c r="F29" s="1305">
        <v>0.5646792494690287</v>
      </c>
      <c r="G29" s="1304">
        <v>570.36480116626274</v>
      </c>
      <c r="H29" s="1305">
        <v>0.48824534123218893</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4.45"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195</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453</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v>312.10449541284424</v>
      </c>
      <c r="D11" s="1073">
        <v>0.32839125384090884</v>
      </c>
      <c r="E11" s="1072">
        <v>337.18496124030992</v>
      </c>
      <c r="F11" s="1073">
        <v>0.30684688650135433</v>
      </c>
      <c r="G11" s="1072">
        <v>535.77039473684226</v>
      </c>
      <c r="H11" s="1073">
        <v>0.31546095270799246</v>
      </c>
      <c r="I11" s="1070"/>
      <c r="J11" s="1070"/>
      <c r="K11" s="1070"/>
      <c r="L11" s="1070"/>
      <c r="M11" s="1070"/>
      <c r="N11" s="1070"/>
      <c r="O11" s="1070"/>
    </row>
    <row r="12" spans="1:18" ht="15" customHeight="1" x14ac:dyDescent="0.25">
      <c r="B12" s="1074" t="s">
        <v>7</v>
      </c>
      <c r="C12" s="1075">
        <v>230.05107970604834</v>
      </c>
      <c r="D12" s="1076">
        <v>0.40044206832111329</v>
      </c>
      <c r="E12" s="1075">
        <v>194.79265927977841</v>
      </c>
      <c r="F12" s="1076">
        <v>0.4878999097404047</v>
      </c>
      <c r="G12" s="1075">
        <v>316.71003424657528</v>
      </c>
      <c r="H12" s="1076">
        <v>0.25472579289660341</v>
      </c>
      <c r="I12" s="1070"/>
      <c r="J12" s="1070"/>
      <c r="K12" s="1070"/>
      <c r="L12" s="1070"/>
      <c r="M12" s="1070"/>
      <c r="N12" s="1070"/>
      <c r="O12" s="1070"/>
    </row>
    <row r="13" spans="1:18" ht="15" customHeight="1" x14ac:dyDescent="0.25">
      <c r="B13" s="1074" t="s">
        <v>37</v>
      </c>
      <c r="C13" s="1075">
        <v>212.52880239520957</v>
      </c>
      <c r="D13" s="1076">
        <v>0.21481991275871903</v>
      </c>
      <c r="E13" s="1075">
        <v>301.82959999999929</v>
      </c>
      <c r="F13" s="1076">
        <v>0.1269198358883907</v>
      </c>
      <c r="G13" s="1075">
        <v>477.17021428571525</v>
      </c>
      <c r="H13" s="1076">
        <v>0.14202829584338303</v>
      </c>
      <c r="I13" s="1070"/>
      <c r="J13" s="1070"/>
      <c r="K13" s="1070"/>
      <c r="L13" s="1070"/>
      <c r="M13" s="1070"/>
      <c r="N13" s="1070"/>
      <c r="O13" s="1070"/>
    </row>
    <row r="14" spans="1:18" ht="15" customHeight="1" x14ac:dyDescent="0.25">
      <c r="B14" s="1074" t="s">
        <v>38</v>
      </c>
      <c r="C14" s="1075">
        <v>230.65176470588239</v>
      </c>
      <c r="D14" s="1076">
        <v>0.58589988097732926</v>
      </c>
      <c r="E14" s="1075">
        <v>269.73902777777778</v>
      </c>
      <c r="F14" s="1076">
        <v>0.50484540203779837</v>
      </c>
      <c r="G14" s="1075">
        <v>374.70750000000004</v>
      </c>
      <c r="H14" s="1076">
        <v>0.63989954719995135</v>
      </c>
      <c r="I14" s="1070"/>
      <c r="J14" s="1070"/>
      <c r="K14" s="1070"/>
      <c r="L14" s="1070"/>
      <c r="M14" s="1070"/>
      <c r="N14" s="1070"/>
      <c r="O14" s="1070"/>
    </row>
    <row r="15" spans="1:18" ht="15" customHeight="1" x14ac:dyDescent="0.25">
      <c r="B15" s="1074" t="s">
        <v>6</v>
      </c>
      <c r="C15" s="1075">
        <v>298.89986449864631</v>
      </c>
      <c r="D15" s="1076">
        <v>0.58148512732551194</v>
      </c>
      <c r="E15" s="1075">
        <v>287.90448343079873</v>
      </c>
      <c r="F15" s="1076">
        <v>0.64897521557956972</v>
      </c>
      <c r="G15" s="1075">
        <v>513.29712374581936</v>
      </c>
      <c r="H15" s="1076">
        <v>0.53528672889185391</v>
      </c>
      <c r="I15" s="1070"/>
      <c r="J15" s="1070"/>
      <c r="K15" s="1070"/>
      <c r="L15" s="1070"/>
      <c r="M15" s="1070"/>
      <c r="N15" s="1070"/>
      <c r="O15" s="1070"/>
    </row>
    <row r="16" spans="1:18" ht="15" customHeight="1" x14ac:dyDescent="0.25">
      <c r="B16" s="1074" t="s">
        <v>5</v>
      </c>
      <c r="C16" s="1075">
        <v>444.32</v>
      </c>
      <c r="D16" s="1076">
        <v>3.1192142850028411E-3</v>
      </c>
      <c r="E16" s="1075">
        <v>337.22666666666669</v>
      </c>
      <c r="F16" s="1076">
        <v>0.29968347347570756</v>
      </c>
      <c r="G16" s="1075">
        <v>681.64</v>
      </c>
      <c r="H16" s="1076">
        <v>0.13612251603089376</v>
      </c>
      <c r="I16" s="1070"/>
      <c r="J16" s="1070"/>
      <c r="K16" s="1070"/>
      <c r="L16" s="1070"/>
      <c r="M16" s="1070"/>
      <c r="N16" s="1070"/>
      <c r="O16" s="1070"/>
    </row>
    <row r="17" spans="1:15" ht="15" customHeight="1" x14ac:dyDescent="0.25">
      <c r="B17" s="1074" t="s">
        <v>4</v>
      </c>
      <c r="C17" s="1075">
        <v>244.37756902356961</v>
      </c>
      <c r="D17" s="1076">
        <v>0.53437620045094503</v>
      </c>
      <c r="E17" s="1075">
        <v>464.93364130434634</v>
      </c>
      <c r="F17" s="1076">
        <v>0.60451855827470968</v>
      </c>
      <c r="G17" s="1075">
        <v>625.03680902989777</v>
      </c>
      <c r="H17" s="1076">
        <v>0.52741712629207704</v>
      </c>
      <c r="I17" s="1070"/>
      <c r="J17" s="1070"/>
      <c r="K17" s="1070"/>
      <c r="L17" s="1070"/>
      <c r="M17" s="1070"/>
      <c r="N17" s="1070"/>
      <c r="O17" s="1070"/>
    </row>
    <row r="18" spans="1:15" ht="15" customHeight="1" x14ac:dyDescent="0.25">
      <c r="B18" s="1074" t="s">
        <v>40</v>
      </c>
      <c r="C18" s="1075">
        <v>210.0576564417178</v>
      </c>
      <c r="D18" s="1076">
        <v>0.5908214522026155</v>
      </c>
      <c r="E18" s="1075">
        <v>245.46366935483883</v>
      </c>
      <c r="F18" s="1076">
        <v>0.49196494597661594</v>
      </c>
      <c r="G18" s="1075">
        <v>280.79587500000002</v>
      </c>
      <c r="H18" s="1076">
        <v>0.46149447524408505</v>
      </c>
      <c r="I18" s="1070"/>
      <c r="J18" s="1070"/>
      <c r="K18" s="1070"/>
      <c r="L18" s="1070"/>
      <c r="M18" s="1070"/>
      <c r="N18" s="1070"/>
      <c r="O18" s="1070"/>
    </row>
    <row r="19" spans="1:15" ht="15" customHeight="1" x14ac:dyDescent="0.25">
      <c r="B19" s="1074" t="s">
        <v>41</v>
      </c>
      <c r="C19" s="1075">
        <v>409.78096196867676</v>
      </c>
      <c r="D19" s="1076">
        <v>0.16571368383415977</v>
      </c>
      <c r="E19" s="1075">
        <v>419.33534223705499</v>
      </c>
      <c r="F19" s="1076">
        <v>0.12323783165971015</v>
      </c>
      <c r="G19" s="1075">
        <v>419.97618421052687</v>
      </c>
      <c r="H19" s="1076">
        <v>0.11973995939807475</v>
      </c>
      <c r="I19" s="1070"/>
      <c r="J19" s="1070"/>
      <c r="K19" s="1070"/>
      <c r="L19" s="1070"/>
      <c r="M19" s="1070"/>
      <c r="N19" s="1070"/>
      <c r="O19" s="1070"/>
    </row>
    <row r="20" spans="1:15" ht="15" customHeight="1" x14ac:dyDescent="0.25">
      <c r="B20" s="1074" t="s">
        <v>3</v>
      </c>
      <c r="C20" s="1075">
        <v>453.91696774193673</v>
      </c>
      <c r="D20" s="1076">
        <v>0.51772343195020742</v>
      </c>
      <c r="E20" s="1075">
        <v>482.96752525252197</v>
      </c>
      <c r="F20" s="1076">
        <v>0.40413440343891993</v>
      </c>
      <c r="G20" s="1075">
        <v>688.74391304347944</v>
      </c>
      <c r="H20" s="1076">
        <v>0.26500013044544046</v>
      </c>
      <c r="I20" s="1070"/>
      <c r="J20" s="1070"/>
      <c r="K20" s="1070"/>
      <c r="L20" s="1070"/>
      <c r="M20" s="1070"/>
      <c r="N20" s="1070"/>
      <c r="O20" s="1070"/>
    </row>
    <row r="21" spans="1:15" ht="15" customHeight="1" x14ac:dyDescent="0.25">
      <c r="B21" s="1074" t="s">
        <v>2</v>
      </c>
      <c r="C21" s="1075">
        <v>292.73794721407637</v>
      </c>
      <c r="D21" s="1076">
        <v>0.34501307434408646</v>
      </c>
      <c r="E21" s="1075">
        <v>346.65292682926861</v>
      </c>
      <c r="F21" s="1076">
        <v>0.30790493321343215</v>
      </c>
      <c r="G21" s="1075">
        <v>364.02950570342193</v>
      </c>
      <c r="H21" s="1076">
        <v>0.36169416652069242</v>
      </c>
      <c r="I21" s="1070"/>
      <c r="J21" s="1070"/>
      <c r="K21" s="1070"/>
      <c r="L21" s="1070"/>
      <c r="M21" s="1070"/>
      <c r="N21" s="1070"/>
      <c r="O21" s="1070"/>
    </row>
    <row r="22" spans="1:15" ht="15" customHeight="1" x14ac:dyDescent="0.25">
      <c r="B22" s="1074" t="s">
        <v>35</v>
      </c>
      <c r="C22" s="1075">
        <v>226.75548732394319</v>
      </c>
      <c r="D22" s="1076">
        <v>0.392160245196433</v>
      </c>
      <c r="E22" s="1075">
        <v>231.80800672834326</v>
      </c>
      <c r="F22" s="1076">
        <v>0.4338646608595042</v>
      </c>
      <c r="G22" s="1075">
        <v>357.75941666666733</v>
      </c>
      <c r="H22" s="1076">
        <v>0.42173023052115027</v>
      </c>
      <c r="I22" s="1070"/>
      <c r="J22" s="1070"/>
      <c r="K22" s="1070"/>
      <c r="L22" s="1070"/>
      <c r="M22" s="1070"/>
      <c r="N22" s="1070"/>
      <c r="O22" s="1070"/>
    </row>
    <row r="23" spans="1:15" ht="15" customHeight="1" x14ac:dyDescent="0.25">
      <c r="B23" s="1074" t="s">
        <v>42</v>
      </c>
      <c r="C23" s="1075">
        <v>321.24938428874736</v>
      </c>
      <c r="D23" s="1076">
        <v>0.1334538337751216</v>
      </c>
      <c r="E23" s="1075">
        <v>334.46715438950508</v>
      </c>
      <c r="F23" s="1076">
        <v>0.16103854222832406</v>
      </c>
      <c r="G23" s="1075">
        <v>460.42451837139316</v>
      </c>
      <c r="H23" s="1076">
        <v>0.22637693638479708</v>
      </c>
      <c r="I23" s="1070"/>
      <c r="J23" s="1070"/>
      <c r="K23" s="1070"/>
      <c r="L23" s="1070"/>
      <c r="M23" s="1070"/>
      <c r="N23" s="1070"/>
      <c r="O23" s="1070"/>
    </row>
    <row r="24" spans="1:15" ht="15" customHeight="1" x14ac:dyDescent="0.25">
      <c r="B24" s="1074" t="s">
        <v>43</v>
      </c>
      <c r="C24" s="1075">
        <v>413.6012499999996</v>
      </c>
      <c r="D24" s="1076">
        <v>0.14065850789351078</v>
      </c>
      <c r="E24" s="1075">
        <v>429.07934959349654</v>
      </c>
      <c r="F24" s="1076">
        <v>0.23610935960759402</v>
      </c>
      <c r="G24" s="1075">
        <v>635.69125000000008</v>
      </c>
      <c r="H24" s="1076">
        <v>0.22549881367277655</v>
      </c>
      <c r="I24" s="1070"/>
      <c r="J24" s="1070"/>
      <c r="K24" s="1070"/>
      <c r="L24" s="1070"/>
      <c r="M24" s="1070"/>
      <c r="N24" s="1070"/>
      <c r="O24" s="1070"/>
    </row>
    <row r="25" spans="1:15" ht="15" customHeight="1" x14ac:dyDescent="0.25">
      <c r="B25" s="1074" t="s">
        <v>44</v>
      </c>
      <c r="C25" s="1075">
        <v>608.37186440677942</v>
      </c>
      <c r="D25" s="1076">
        <v>0.63380705396735382</v>
      </c>
      <c r="E25" s="1075">
        <v>691.36977611940279</v>
      </c>
      <c r="F25" s="1076">
        <v>0.55438533557922165</v>
      </c>
      <c r="G25" s="1075">
        <v>666.47857142857151</v>
      </c>
      <c r="H25" s="1076">
        <v>0.59091674534025762</v>
      </c>
      <c r="I25" s="1070"/>
      <c r="J25" s="1070"/>
      <c r="K25" s="1070"/>
      <c r="L25" s="1070"/>
      <c r="M25" s="1070"/>
      <c r="N25" s="1070"/>
      <c r="O25" s="1070"/>
    </row>
    <row r="26" spans="1:15" ht="15" customHeight="1" x14ac:dyDescent="0.25">
      <c r="B26" s="1074" t="s">
        <v>45</v>
      </c>
      <c r="C26" s="1075">
        <v>300</v>
      </c>
      <c r="D26" s="1076">
        <v>0</v>
      </c>
      <c r="E26" s="1075">
        <v>475</v>
      </c>
      <c r="F26" s="1076">
        <v>0.10526315789473684</v>
      </c>
      <c r="G26" s="1075" t="s">
        <v>363</v>
      </c>
      <c r="H26" s="1076" t="s">
        <v>363</v>
      </c>
      <c r="I26" s="1070"/>
      <c r="J26" s="1070"/>
      <c r="K26" s="1070"/>
      <c r="L26" s="1070"/>
      <c r="M26" s="1070"/>
      <c r="N26" s="1070"/>
      <c r="O26" s="1070"/>
    </row>
    <row r="27" spans="1:15" ht="15" customHeight="1" x14ac:dyDescent="0.25">
      <c r="B27" s="1074" t="s">
        <v>46</v>
      </c>
      <c r="C27" s="1075">
        <v>329.47821428571427</v>
      </c>
      <c r="D27" s="1076">
        <v>0.29339424997860863</v>
      </c>
      <c r="E27" s="1075">
        <v>276.62418604651157</v>
      </c>
      <c r="F27" s="1076">
        <v>0.29132333657834902</v>
      </c>
      <c r="G27" s="1075">
        <v>520.88117647058812</v>
      </c>
      <c r="H27" s="1076">
        <v>0.24550648389763857</v>
      </c>
      <c r="I27" s="1070"/>
      <c r="J27" s="1070"/>
      <c r="K27" s="1070"/>
      <c r="L27" s="1070"/>
      <c r="M27" s="1070"/>
      <c r="N27" s="1070"/>
      <c r="O27" s="1070"/>
    </row>
    <row r="28" spans="1:15" ht="15" customHeight="1" x14ac:dyDescent="0.2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25">
      <c r="B29" s="1303" t="s">
        <v>0</v>
      </c>
      <c r="C29" s="1304">
        <v>262.10041431560211</v>
      </c>
      <c r="D29" s="1305">
        <v>0.53567187111840442</v>
      </c>
      <c r="E29" s="1304">
        <v>366.44014834206257</v>
      </c>
      <c r="F29" s="1305">
        <v>0.55455107541979054</v>
      </c>
      <c r="G29" s="1304">
        <v>495.65920296271725</v>
      </c>
      <c r="H29" s="1305">
        <v>0.50335219050961832</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7.45"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196</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452</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2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25">
      <c r="B13" s="1074" t="s">
        <v>37</v>
      </c>
      <c r="C13" s="1075">
        <v>382.391033333336</v>
      </c>
      <c r="D13" s="1076">
        <v>0.41474067380628071</v>
      </c>
      <c r="E13" s="1075" t="s">
        <v>363</v>
      </c>
      <c r="F13" s="1076" t="s">
        <v>363</v>
      </c>
      <c r="G13" s="1075" t="s">
        <v>363</v>
      </c>
      <c r="H13" s="1076" t="s">
        <v>363</v>
      </c>
      <c r="I13" s="1070"/>
      <c r="J13" s="1070"/>
      <c r="K13" s="1070"/>
      <c r="L13" s="1070"/>
      <c r="M13" s="1070"/>
      <c r="N13" s="1070"/>
      <c r="O13" s="1070"/>
    </row>
    <row r="14" spans="1:18" ht="15" customHeight="1" x14ac:dyDescent="0.2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25">
      <c r="B15" s="1074" t="s">
        <v>6</v>
      </c>
      <c r="C15" s="1075">
        <v>198.68499641062405</v>
      </c>
      <c r="D15" s="1076">
        <v>0.67436519354953683</v>
      </c>
      <c r="E15" s="1075">
        <v>288.46043093922532</v>
      </c>
      <c r="F15" s="1076">
        <v>0.63467823364871612</v>
      </c>
      <c r="G15" s="1075">
        <v>483.02860465116271</v>
      </c>
      <c r="H15" s="1076">
        <v>0.58113631918598974</v>
      </c>
      <c r="I15" s="1070"/>
      <c r="J15" s="1070"/>
      <c r="K15" s="1070"/>
      <c r="L15" s="1070"/>
      <c r="M15" s="1070"/>
      <c r="N15" s="1070"/>
      <c r="O15" s="1070"/>
    </row>
    <row r="16" spans="1:18" ht="15" customHeight="1" x14ac:dyDescent="0.25">
      <c r="B16" s="1074" t="s">
        <v>5</v>
      </c>
      <c r="C16" s="1075">
        <v>100</v>
      </c>
      <c r="D16" s="1076">
        <v>0</v>
      </c>
      <c r="E16" s="1075">
        <v>150</v>
      </c>
      <c r="F16" s="1076">
        <v>0</v>
      </c>
      <c r="G16" s="1075" t="s">
        <v>363</v>
      </c>
      <c r="H16" s="1076" t="s">
        <v>363</v>
      </c>
      <c r="I16" s="1070"/>
      <c r="J16" s="1070"/>
      <c r="K16" s="1070"/>
      <c r="L16" s="1070"/>
      <c r="M16" s="1070"/>
      <c r="N16" s="1070"/>
      <c r="O16" s="1070"/>
    </row>
    <row r="17" spans="1:15" ht="15" customHeight="1" x14ac:dyDescent="0.25">
      <c r="B17" s="1074" t="s">
        <v>4</v>
      </c>
      <c r="C17" s="1075">
        <v>160.67237957051631</v>
      </c>
      <c r="D17" s="1076">
        <v>0.93264048015436152</v>
      </c>
      <c r="E17" s="1075">
        <v>198.6841260891849</v>
      </c>
      <c r="F17" s="1076">
        <v>1.0811305679450103</v>
      </c>
      <c r="G17" s="1075">
        <v>260.71205727644661</v>
      </c>
      <c r="H17" s="1076">
        <v>0.97427056878083662</v>
      </c>
      <c r="I17" s="1070"/>
      <c r="J17" s="1070"/>
      <c r="K17" s="1070"/>
      <c r="L17" s="1070"/>
      <c r="M17" s="1070"/>
      <c r="N17" s="1070"/>
      <c r="O17" s="1070"/>
    </row>
    <row r="18" spans="1:15" ht="15" customHeight="1" x14ac:dyDescent="0.25">
      <c r="B18" s="1074" t="s">
        <v>40</v>
      </c>
      <c r="C18" s="1075">
        <v>140.47094936708856</v>
      </c>
      <c r="D18" s="1076">
        <v>0.46033133089545153</v>
      </c>
      <c r="E18" s="1075">
        <v>187.52949438202228</v>
      </c>
      <c r="F18" s="1076">
        <v>0.49946334943323684</v>
      </c>
      <c r="G18" s="1075">
        <v>238.08139240506338</v>
      </c>
      <c r="H18" s="1076">
        <v>0.71479112191970673</v>
      </c>
      <c r="I18" s="1070"/>
      <c r="J18" s="1070"/>
      <c r="K18" s="1070"/>
      <c r="L18" s="1070"/>
      <c r="M18" s="1070"/>
      <c r="N18" s="1070"/>
      <c r="O18" s="1070"/>
    </row>
    <row r="19" spans="1:15" ht="15" customHeight="1" x14ac:dyDescent="0.2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25">
      <c r="B20" s="1074" t="s">
        <v>3</v>
      </c>
      <c r="C20" s="1075">
        <v>268.75364849833147</v>
      </c>
      <c r="D20" s="1076">
        <v>0.27447038532290241</v>
      </c>
      <c r="E20" s="1075">
        <v>346.6251933701638</v>
      </c>
      <c r="F20" s="1076">
        <v>0.32626201655781756</v>
      </c>
      <c r="G20" s="1075">
        <v>460.74104389086625</v>
      </c>
      <c r="H20" s="1076">
        <v>0.43725875791687946</v>
      </c>
      <c r="I20" s="1070"/>
      <c r="J20" s="1070"/>
      <c r="K20" s="1070"/>
      <c r="L20" s="1070"/>
      <c r="M20" s="1070"/>
      <c r="N20" s="1070"/>
      <c r="O20" s="1070"/>
    </row>
    <row r="21" spans="1:15" ht="15" customHeight="1" x14ac:dyDescent="0.25">
      <c r="B21" s="1074" t="s">
        <v>2</v>
      </c>
      <c r="C21" s="1075">
        <v>277.00166872682325</v>
      </c>
      <c r="D21" s="1076">
        <v>0.23144906689945979</v>
      </c>
      <c r="E21" s="1075">
        <v>353.0040704500974</v>
      </c>
      <c r="F21" s="1076">
        <v>0.30465773012904601</v>
      </c>
      <c r="G21" s="1075">
        <v>357.12104247104247</v>
      </c>
      <c r="H21" s="1076">
        <v>0.46552756689258307</v>
      </c>
      <c r="I21" s="1070"/>
      <c r="J21" s="1070"/>
      <c r="K21" s="1070"/>
      <c r="L21" s="1070"/>
      <c r="M21" s="1070"/>
      <c r="N21" s="1070"/>
      <c r="O21" s="1070"/>
    </row>
    <row r="22" spans="1:15" ht="15" customHeight="1" x14ac:dyDescent="0.25">
      <c r="B22" s="1074" t="s">
        <v>35</v>
      </c>
      <c r="C22" s="1075">
        <v>238.32564175698792</v>
      </c>
      <c r="D22" s="1076">
        <v>0.3413371288251521</v>
      </c>
      <c r="E22" s="1075">
        <v>331.27395833333196</v>
      </c>
      <c r="F22" s="1076">
        <v>0.37488125140880574</v>
      </c>
      <c r="G22" s="1075">
        <v>528.13194805194894</v>
      </c>
      <c r="H22" s="1076">
        <v>0.41190965798095769</v>
      </c>
      <c r="I22" s="1070"/>
      <c r="J22" s="1070"/>
      <c r="K22" s="1070"/>
      <c r="L22" s="1070"/>
      <c r="M22" s="1070"/>
      <c r="N22" s="1070"/>
      <c r="O22" s="1070"/>
    </row>
    <row r="23" spans="1:15" ht="15" customHeight="1" x14ac:dyDescent="0.25">
      <c r="B23" s="1074" t="s">
        <v>42</v>
      </c>
      <c r="C23" s="1075">
        <v>304.74739658738372</v>
      </c>
      <c r="D23" s="1076">
        <v>0.10373792068663142</v>
      </c>
      <c r="E23" s="1075">
        <v>331.72481580115436</v>
      </c>
      <c r="F23" s="1076">
        <v>0.21664028561473181</v>
      </c>
      <c r="G23" s="1075">
        <v>452.71690643274252</v>
      </c>
      <c r="H23" s="1076">
        <v>0.33178132101283914</v>
      </c>
      <c r="I23" s="1070"/>
      <c r="J23" s="1070"/>
      <c r="K23" s="1070"/>
      <c r="L23" s="1070"/>
      <c r="M23" s="1070"/>
      <c r="N23" s="1070"/>
      <c r="O23" s="1070"/>
    </row>
    <row r="24" spans="1:15" ht="15" customHeight="1" x14ac:dyDescent="0.25">
      <c r="B24" s="1074" t="s">
        <v>43</v>
      </c>
      <c r="C24" s="1075">
        <v>295.26991735537194</v>
      </c>
      <c r="D24" s="1076">
        <v>0.18058608118468858</v>
      </c>
      <c r="E24" s="1075">
        <v>413.52154838709782</v>
      </c>
      <c r="F24" s="1076">
        <v>0.18077879726239224</v>
      </c>
      <c r="G24" s="1075">
        <v>685.40310559006195</v>
      </c>
      <c r="H24" s="1076">
        <v>0.1612792936947274</v>
      </c>
      <c r="I24" s="1070"/>
      <c r="J24" s="1070"/>
      <c r="K24" s="1070"/>
      <c r="L24" s="1070"/>
      <c r="M24" s="1070"/>
      <c r="N24" s="1070"/>
      <c r="O24" s="1070"/>
    </row>
    <row r="25" spans="1:15" ht="15" customHeight="1" x14ac:dyDescent="0.25">
      <c r="B25" s="1074" t="s">
        <v>44</v>
      </c>
      <c r="C25" s="1075">
        <v>294.45703125000023</v>
      </c>
      <c r="D25" s="1076">
        <v>7.3578724922946634E-2</v>
      </c>
      <c r="E25" s="1075" t="s">
        <v>363</v>
      </c>
      <c r="F25" s="1076" t="s">
        <v>363</v>
      </c>
      <c r="G25" s="1075" t="s">
        <v>363</v>
      </c>
      <c r="H25" s="1076" t="s">
        <v>363</v>
      </c>
      <c r="I25" s="1070"/>
      <c r="J25" s="1070"/>
      <c r="K25" s="1070"/>
      <c r="L25" s="1070"/>
      <c r="M25" s="1070"/>
      <c r="N25" s="1070"/>
      <c r="O25" s="1070"/>
    </row>
    <row r="26" spans="1:15" ht="15" customHeight="1" x14ac:dyDescent="0.2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2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2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25">
      <c r="B29" s="1303" t="s">
        <v>0</v>
      </c>
      <c r="C29" s="1304">
        <v>256.93479069767676</v>
      </c>
      <c r="D29" s="1305">
        <v>0.46590439032999897</v>
      </c>
      <c r="E29" s="1304">
        <v>288.05999035447957</v>
      </c>
      <c r="F29" s="1305">
        <v>0.5479676852355766</v>
      </c>
      <c r="G29" s="1304">
        <v>390.54349214310622</v>
      </c>
      <c r="H29" s="1305">
        <v>0.60698878850330307</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8.6"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2578125" defaultRowHeight="15" x14ac:dyDescent="0.25"/>
  <cols>
    <col min="1" max="1" width="5.85546875" style="666" customWidth="1"/>
    <col min="2" max="2" width="28.85546875" style="666" customWidth="1"/>
    <col min="3" max="3" width="10.85546875" style="666" bestFit="1" customWidth="1"/>
    <col min="4" max="4" width="12.5703125" style="666" customWidth="1"/>
    <col min="5" max="5" width="10.85546875" style="666" bestFit="1" customWidth="1"/>
    <col min="6" max="6" width="12.85546875" style="666" customWidth="1"/>
    <col min="7" max="7" width="10.85546875" style="666" bestFit="1" customWidth="1"/>
    <col min="8" max="8" width="12.85546875" style="666" customWidth="1"/>
    <col min="9" max="9" width="28.140625" style="666" customWidth="1"/>
    <col min="10" max="10" width="7" style="666" customWidth="1"/>
    <col min="11" max="11" width="10.85546875" style="666" customWidth="1"/>
    <col min="12" max="12" width="7" style="666" customWidth="1"/>
    <col min="13" max="13" width="10.85546875" style="666" customWidth="1"/>
    <col min="14" max="14" width="7" style="666" customWidth="1"/>
    <col min="15" max="15" width="10.85546875" style="666" customWidth="1"/>
    <col min="16" max="16" width="11.42578125" style="666"/>
    <col min="17" max="17" width="25.140625" style="666" bestFit="1" customWidth="1"/>
    <col min="18" max="18" width="6.7109375" style="666" customWidth="1"/>
    <col min="19" max="19" width="10.7109375" style="666" customWidth="1"/>
    <col min="20" max="20" width="6.7109375" style="666" customWidth="1"/>
    <col min="21" max="21" width="10.7109375" style="666" customWidth="1"/>
    <col min="22" max="22" width="6.7109375" style="666" customWidth="1"/>
    <col min="23" max="23" width="10.7109375" style="666" customWidth="1"/>
    <col min="24" max="16384" width="11.42578125" style="666"/>
  </cols>
  <sheetData>
    <row r="1" spans="1:18" s="700" customFormat="1" x14ac:dyDescent="0.25">
      <c r="A1" s="700" t="s">
        <v>96</v>
      </c>
      <c r="B1" s="700" t="s">
        <v>67</v>
      </c>
      <c r="C1" s="700" t="s">
        <v>197</v>
      </c>
      <c r="I1" s="700" t="s">
        <v>96</v>
      </c>
      <c r="J1" s="700" t="s">
        <v>67</v>
      </c>
      <c r="Q1" s="700" t="s">
        <v>81</v>
      </c>
    </row>
    <row r="2" spans="1:18" s="700" customFormat="1" x14ac:dyDescent="0.25"/>
    <row r="3" spans="1:18" s="700" customFormat="1" x14ac:dyDescent="0.25"/>
    <row r="4" spans="1:18" s="700" customFormat="1" x14ac:dyDescent="0.25"/>
    <row r="5" spans="1:18" s="700" customFormat="1" ht="16.5" customHeight="1" x14ac:dyDescent="0.25"/>
    <row r="6" spans="1:18" s="621" customFormat="1" ht="42.75" customHeight="1" x14ac:dyDescent="0.2">
      <c r="A6" s="1015"/>
      <c r="B6" s="1554" t="s">
        <v>451</v>
      </c>
      <c r="C6" s="1554"/>
      <c r="D6" s="1554"/>
      <c r="E6" s="1554"/>
      <c r="F6" s="1554"/>
      <c r="G6" s="1554"/>
      <c r="H6" s="1554"/>
      <c r="I6" s="1554"/>
      <c r="J6" s="1016"/>
      <c r="K6" s="1016"/>
      <c r="L6" s="1016"/>
      <c r="M6" s="1067"/>
      <c r="N6" s="1067"/>
      <c r="O6" s="1067"/>
      <c r="P6" s="1067"/>
      <c r="Q6" s="1067"/>
      <c r="R6" s="1067"/>
    </row>
    <row r="7" spans="1:18" s="621" customFormat="1" ht="15.75" customHeight="1" x14ac:dyDescent="0.2">
      <c r="A7" s="1015"/>
      <c r="B7" s="1693" t="str">
        <f>porsaad!$B$6</f>
        <v>Situación a 31 de julio de 2025</v>
      </c>
      <c r="C7" s="1693"/>
      <c r="D7" s="1693"/>
      <c r="E7" s="1693"/>
      <c r="F7" s="1693"/>
      <c r="G7" s="1693"/>
      <c r="H7" s="1693"/>
      <c r="I7" s="1693"/>
      <c r="J7" s="1068"/>
      <c r="K7" s="1068"/>
      <c r="L7" s="1068"/>
      <c r="M7" s="1069"/>
      <c r="N7" s="1069"/>
      <c r="O7" s="1069"/>
      <c r="P7" s="1069"/>
      <c r="Q7" s="1069"/>
      <c r="R7" s="1069"/>
    </row>
    <row r="8" spans="1:18" s="700" customFormat="1" ht="6" customHeight="1" x14ac:dyDescent="0.25">
      <c r="A8" s="1018"/>
      <c r="B8" s="1018"/>
      <c r="C8" s="1018"/>
      <c r="D8" s="1018"/>
      <c r="E8" s="1018"/>
      <c r="F8" s="1018"/>
      <c r="G8" s="1018"/>
      <c r="H8" s="1018"/>
      <c r="I8" s="1018"/>
      <c r="J8" s="1018"/>
      <c r="K8" s="1018"/>
      <c r="L8" s="1018"/>
    </row>
    <row r="9" spans="1:18" x14ac:dyDescent="0.25">
      <c r="B9" s="1706" t="s">
        <v>12</v>
      </c>
      <c r="C9" s="1708" t="s">
        <v>48</v>
      </c>
      <c r="D9" s="1708"/>
      <c r="E9" s="1709" t="s">
        <v>33</v>
      </c>
      <c r="F9" s="1710"/>
      <c r="G9" s="1711" t="s">
        <v>32</v>
      </c>
      <c r="H9" s="1712"/>
      <c r="I9" s="1070"/>
      <c r="J9" s="1070"/>
      <c r="K9" s="1070"/>
      <c r="L9" s="1070"/>
      <c r="M9" s="1070"/>
      <c r="N9" s="1070"/>
      <c r="O9" s="1070"/>
    </row>
    <row r="10" spans="1:18" ht="46.5" customHeight="1" x14ac:dyDescent="0.2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2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2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25">
      <c r="B13" s="1074" t="s">
        <v>37</v>
      </c>
      <c r="C13" s="1103">
        <v>15.356516129032299</v>
      </c>
      <c r="D13" s="1076">
        <v>3.6775867203486974E-2</v>
      </c>
      <c r="E13" s="1103">
        <v>15.191111111111097</v>
      </c>
      <c r="F13" s="1076">
        <v>0.11959291327077926</v>
      </c>
      <c r="G13" s="1103">
        <v>15.203200000000002</v>
      </c>
      <c r="H13" s="1076">
        <v>7.1300778783411789E-2</v>
      </c>
      <c r="I13" s="1070"/>
      <c r="J13" s="1070"/>
      <c r="K13" s="1070"/>
      <c r="L13" s="1070"/>
      <c r="M13" s="1070"/>
      <c r="N13" s="1070"/>
      <c r="O13" s="1070"/>
    </row>
    <row r="14" spans="1:18" ht="15" customHeight="1" x14ac:dyDescent="0.2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25">
      <c r="B15" s="1074" t="s">
        <v>6</v>
      </c>
      <c r="C15" s="1075">
        <v>27.5</v>
      </c>
      <c r="D15" s="1076">
        <v>0</v>
      </c>
      <c r="E15" s="1075" t="s">
        <v>363</v>
      </c>
      <c r="F15" s="1076" t="s">
        <v>363</v>
      </c>
      <c r="G15" s="1075">
        <v>27.5</v>
      </c>
      <c r="H15" s="1076">
        <v>0</v>
      </c>
      <c r="I15" s="1070"/>
      <c r="J15" s="1070"/>
      <c r="K15" s="1070"/>
      <c r="L15" s="1070"/>
      <c r="M15" s="1070"/>
      <c r="N15" s="1070"/>
      <c r="O15" s="1070"/>
    </row>
    <row r="16" spans="1:18" ht="15" customHeight="1" x14ac:dyDescent="0.2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2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2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2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2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2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2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2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2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2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2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2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2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25">
      <c r="B29" s="1303" t="s">
        <v>0</v>
      </c>
      <c r="C29" s="1304">
        <v>15.485702127659614</v>
      </c>
      <c r="D29" s="1305">
        <v>8.8445356532012298E-2</v>
      </c>
      <c r="E29" s="1304">
        <v>14.953749999999985</v>
      </c>
      <c r="F29" s="1305">
        <v>0.17507368711537133</v>
      </c>
      <c r="G29" s="1304">
        <v>15.676153846153849</v>
      </c>
      <c r="H29" s="1305">
        <v>0.16809753911358108</v>
      </c>
      <c r="I29" s="672"/>
      <c r="J29" s="672"/>
      <c r="K29" s="672"/>
      <c r="L29" s="672"/>
      <c r="M29" s="672"/>
      <c r="N29" s="672"/>
      <c r="O29" s="672"/>
    </row>
    <row r="30" spans="1:15" x14ac:dyDescent="0.25">
      <c r="A30" s="1070"/>
      <c r="B30" s="1070"/>
      <c r="C30" s="1070"/>
      <c r="D30" s="1070"/>
      <c r="E30" s="1070"/>
      <c r="F30" s="1070"/>
      <c r="G30" s="1070"/>
      <c r="H30" s="1070"/>
      <c r="I30" s="1070"/>
      <c r="J30" s="1070"/>
      <c r="K30" s="1070"/>
      <c r="L30" s="1070"/>
      <c r="M30" s="1070"/>
      <c r="N30" s="1070"/>
      <c r="O30" s="1070"/>
    </row>
    <row r="31" spans="1:15" ht="12.75" customHeight="1" x14ac:dyDescent="0.25">
      <c r="B31" s="1080" t="s">
        <v>188</v>
      </c>
      <c r="C31" s="1080"/>
      <c r="D31" s="1080"/>
      <c r="E31" s="1080"/>
      <c r="F31" s="1080"/>
      <c r="G31" s="1080"/>
      <c r="H31" s="1080"/>
      <c r="I31" s="1081"/>
      <c r="J31" s="1081"/>
      <c r="K31" s="1081"/>
      <c r="L31" s="1081"/>
      <c r="M31" s="1081"/>
      <c r="N31" s="1081"/>
      <c r="O31" s="1081"/>
    </row>
    <row r="32" spans="1:15" ht="47.45" customHeight="1" x14ac:dyDescent="0.2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448"/>
      <c r="C3" s="1448"/>
      <c r="D3" s="1448"/>
      <c r="E3" s="1448"/>
      <c r="F3" s="1448"/>
      <c r="G3" s="1448"/>
      <c r="H3" s="1448"/>
      <c r="I3" s="1448"/>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
      <c r="A4" s="1714" t="s">
        <v>333</v>
      </c>
      <c r="B4" s="1714"/>
      <c r="C4" s="1714"/>
      <c r="D4" s="1714"/>
      <c r="E4" s="1714"/>
      <c r="F4" s="1714"/>
      <c r="G4" s="1714"/>
      <c r="H4" s="1714"/>
      <c r="I4" s="1714"/>
      <c r="J4" s="1714"/>
      <c r="K4" s="1714"/>
      <c r="L4" s="1714"/>
      <c r="M4" s="1714"/>
      <c r="N4" s="1714"/>
      <c r="O4" s="1714"/>
      <c r="P4" s="1714"/>
      <c r="Q4" s="171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
      <c r="A5" s="492"/>
      <c r="B5" s="1475" t="str">
        <f>porsaad!$B$6</f>
        <v>Situación a 31 de julio de 2025</v>
      </c>
      <c r="C5" s="1475"/>
      <c r="D5" s="1475"/>
      <c r="E5" s="1475"/>
      <c r="F5" s="1475"/>
      <c r="G5" s="1475"/>
      <c r="H5" s="1475"/>
      <c r="I5" s="1475"/>
      <c r="J5" s="1475"/>
      <c r="K5" s="1475"/>
      <c r="L5" s="1475"/>
      <c r="M5" s="1475"/>
      <c r="N5" s="1475"/>
      <c r="O5" s="1475"/>
      <c r="P5" s="1475"/>
      <c r="Q5" s="147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
      <c r="A8" s="492"/>
      <c r="B8" s="1715" t="s">
        <v>500</v>
      </c>
      <c r="C8" s="1716"/>
      <c r="D8" s="1717"/>
      <c r="E8" s="1717"/>
      <c r="F8" s="1717"/>
      <c r="G8" s="1717"/>
      <c r="H8" s="1717"/>
      <c r="I8" s="1717"/>
      <c r="J8" s="1717"/>
      <c r="K8" s="1718"/>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
      <c r="A10" s="345"/>
      <c r="B10" s="1560" t="s">
        <v>12</v>
      </c>
      <c r="C10" s="891"/>
      <c r="D10" s="1562" t="s">
        <v>165</v>
      </c>
      <c r="E10" s="1563"/>
      <c r="F10" s="744"/>
      <c r="G10" s="1562" t="s">
        <v>164</v>
      </c>
      <c r="H10" s="1563"/>
      <c r="I10" s="744"/>
      <c r="J10" s="1562" t="s">
        <v>166</v>
      </c>
      <c r="K10" s="1563"/>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
      <c r="A11" s="322"/>
      <c r="B11" s="1617"/>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
      <c r="A13" s="328"/>
      <c r="B13" s="755" t="s">
        <v>8</v>
      </c>
      <c r="C13" s="329"/>
      <c r="D13" s="757">
        <v>43160</v>
      </c>
      <c r="E13" s="1109">
        <v>485.71</v>
      </c>
      <c r="F13" s="756"/>
      <c r="G13" s="758">
        <v>46149</v>
      </c>
      <c r="H13" s="1109">
        <v>106.36</v>
      </c>
      <c r="I13" s="756"/>
      <c r="J13" s="758">
        <v>46149</v>
      </c>
      <c r="K13" s="1109">
        <v>569.80999999999995</v>
      </c>
      <c r="L13" s="329"/>
      <c r="M13" s="329">
        <f>_xlfn.RANK.EQ(K13,K$13:K$33,0)</f>
        <v>1</v>
      </c>
      <c r="N13" s="329">
        <v>1</v>
      </c>
      <c r="O13" s="329">
        <f>MATCH(N13,M$13:M$33,0)</f>
        <v>1</v>
      </c>
      <c r="P13" s="361" t="str">
        <f t="shared" ref="P13:P32" si="0">INDEX(B$13:B$33,O13,1)</f>
        <v>Andalucía</v>
      </c>
      <c r="Q13" s="1110">
        <f>INDEX(K$13:K$33,O13,1)</f>
        <v>569.80999999999995</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
      <c r="A14" s="331"/>
      <c r="B14" s="763" t="s">
        <v>7</v>
      </c>
      <c r="C14" s="329"/>
      <c r="D14" s="764">
        <v>9774</v>
      </c>
      <c r="E14" s="1109">
        <v>132.31</v>
      </c>
      <c r="F14" s="756"/>
      <c r="G14" s="765">
        <v>9323</v>
      </c>
      <c r="H14" s="1109">
        <v>24.93</v>
      </c>
      <c r="I14" s="756"/>
      <c r="J14" s="765">
        <v>9323</v>
      </c>
      <c r="K14" s="1109">
        <v>158.16999999999999</v>
      </c>
      <c r="L14" s="329"/>
      <c r="M14" s="329">
        <f t="shared" ref="M14:M33" si="1">_xlfn.RANK.EQ(K14,K$13:K$33,0)</f>
        <v>17</v>
      </c>
      <c r="N14" s="329">
        <v>2</v>
      </c>
      <c r="O14" s="329">
        <f t="shared" ref="O14:O32" si="2">MATCH(N14,M$13:M$33,0)</f>
        <v>14</v>
      </c>
      <c r="P14" s="361" t="str">
        <f t="shared" si="0"/>
        <v>Murcia, Región de</v>
      </c>
      <c r="Q14" s="1110">
        <f t="shared" ref="Q14:Q32" si="3">INDEX(K$13:K$33,O14,1)</f>
        <v>564.66</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3" t="s">
        <v>37</v>
      </c>
      <c r="C15" s="329"/>
      <c r="D15" s="764">
        <v>8372</v>
      </c>
      <c r="E15" s="1109">
        <v>313.98</v>
      </c>
      <c r="F15" s="756"/>
      <c r="G15" s="765">
        <v>7869</v>
      </c>
      <c r="H15" s="1109">
        <v>4.32</v>
      </c>
      <c r="I15" s="756"/>
      <c r="J15" s="765">
        <v>7869</v>
      </c>
      <c r="K15" s="1109">
        <v>334.04</v>
      </c>
      <c r="L15" s="329"/>
      <c r="M15" s="329">
        <f t="shared" si="1"/>
        <v>7</v>
      </c>
      <c r="N15" s="329">
        <v>3</v>
      </c>
      <c r="O15" s="329">
        <f>MATCH(N15,M$13:M$33,0)</f>
        <v>5</v>
      </c>
      <c r="P15" s="361" t="str">
        <f t="shared" si="0"/>
        <v>Canarias</v>
      </c>
      <c r="Q15" s="1110">
        <f t="shared" si="3"/>
        <v>513.20000000000005</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3" t="s">
        <v>38</v>
      </c>
      <c r="C16" s="329"/>
      <c r="D16" s="764">
        <v>7346</v>
      </c>
      <c r="E16" s="1109">
        <v>127.1</v>
      </c>
      <c r="F16" s="756"/>
      <c r="G16" s="765">
        <v>6589</v>
      </c>
      <c r="H16" s="1109">
        <v>102.69</v>
      </c>
      <c r="I16" s="756"/>
      <c r="J16" s="765">
        <v>6589</v>
      </c>
      <c r="K16" s="1109">
        <v>227.18</v>
      </c>
      <c r="L16" s="329"/>
      <c r="M16" s="329">
        <f t="shared" si="1"/>
        <v>11</v>
      </c>
      <c r="N16" s="329">
        <v>4</v>
      </c>
      <c r="O16" s="329">
        <f t="shared" si="2"/>
        <v>12</v>
      </c>
      <c r="P16" s="361" t="str">
        <f t="shared" si="0"/>
        <v>Galicia</v>
      </c>
      <c r="Q16" s="1110">
        <f t="shared" si="3"/>
        <v>358.48</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
      <c r="A17" s="331"/>
      <c r="B17" s="763" t="s">
        <v>6</v>
      </c>
      <c r="C17" s="329"/>
      <c r="D17" s="764">
        <v>20610</v>
      </c>
      <c r="E17" s="1109">
        <v>351.34</v>
      </c>
      <c r="F17" s="756"/>
      <c r="G17" s="765">
        <v>12729</v>
      </c>
      <c r="H17" s="1109">
        <v>138.21</v>
      </c>
      <c r="I17" s="756"/>
      <c r="J17" s="765">
        <v>12729</v>
      </c>
      <c r="K17" s="1109">
        <v>513.20000000000005</v>
      </c>
      <c r="L17" s="329"/>
      <c r="M17" s="329">
        <f t="shared" si="1"/>
        <v>3</v>
      </c>
      <c r="N17" s="329">
        <v>5</v>
      </c>
      <c r="O17" s="329">
        <f t="shared" si="2"/>
        <v>21</v>
      </c>
      <c r="P17" s="361" t="str">
        <f t="shared" si="0"/>
        <v>TOTAL</v>
      </c>
      <c r="Q17" s="1110">
        <f t="shared" si="3"/>
        <v>343.04</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
      <c r="A18" s="331"/>
      <c r="B18" s="763" t="s">
        <v>5</v>
      </c>
      <c r="C18" s="329"/>
      <c r="D18" s="768">
        <v>3505</v>
      </c>
      <c r="E18" s="1109">
        <v>159.24</v>
      </c>
      <c r="F18" s="756"/>
      <c r="G18" s="769">
        <v>2330</v>
      </c>
      <c r="H18" s="1109">
        <v>54</v>
      </c>
      <c r="I18" s="756"/>
      <c r="J18" s="769">
        <v>2330</v>
      </c>
      <c r="K18" s="1109">
        <v>211.94</v>
      </c>
      <c r="L18" s="329"/>
      <c r="M18" s="329">
        <f t="shared" si="1"/>
        <v>14</v>
      </c>
      <c r="N18" s="329">
        <v>6</v>
      </c>
      <c r="O18" s="329">
        <f t="shared" si="2"/>
        <v>13</v>
      </c>
      <c r="P18" s="361" t="str">
        <f t="shared" si="0"/>
        <v>Madrid, Comunidad de*</v>
      </c>
      <c r="Q18" s="1111">
        <f t="shared" si="3"/>
        <v>342.5</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
      <c r="A19" s="450"/>
      <c r="B19" s="771" t="s">
        <v>161</v>
      </c>
      <c r="C19" s="329"/>
      <c r="D19" s="764">
        <v>20052</v>
      </c>
      <c r="E19" s="1109">
        <v>109.22</v>
      </c>
      <c r="F19" s="756"/>
      <c r="G19" s="772">
        <v>14404</v>
      </c>
      <c r="H19" s="1109">
        <v>0.13</v>
      </c>
      <c r="I19" s="756"/>
      <c r="J19" s="772">
        <v>14404</v>
      </c>
      <c r="K19" s="1109">
        <v>112.69</v>
      </c>
      <c r="L19" s="329"/>
      <c r="M19" s="329">
        <f t="shared" si="1"/>
        <v>19</v>
      </c>
      <c r="N19" s="329">
        <v>7</v>
      </c>
      <c r="O19" s="329">
        <f t="shared" si="2"/>
        <v>3</v>
      </c>
      <c r="P19" s="361" t="str">
        <f t="shared" si="0"/>
        <v>Asturias, Principado de</v>
      </c>
      <c r="Q19" s="1110">
        <f t="shared" si="3"/>
        <v>334.04</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
      <c r="A20" s="450"/>
      <c r="B20" s="771" t="s">
        <v>40</v>
      </c>
      <c r="C20" s="329"/>
      <c r="D20" s="764">
        <v>15185</v>
      </c>
      <c r="E20" s="1109">
        <v>106.84</v>
      </c>
      <c r="F20" s="756"/>
      <c r="G20" s="772">
        <v>13959</v>
      </c>
      <c r="H20" s="1109">
        <v>61.15</v>
      </c>
      <c r="I20" s="756"/>
      <c r="J20" s="772">
        <v>13959</v>
      </c>
      <c r="K20" s="1109">
        <v>174.24</v>
      </c>
      <c r="L20" s="329"/>
      <c r="M20" s="329">
        <f t="shared" si="1"/>
        <v>16</v>
      </c>
      <c r="N20" s="329">
        <v>8</v>
      </c>
      <c r="O20" s="329">
        <f t="shared" si="2"/>
        <v>10</v>
      </c>
      <c r="P20" s="361" t="str">
        <f t="shared" si="0"/>
        <v>Comunitat Valenciana</v>
      </c>
      <c r="Q20" s="1110">
        <f t="shared" si="3"/>
        <v>303.94</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
      <c r="A21" s="450"/>
      <c r="B21" s="771" t="s">
        <v>41</v>
      </c>
      <c r="C21" s="329"/>
      <c r="D21" s="764">
        <v>60275</v>
      </c>
      <c r="E21" s="1109">
        <v>197.51</v>
      </c>
      <c r="F21" s="756"/>
      <c r="G21" s="772">
        <v>20750</v>
      </c>
      <c r="H21" s="1109">
        <v>77.77</v>
      </c>
      <c r="I21" s="756"/>
      <c r="J21" s="772">
        <v>20750</v>
      </c>
      <c r="K21" s="1109">
        <v>269.62</v>
      </c>
      <c r="L21" s="329"/>
      <c r="M21" s="329">
        <f t="shared" si="1"/>
        <v>9</v>
      </c>
      <c r="N21" s="329">
        <v>9</v>
      </c>
      <c r="O21" s="329">
        <f>MATCH(N21,M$13:M$33,0)</f>
        <v>9</v>
      </c>
      <c r="P21" s="361" t="str">
        <f t="shared" si="0"/>
        <v>Cataluña</v>
      </c>
      <c r="Q21" s="1110">
        <f t="shared" si="3"/>
        <v>269.62</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
      <c r="A22" s="450"/>
      <c r="B22" s="771" t="s">
        <v>3</v>
      </c>
      <c r="C22" s="329"/>
      <c r="D22" s="764">
        <v>38577</v>
      </c>
      <c r="E22" s="1109">
        <v>260.39999999999998</v>
      </c>
      <c r="F22" s="756"/>
      <c r="G22" s="772">
        <v>32083</v>
      </c>
      <c r="H22" s="1109">
        <v>48.71</v>
      </c>
      <c r="I22" s="756"/>
      <c r="J22" s="772">
        <v>32083</v>
      </c>
      <c r="K22" s="1109">
        <v>303.94</v>
      </c>
      <c r="L22" s="329"/>
      <c r="M22" s="329">
        <f t="shared" si="1"/>
        <v>8</v>
      </c>
      <c r="N22" s="329">
        <v>10</v>
      </c>
      <c r="O22" s="329">
        <f t="shared" si="2"/>
        <v>11</v>
      </c>
      <c r="P22" s="361" t="str">
        <f t="shared" si="0"/>
        <v>Extremadura</v>
      </c>
      <c r="Q22" s="1110">
        <f t="shared" si="3"/>
        <v>258.3</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
      <c r="A23" s="331"/>
      <c r="B23" s="763" t="s">
        <v>2</v>
      </c>
      <c r="C23" s="329"/>
      <c r="D23" s="764">
        <v>6944</v>
      </c>
      <c r="E23" s="1109">
        <v>135.84</v>
      </c>
      <c r="F23" s="756"/>
      <c r="G23" s="765">
        <v>4508</v>
      </c>
      <c r="H23" s="1109">
        <v>127.78</v>
      </c>
      <c r="I23" s="756"/>
      <c r="J23" s="765">
        <v>4508</v>
      </c>
      <c r="K23" s="1109">
        <v>258.3</v>
      </c>
      <c r="L23" s="329"/>
      <c r="M23" s="329">
        <f t="shared" si="1"/>
        <v>10</v>
      </c>
      <c r="N23" s="329">
        <v>11</v>
      </c>
      <c r="O23" s="329">
        <f t="shared" si="2"/>
        <v>4</v>
      </c>
      <c r="P23" s="361" t="str">
        <f t="shared" si="0"/>
        <v>Balears, Illes</v>
      </c>
      <c r="Q23" s="1110">
        <f t="shared" si="3"/>
        <v>227.18</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3" t="s">
        <v>35</v>
      </c>
      <c r="C24" s="329"/>
      <c r="D24" s="764">
        <v>10260</v>
      </c>
      <c r="E24" s="1109">
        <v>170.76</v>
      </c>
      <c r="F24" s="756"/>
      <c r="G24" s="765">
        <v>15757</v>
      </c>
      <c r="H24" s="1109">
        <v>162.5</v>
      </c>
      <c r="I24" s="756"/>
      <c r="J24" s="765">
        <v>15757</v>
      </c>
      <c r="K24" s="1109">
        <v>358.48</v>
      </c>
      <c r="L24" s="329"/>
      <c r="M24" s="329">
        <f t="shared" si="1"/>
        <v>4</v>
      </c>
      <c r="N24" s="329">
        <v>12</v>
      </c>
      <c r="O24" s="329">
        <f t="shared" si="2"/>
        <v>17</v>
      </c>
      <c r="P24" s="361" t="str">
        <f t="shared" si="0"/>
        <v>Rioja, La</v>
      </c>
      <c r="Q24" s="1110">
        <f t="shared" si="3"/>
        <v>225.29</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3" t="s">
        <v>162</v>
      </c>
      <c r="C25" s="329"/>
      <c r="D25" s="764">
        <v>43315</v>
      </c>
      <c r="E25" s="1109">
        <v>220.45</v>
      </c>
      <c r="F25" s="756"/>
      <c r="G25" s="765">
        <v>31102</v>
      </c>
      <c r="H25" s="1109">
        <v>69.010000000000005</v>
      </c>
      <c r="I25" s="756"/>
      <c r="J25" s="765">
        <v>31102</v>
      </c>
      <c r="K25" s="1109">
        <v>342.5</v>
      </c>
      <c r="L25" s="329"/>
      <c r="M25" s="329">
        <f t="shared" si="1"/>
        <v>6</v>
      </c>
      <c r="N25" s="329">
        <v>13</v>
      </c>
      <c r="O25" s="329">
        <f t="shared" si="2"/>
        <v>19</v>
      </c>
      <c r="P25" s="361" t="str">
        <f t="shared" si="0"/>
        <v>Melilla</v>
      </c>
      <c r="Q25" s="1110">
        <f t="shared" si="3"/>
        <v>218.53</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3" t="s">
        <v>43</v>
      </c>
      <c r="C26" s="329"/>
      <c r="D26" s="764">
        <v>10342</v>
      </c>
      <c r="E26" s="1109">
        <v>338.23</v>
      </c>
      <c r="F26" s="756"/>
      <c r="G26" s="765">
        <v>5717</v>
      </c>
      <c r="H26" s="1109">
        <v>248.33</v>
      </c>
      <c r="I26" s="756"/>
      <c r="J26" s="765">
        <v>5717</v>
      </c>
      <c r="K26" s="1109">
        <v>564.66</v>
      </c>
      <c r="L26" s="329"/>
      <c r="M26" s="329">
        <f t="shared" si="1"/>
        <v>2</v>
      </c>
      <c r="N26" s="329">
        <v>14</v>
      </c>
      <c r="O26" s="329">
        <f t="shared" si="2"/>
        <v>6</v>
      </c>
      <c r="P26" s="361" t="str">
        <f t="shared" si="0"/>
        <v>Cantabria</v>
      </c>
      <c r="Q26" s="1110">
        <f t="shared" si="3"/>
        <v>211.94</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3" t="s">
        <v>44</v>
      </c>
      <c r="C27" s="329"/>
      <c r="D27" s="768">
        <v>3043</v>
      </c>
      <c r="E27" s="1109">
        <v>132.33000000000001</v>
      </c>
      <c r="F27" s="756"/>
      <c r="G27" s="769">
        <v>2302</v>
      </c>
      <c r="H27" s="1109">
        <v>72.959999999999994</v>
      </c>
      <c r="I27" s="756"/>
      <c r="J27" s="769">
        <v>2302</v>
      </c>
      <c r="K27" s="1109">
        <v>202.9</v>
      </c>
      <c r="L27" s="329"/>
      <c r="M27" s="329">
        <f t="shared" si="1"/>
        <v>15</v>
      </c>
      <c r="N27" s="329">
        <v>15</v>
      </c>
      <c r="O27" s="329">
        <f t="shared" si="2"/>
        <v>15</v>
      </c>
      <c r="P27" s="361" t="str">
        <f t="shared" si="0"/>
        <v>Navarra, Comunidad Foral de</v>
      </c>
      <c r="Q27" s="1111">
        <f t="shared" si="3"/>
        <v>202.9</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3" t="s">
        <v>163</v>
      </c>
      <c r="C28" s="329"/>
      <c r="D28" s="768">
        <v>16675</v>
      </c>
      <c r="E28" s="1109">
        <v>74.55</v>
      </c>
      <c r="F28" s="756"/>
      <c r="G28" s="769">
        <v>8903</v>
      </c>
      <c r="H28" s="1109">
        <v>55.05</v>
      </c>
      <c r="I28" s="756"/>
      <c r="J28" s="769">
        <v>8903</v>
      </c>
      <c r="K28" s="1109">
        <v>129.94</v>
      </c>
      <c r="L28" s="329"/>
      <c r="M28" s="329">
        <f t="shared" si="1"/>
        <v>18</v>
      </c>
      <c r="N28" s="329">
        <v>16</v>
      </c>
      <c r="O28" s="329">
        <f t="shared" si="2"/>
        <v>8</v>
      </c>
      <c r="P28" s="361" t="str">
        <f t="shared" si="0"/>
        <v>Castilla - La Mancha</v>
      </c>
      <c r="Q28" s="1110">
        <f t="shared" si="3"/>
        <v>174.24</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
      <c r="A29" s="331"/>
      <c r="B29" s="763" t="s">
        <v>46</v>
      </c>
      <c r="C29" s="329"/>
      <c r="D29" s="768">
        <v>2149</v>
      </c>
      <c r="E29" s="1109">
        <v>66.97</v>
      </c>
      <c r="F29" s="756"/>
      <c r="G29" s="769">
        <v>1039</v>
      </c>
      <c r="H29" s="1109">
        <v>175.61</v>
      </c>
      <c r="I29" s="756"/>
      <c r="J29" s="769">
        <v>1039</v>
      </c>
      <c r="K29" s="1109">
        <v>225.29</v>
      </c>
      <c r="L29" s="329"/>
      <c r="M29" s="329">
        <f t="shared" si="1"/>
        <v>12</v>
      </c>
      <c r="N29" s="329">
        <v>17</v>
      </c>
      <c r="O29" s="329">
        <f t="shared" si="2"/>
        <v>2</v>
      </c>
      <c r="P29" s="361" t="str">
        <f t="shared" si="0"/>
        <v>Aragón</v>
      </c>
      <c r="Q29" s="1110">
        <f t="shared" si="3"/>
        <v>158.16999999999999</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
      <c r="A30" s="331"/>
      <c r="B30" s="763" t="s">
        <v>39</v>
      </c>
      <c r="C30" s="329"/>
      <c r="D30" s="769">
        <v>356</v>
      </c>
      <c r="E30" s="1109">
        <v>33.369999999999997</v>
      </c>
      <c r="F30" s="756"/>
      <c r="G30" s="769">
        <v>176</v>
      </c>
      <c r="H30" s="1109">
        <v>30.18</v>
      </c>
      <c r="I30" s="756"/>
      <c r="J30" s="769">
        <v>176</v>
      </c>
      <c r="K30" s="1109">
        <v>58.96</v>
      </c>
      <c r="L30" s="329"/>
      <c r="M30" s="329">
        <f t="shared" si="1"/>
        <v>20</v>
      </c>
      <c r="N30" s="329">
        <v>18</v>
      </c>
      <c r="O30" s="329">
        <f t="shared" si="2"/>
        <v>16</v>
      </c>
      <c r="P30" s="361" t="str">
        <f t="shared" si="0"/>
        <v>País Vasco*</v>
      </c>
      <c r="Q30" s="1110">
        <f t="shared" si="3"/>
        <v>129.94</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
      <c r="A31" s="331"/>
      <c r="B31" s="1112" t="s">
        <v>47</v>
      </c>
      <c r="C31" s="329"/>
      <c r="D31" s="1113">
        <v>444</v>
      </c>
      <c r="E31" s="1109">
        <v>124.2</v>
      </c>
      <c r="F31" s="331"/>
      <c r="G31" s="1113">
        <v>287</v>
      </c>
      <c r="H31" s="1109">
        <v>86.16</v>
      </c>
      <c r="I31" s="331"/>
      <c r="J31" s="1113">
        <v>287</v>
      </c>
      <c r="K31" s="1109">
        <v>218.53</v>
      </c>
      <c r="L31" s="329"/>
      <c r="M31" s="329">
        <f t="shared" si="1"/>
        <v>13</v>
      </c>
      <c r="N31" s="329">
        <v>19</v>
      </c>
      <c r="O31" s="329">
        <f t="shared" si="2"/>
        <v>7</v>
      </c>
      <c r="P31" s="361" t="str">
        <f t="shared" si="0"/>
        <v>Castilla y León*</v>
      </c>
      <c r="Q31" s="1110">
        <f t="shared" si="3"/>
        <v>112.69</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58.96</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
      <c r="A33" s="329"/>
      <c r="B33" s="1256" t="s">
        <v>0</v>
      </c>
      <c r="C33" s="329"/>
      <c r="D33" s="1257">
        <f>SUM(D13:D31)</f>
        <v>320384</v>
      </c>
      <c r="E33" s="1308">
        <v>240.27</v>
      </c>
      <c r="F33" s="320"/>
      <c r="G33" s="1257">
        <f>SUM(G13:G31)</f>
        <v>235976</v>
      </c>
      <c r="H33" s="1308">
        <v>81.96</v>
      </c>
      <c r="I33" s="320"/>
      <c r="J33" s="1257">
        <f>SUM(J13:J31)</f>
        <v>235976</v>
      </c>
      <c r="K33" s="1308">
        <v>343.04</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25">
      <c r="A35" s="394"/>
      <c r="B35" s="1479" t="s">
        <v>182</v>
      </c>
      <c r="C35" s="1479"/>
      <c r="D35" s="1479"/>
      <c r="E35" s="1479"/>
      <c r="F35" s="1479"/>
      <c r="G35" s="1479"/>
      <c r="H35" s="1479"/>
      <c r="I35" s="1479"/>
      <c r="J35" s="1479"/>
      <c r="K35" s="1479"/>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80" t="s">
        <v>183</v>
      </c>
      <c r="C36" s="1480"/>
      <c r="D36" s="1480"/>
      <c r="E36" s="1480"/>
      <c r="F36" s="1480"/>
      <c r="G36" s="1480"/>
      <c r="H36" s="1480"/>
      <c r="I36" s="1480"/>
      <c r="J36" s="1480"/>
      <c r="K36" s="1480"/>
      <c r="L36" s="785"/>
      <c r="M36" s="785"/>
      <c r="N36" s="785"/>
      <c r="O36" s="785"/>
      <c r="P36" s="785"/>
      <c r="Q36" s="1223"/>
    </row>
    <row r="37" spans="1:259" ht="42" customHeight="1" x14ac:dyDescent="0.2">
      <c r="B37" s="1713" t="s">
        <v>498</v>
      </c>
      <c r="C37" s="1713"/>
      <c r="D37" s="1713"/>
      <c r="E37" s="1713"/>
      <c r="F37" s="1713"/>
      <c r="G37" s="1713"/>
      <c r="H37" s="1713"/>
      <c r="I37" s="1713"/>
      <c r="J37" s="1713"/>
      <c r="K37" s="1713"/>
      <c r="L37" s="496"/>
      <c r="M37" s="496"/>
      <c r="N37" s="496"/>
      <c r="O37" s="496"/>
      <c r="P37" s="496"/>
      <c r="Q37" s="622"/>
      <c r="R37" s="329"/>
    </row>
    <row r="38" spans="1:259" x14ac:dyDescent="0.25">
      <c r="L38" s="447"/>
      <c r="M38" s="360"/>
      <c r="N38" s="360"/>
      <c r="O38" s="360"/>
      <c r="P38" s="361"/>
      <c r="Q38" s="786"/>
      <c r="R38" s="329"/>
    </row>
    <row r="39" spans="1:259" x14ac:dyDescent="0.25">
      <c r="L39" s="447"/>
      <c r="M39" s="360"/>
      <c r="N39" s="360"/>
      <c r="O39" s="360"/>
      <c r="P39" s="361"/>
      <c r="Q39" s="787"/>
      <c r="R39" s="329"/>
    </row>
    <row r="40" spans="1:259" x14ac:dyDescent="0.25">
      <c r="L40" s="447"/>
      <c r="M40" s="360"/>
      <c r="N40" s="360"/>
      <c r="O40" s="360"/>
      <c r="P40" s="361"/>
      <c r="Q40" s="786"/>
      <c r="R40" s="329"/>
    </row>
    <row r="41" spans="1:259" x14ac:dyDescent="0.25">
      <c r="L41" s="447"/>
      <c r="M41" s="360"/>
      <c r="N41" s="360"/>
      <c r="O41" s="360"/>
      <c r="P41" s="361"/>
      <c r="Q41" s="786"/>
      <c r="R41" s="329"/>
    </row>
    <row r="42" spans="1:259" x14ac:dyDescent="0.25">
      <c r="L42" s="447"/>
      <c r="M42" s="360"/>
      <c r="N42" s="360"/>
      <c r="O42" s="360"/>
      <c r="P42" s="361"/>
      <c r="Q42" s="786"/>
      <c r="R42" s="329"/>
    </row>
    <row r="43" spans="1:259" x14ac:dyDescent="0.25">
      <c r="L43" s="447"/>
      <c r="M43" s="360"/>
      <c r="N43" s="360"/>
      <c r="O43" s="360"/>
      <c r="P43" s="361"/>
      <c r="Q43" s="786"/>
      <c r="R43" s="329"/>
    </row>
    <row r="44" spans="1:259" x14ac:dyDescent="0.25">
      <c r="L44" s="447"/>
      <c r="M44" s="360"/>
      <c r="N44" s="360"/>
      <c r="O44" s="360"/>
      <c r="P44" s="361"/>
      <c r="Q44" s="786"/>
      <c r="R44" s="329"/>
    </row>
    <row r="45" spans="1:259" x14ac:dyDescent="0.25">
      <c r="L45" s="447"/>
      <c r="M45" s="360"/>
      <c r="N45" s="360"/>
      <c r="O45" s="360"/>
      <c r="P45" s="361"/>
      <c r="Q45" s="786"/>
      <c r="R45" s="329"/>
    </row>
    <row r="46" spans="1:259" x14ac:dyDescent="0.25">
      <c r="L46" s="447"/>
      <c r="M46" s="360"/>
      <c r="N46" s="360"/>
      <c r="O46" s="360"/>
      <c r="P46" s="361"/>
      <c r="Q46" s="787"/>
      <c r="R46" s="329"/>
    </row>
    <row r="47" spans="1:259" x14ac:dyDescent="0.25">
      <c r="L47" s="447"/>
      <c r="M47" s="360"/>
      <c r="N47" s="360"/>
      <c r="O47" s="360"/>
      <c r="P47" s="361"/>
      <c r="Q47" s="786"/>
      <c r="R47" s="329"/>
    </row>
    <row r="48" spans="1:259" x14ac:dyDescent="0.25">
      <c r="L48" s="447"/>
      <c r="M48" s="360"/>
      <c r="N48" s="360"/>
      <c r="O48" s="360"/>
      <c r="P48" s="361"/>
      <c r="Q48" s="786"/>
      <c r="R48" s="329"/>
    </row>
    <row r="49" spans="12:18" x14ac:dyDescent="0.25">
      <c r="L49" s="447"/>
      <c r="M49" s="360"/>
      <c r="N49" s="360"/>
      <c r="O49" s="360"/>
      <c r="P49" s="361"/>
      <c r="Q49" s="786"/>
      <c r="R49" s="329"/>
    </row>
    <row r="50" spans="12:18" x14ac:dyDescent="0.25">
      <c r="L50" s="447"/>
      <c r="M50" s="360"/>
      <c r="N50" s="360"/>
      <c r="O50" s="360"/>
      <c r="P50" s="361"/>
      <c r="Q50" s="786"/>
      <c r="R50" s="329"/>
    </row>
    <row r="51" spans="12:18" x14ac:dyDescent="0.25">
      <c r="L51" s="447"/>
      <c r="M51" s="360"/>
      <c r="N51" s="360"/>
      <c r="O51" s="360"/>
      <c r="P51" s="361"/>
      <c r="Q51" s="786"/>
      <c r="R51" s="329"/>
    </row>
    <row r="52" spans="12:18" x14ac:dyDescent="0.25">
      <c r="L52" s="447"/>
      <c r="M52" s="360"/>
      <c r="N52" s="360"/>
      <c r="O52" s="360"/>
      <c r="P52" s="361"/>
      <c r="Q52" s="787"/>
      <c r="R52" s="329"/>
    </row>
    <row r="53" spans="12:18" x14ac:dyDescent="0.25">
      <c r="L53" s="447"/>
      <c r="M53" s="360"/>
      <c r="N53" s="360"/>
      <c r="O53" s="360"/>
      <c r="P53" s="361"/>
      <c r="Q53" s="786"/>
      <c r="R53" s="329"/>
    </row>
    <row r="54" spans="12:18" x14ac:dyDescent="0.25">
      <c r="L54" s="447"/>
      <c r="M54" s="360"/>
      <c r="N54" s="360"/>
      <c r="O54" s="360"/>
      <c r="P54" s="361"/>
      <c r="Q54" s="786"/>
      <c r="R54" s="329"/>
    </row>
    <row r="55" spans="12:18" x14ac:dyDescent="0.2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23" customWidth="1"/>
    <col min="2" max="2" width="28.42578125" style="1123" customWidth="1"/>
    <col min="3" max="3" width="16.7109375" style="1123" customWidth="1"/>
    <col min="4" max="4" width="10.28515625" style="1123" customWidth="1"/>
    <col min="5" max="5" width="15" style="1123" customWidth="1"/>
    <col min="6" max="6" width="10" style="1123" customWidth="1"/>
    <col min="7" max="7" width="15.42578125" style="1123" customWidth="1"/>
    <col min="8" max="8" width="9.7109375" style="1123" customWidth="1"/>
    <col min="9" max="9" width="14.5703125" style="1123" customWidth="1"/>
    <col min="10" max="16384" width="11.42578125" style="1123"/>
  </cols>
  <sheetData>
    <row r="1" spans="1:17" s="1116" customFormat="1" x14ac:dyDescent="0.25">
      <c r="A1" s="1116" t="s">
        <v>96</v>
      </c>
      <c r="B1" s="1116" t="s">
        <v>56</v>
      </c>
      <c r="H1" s="1116" t="s">
        <v>96</v>
      </c>
      <c r="I1" s="1116" t="s">
        <v>67</v>
      </c>
      <c r="P1" s="1116" t="s">
        <v>81</v>
      </c>
    </row>
    <row r="2" spans="1:17" s="1116" customFormat="1" x14ac:dyDescent="0.25"/>
    <row r="3" spans="1:17" s="1116" customFormat="1" x14ac:dyDescent="0.25"/>
    <row r="4" spans="1:17" s="1116" customFormat="1" x14ac:dyDescent="0.25"/>
    <row r="5" spans="1:17" s="1116" customFormat="1" ht="16.5" customHeight="1" x14ac:dyDescent="0.25"/>
    <row r="6" spans="1:17" s="1120" customFormat="1" ht="38.25" customHeight="1" x14ac:dyDescent="0.2">
      <c r="A6" s="1117"/>
      <c r="B6" s="1720" t="s">
        <v>458</v>
      </c>
      <c r="C6" s="1720"/>
      <c r="D6" s="1720"/>
      <c r="E6" s="1720"/>
      <c r="F6" s="1720"/>
      <c r="G6" s="1720"/>
      <c r="H6" s="1720"/>
      <c r="I6" s="1720"/>
      <c r="J6" s="1118"/>
      <c r="K6" s="1118"/>
      <c r="L6" s="1119"/>
      <c r="M6" s="1119"/>
      <c r="N6" s="1119"/>
      <c r="O6" s="1119"/>
      <c r="P6" s="1119"/>
      <c r="Q6" s="1119"/>
    </row>
    <row r="7" spans="1:17" s="1120" customFormat="1" ht="15.75" customHeight="1" x14ac:dyDescent="0.2">
      <c r="A7" s="1117"/>
      <c r="B7" s="1721" t="str">
        <f>porsaad!$B$6</f>
        <v>Situación a 31 de julio de 2025</v>
      </c>
      <c r="C7" s="1721"/>
      <c r="D7" s="1721"/>
      <c r="E7" s="1721"/>
      <c r="F7" s="1721"/>
      <c r="G7" s="1721"/>
      <c r="H7" s="1721"/>
      <c r="I7" s="1721"/>
      <c r="J7" s="1121"/>
      <c r="K7" s="1121"/>
      <c r="L7" s="1122"/>
      <c r="M7" s="1122"/>
      <c r="N7" s="1122"/>
      <c r="O7" s="1122"/>
      <c r="P7" s="1122"/>
      <c r="Q7" s="1122"/>
    </row>
    <row r="8" spans="1:17" ht="8.25" customHeight="1" x14ac:dyDescent="0.25">
      <c r="H8" s="1124"/>
    </row>
    <row r="9" spans="1:17" ht="15" customHeight="1" x14ac:dyDescent="0.25">
      <c r="B9" s="1722" t="s">
        <v>12</v>
      </c>
      <c r="C9" s="1725" t="s">
        <v>184</v>
      </c>
      <c r="D9" s="1133"/>
      <c r="E9" s="1133"/>
      <c r="F9" s="1133"/>
      <c r="G9" s="1133"/>
      <c r="H9" s="1133"/>
      <c r="I9" s="1134"/>
    </row>
    <row r="10" spans="1:17" ht="15.75" customHeight="1" x14ac:dyDescent="0.25">
      <c r="B10" s="1723"/>
      <c r="C10" s="1726"/>
      <c r="D10" s="1728" t="s">
        <v>133</v>
      </c>
      <c r="E10" s="1729"/>
      <c r="F10" s="1732" t="s">
        <v>134</v>
      </c>
      <c r="G10" s="1733"/>
      <c r="H10" s="1733"/>
      <c r="I10" s="1733"/>
    </row>
    <row r="11" spans="1:17" ht="40.5" customHeight="1" x14ac:dyDescent="0.25">
      <c r="B11" s="1723"/>
      <c r="C11" s="1726"/>
      <c r="D11" s="1730"/>
      <c r="E11" s="1731"/>
      <c r="F11" s="1734" t="s">
        <v>187</v>
      </c>
      <c r="G11" s="1735"/>
      <c r="H11" s="1732" t="s">
        <v>483</v>
      </c>
      <c r="I11" s="1733"/>
    </row>
    <row r="12" spans="1:17" ht="52.5" customHeight="1" x14ac:dyDescent="0.25">
      <c r="B12" s="1724"/>
      <c r="C12" s="1727"/>
      <c r="D12" s="1136" t="s">
        <v>9</v>
      </c>
      <c r="E12" s="1138" t="s">
        <v>185</v>
      </c>
      <c r="F12" s="1138" t="s">
        <v>9</v>
      </c>
      <c r="G12" s="1135" t="s">
        <v>185</v>
      </c>
      <c r="H12" s="1136" t="s">
        <v>9</v>
      </c>
      <c r="I12" s="1137" t="s">
        <v>185</v>
      </c>
    </row>
    <row r="13" spans="1:17" ht="12.75" customHeight="1" x14ac:dyDescent="0.25">
      <c r="B13" s="1125" t="s">
        <v>8</v>
      </c>
      <c r="C13" s="929">
        <f>'31dictsaad'!D10-'31dictsaad'!H10</f>
        <v>29934</v>
      </c>
      <c r="D13" s="927">
        <v>0</v>
      </c>
      <c r="E13" s="1126">
        <v>0</v>
      </c>
      <c r="F13" s="927">
        <v>1467</v>
      </c>
      <c r="G13" s="1126">
        <v>4.9007817197835237</v>
      </c>
      <c r="H13" s="927">
        <v>28467</v>
      </c>
      <c r="I13" s="1126">
        <f>H13/C13*100</f>
        <v>95.099218280216476</v>
      </c>
    </row>
    <row r="14" spans="1:17" x14ac:dyDescent="0.25">
      <c r="B14" s="1125" t="s">
        <v>7</v>
      </c>
      <c r="C14" s="934">
        <f>'31dictsaad'!D11-'31dictsaad'!H11</f>
        <v>4729</v>
      </c>
      <c r="D14" s="932">
        <v>0</v>
      </c>
      <c r="E14" s="1127">
        <v>0</v>
      </c>
      <c r="F14" s="932">
        <v>4467</v>
      </c>
      <c r="G14" s="1127">
        <v>94.459716641996195</v>
      </c>
      <c r="H14" s="932">
        <v>262</v>
      </c>
      <c r="I14" s="1127">
        <f t="shared" ref="I14:I31" si="0">H14/C14*100</f>
        <v>5.5402833580038067</v>
      </c>
    </row>
    <row r="15" spans="1:17" x14ac:dyDescent="0.25">
      <c r="B15" s="1125" t="s">
        <v>37</v>
      </c>
      <c r="C15" s="934">
        <f>'31dictsaad'!D12-'31dictsaad'!H12</f>
        <v>7619</v>
      </c>
      <c r="D15" s="932">
        <v>0</v>
      </c>
      <c r="E15" s="1127">
        <v>0</v>
      </c>
      <c r="F15" s="932">
        <v>3924</v>
      </c>
      <c r="G15" s="1127">
        <v>51.502821892636831</v>
      </c>
      <c r="H15" s="932">
        <v>3695</v>
      </c>
      <c r="I15" s="1127">
        <f t="shared" si="0"/>
        <v>48.497178107363169</v>
      </c>
    </row>
    <row r="16" spans="1:17" x14ac:dyDescent="0.25">
      <c r="B16" s="1125" t="s">
        <v>38</v>
      </c>
      <c r="C16" s="934">
        <f>'31dictsaad'!D13-'31dictsaad'!H13</f>
        <v>3198</v>
      </c>
      <c r="D16" s="932">
        <v>0</v>
      </c>
      <c r="E16" s="1127">
        <v>0</v>
      </c>
      <c r="F16" s="932">
        <v>1888</v>
      </c>
      <c r="G16" s="1127">
        <v>59.036898061288298</v>
      </c>
      <c r="H16" s="932">
        <v>1310</v>
      </c>
      <c r="I16" s="1127">
        <f t="shared" si="0"/>
        <v>40.963101938711695</v>
      </c>
    </row>
    <row r="17" spans="2:9" x14ac:dyDescent="0.25">
      <c r="B17" s="1125" t="s">
        <v>6</v>
      </c>
      <c r="C17" s="934">
        <f>'31dictsaad'!D14-'31dictsaad'!H14</f>
        <v>7338</v>
      </c>
      <c r="D17" s="932">
        <v>0</v>
      </c>
      <c r="E17" s="1127">
        <v>0</v>
      </c>
      <c r="F17" s="932">
        <v>3221</v>
      </c>
      <c r="G17" s="1127">
        <v>43.894794221858817</v>
      </c>
      <c r="H17" s="932">
        <v>4117</v>
      </c>
      <c r="I17" s="1127">
        <f t="shared" si="0"/>
        <v>56.10520577814119</v>
      </c>
    </row>
    <row r="18" spans="2:9" x14ac:dyDescent="0.25">
      <c r="B18" s="1125" t="s">
        <v>5</v>
      </c>
      <c r="C18" s="934">
        <f>'31dictsaad'!D15-'31dictsaad'!H15</f>
        <v>480</v>
      </c>
      <c r="D18" s="932">
        <v>0</v>
      </c>
      <c r="E18" s="1127">
        <v>0</v>
      </c>
      <c r="F18" s="932">
        <v>202</v>
      </c>
      <c r="G18" s="1127">
        <v>42.083333333333336</v>
      </c>
      <c r="H18" s="932">
        <v>278</v>
      </c>
      <c r="I18" s="1127">
        <f t="shared" si="0"/>
        <v>57.916666666666671</v>
      </c>
    </row>
    <row r="19" spans="2:9" x14ac:dyDescent="0.25">
      <c r="B19" s="1125" t="s">
        <v>4</v>
      </c>
      <c r="C19" s="934">
        <f>'31dictsaad'!D16-'31dictsaad'!H16</f>
        <v>2958</v>
      </c>
      <c r="D19" s="932">
        <v>2231</v>
      </c>
      <c r="E19" s="1127">
        <v>75.422582826233935</v>
      </c>
      <c r="F19" s="932">
        <v>727</v>
      </c>
      <c r="G19" s="1127">
        <v>24.577417173766058</v>
      </c>
      <c r="H19" s="932">
        <v>0</v>
      </c>
      <c r="I19" s="1127">
        <f t="shared" si="0"/>
        <v>0</v>
      </c>
    </row>
    <row r="20" spans="2:9" x14ac:dyDescent="0.25">
      <c r="B20" s="1125" t="s">
        <v>40</v>
      </c>
      <c r="C20" s="934">
        <f>'31dictsaad'!D17-'31dictsaad'!H17</f>
        <v>3732</v>
      </c>
      <c r="D20" s="932">
        <v>1</v>
      </c>
      <c r="E20" s="1127">
        <v>2.6795284030010719E-2</v>
      </c>
      <c r="F20" s="932">
        <v>3443</v>
      </c>
      <c r="G20" s="1127">
        <v>92.256162915326897</v>
      </c>
      <c r="H20" s="932">
        <v>288</v>
      </c>
      <c r="I20" s="1127">
        <f t="shared" si="0"/>
        <v>7.7170418006430879</v>
      </c>
    </row>
    <row r="21" spans="2:9" x14ac:dyDescent="0.25">
      <c r="B21" s="1125" t="s">
        <v>41</v>
      </c>
      <c r="C21" s="934">
        <f>'31dictsaad'!D18-'31dictsaad'!H18</f>
        <v>41037</v>
      </c>
      <c r="D21" s="932">
        <v>0</v>
      </c>
      <c r="E21" s="1127">
        <v>0</v>
      </c>
      <c r="F21" s="932">
        <v>32307</v>
      </c>
      <c r="G21" s="1127">
        <v>78.726515096132758</v>
      </c>
      <c r="H21" s="932">
        <v>8730</v>
      </c>
      <c r="I21" s="1127">
        <f t="shared" si="0"/>
        <v>21.273484903867242</v>
      </c>
    </row>
    <row r="22" spans="2:9" x14ac:dyDescent="0.25">
      <c r="B22" s="1125" t="s">
        <v>3</v>
      </c>
      <c r="C22" s="934">
        <f>'31dictsaad'!D19-'31dictsaad'!H19</f>
        <v>16060</v>
      </c>
      <c r="D22" s="932">
        <v>222</v>
      </c>
      <c r="E22" s="1127">
        <v>1.3823163138231631</v>
      </c>
      <c r="F22" s="932">
        <v>7620</v>
      </c>
      <c r="G22" s="1127">
        <v>47.447073474470734</v>
      </c>
      <c r="H22" s="932">
        <v>8218</v>
      </c>
      <c r="I22" s="1127">
        <f t="shared" si="0"/>
        <v>51.170610211706105</v>
      </c>
    </row>
    <row r="23" spans="2:9" x14ac:dyDescent="0.25">
      <c r="B23" s="1125" t="s">
        <v>2</v>
      </c>
      <c r="C23" s="934">
        <f>'31dictsaad'!D20-'31dictsaad'!H20</f>
        <v>3404</v>
      </c>
      <c r="D23" s="932">
        <v>0</v>
      </c>
      <c r="E23" s="1127">
        <v>0</v>
      </c>
      <c r="F23" s="932">
        <v>2883</v>
      </c>
      <c r="G23" s="1127">
        <v>84.694477085781443</v>
      </c>
      <c r="H23" s="932">
        <v>521</v>
      </c>
      <c r="I23" s="1127">
        <f t="shared" si="0"/>
        <v>15.305522914218567</v>
      </c>
    </row>
    <row r="24" spans="2:9" x14ac:dyDescent="0.25">
      <c r="B24" s="1125" t="s">
        <v>35</v>
      </c>
      <c r="C24" s="934">
        <f>'31dictsaad'!D21-'31dictsaad'!H21</f>
        <v>70</v>
      </c>
      <c r="D24" s="932">
        <v>0</v>
      </c>
      <c r="E24" s="1127">
        <v>0</v>
      </c>
      <c r="F24" s="932">
        <v>1</v>
      </c>
      <c r="G24" s="1127">
        <v>1.4285714285714286</v>
      </c>
      <c r="H24" s="932">
        <v>69</v>
      </c>
      <c r="I24" s="1127">
        <f t="shared" si="0"/>
        <v>98.571428571428584</v>
      </c>
    </row>
    <row r="25" spans="2:9" x14ac:dyDescent="0.25">
      <c r="B25" s="1125" t="s">
        <v>42</v>
      </c>
      <c r="C25" s="934">
        <f>'31dictsaad'!D22-'31dictsaad'!H22</f>
        <v>452</v>
      </c>
      <c r="D25" s="932">
        <v>1</v>
      </c>
      <c r="E25" s="1127">
        <v>0.22123893805309736</v>
      </c>
      <c r="F25" s="932">
        <v>135</v>
      </c>
      <c r="G25" s="1127">
        <v>29.867256637168143</v>
      </c>
      <c r="H25" s="932">
        <v>316</v>
      </c>
      <c r="I25" s="1127">
        <f t="shared" si="0"/>
        <v>69.911504424778755</v>
      </c>
    </row>
    <row r="26" spans="2:9" x14ac:dyDescent="0.25">
      <c r="B26" s="1125" t="s">
        <v>43</v>
      </c>
      <c r="C26" s="934">
        <f>'31dictsaad'!D23-'31dictsaad'!H23</f>
        <v>9563</v>
      </c>
      <c r="D26" s="932">
        <v>0</v>
      </c>
      <c r="E26" s="1127">
        <v>0</v>
      </c>
      <c r="F26" s="932">
        <v>3849</v>
      </c>
      <c r="G26" s="1127">
        <v>40.248875875771198</v>
      </c>
      <c r="H26" s="932">
        <v>5714</v>
      </c>
      <c r="I26" s="1127">
        <f t="shared" si="0"/>
        <v>59.751124124228795</v>
      </c>
    </row>
    <row r="27" spans="2:9" x14ac:dyDescent="0.25">
      <c r="B27" s="1125" t="s">
        <v>44</v>
      </c>
      <c r="C27" s="934">
        <f>'31dictsaad'!D24-'31dictsaad'!H24</f>
        <v>96</v>
      </c>
      <c r="D27" s="932">
        <v>0</v>
      </c>
      <c r="E27" s="1127">
        <v>0</v>
      </c>
      <c r="F27" s="932">
        <v>3</v>
      </c>
      <c r="G27" s="1127">
        <v>3.125</v>
      </c>
      <c r="H27" s="932">
        <v>93</v>
      </c>
      <c r="I27" s="1127">
        <f t="shared" si="0"/>
        <v>96.875</v>
      </c>
    </row>
    <row r="28" spans="2:9" x14ac:dyDescent="0.25">
      <c r="B28" s="1125" t="s">
        <v>45</v>
      </c>
      <c r="C28" s="934">
        <f>'31dictsaad'!D25-'31dictsaad'!H25</f>
        <v>153</v>
      </c>
      <c r="D28" s="932">
        <v>0</v>
      </c>
      <c r="E28" s="1127">
        <v>0</v>
      </c>
      <c r="F28" s="932">
        <v>8</v>
      </c>
      <c r="G28" s="1127">
        <v>5.2287581699346406</v>
      </c>
      <c r="H28" s="932">
        <v>145</v>
      </c>
      <c r="I28" s="1127">
        <f t="shared" si="0"/>
        <v>94.77124183006535</v>
      </c>
    </row>
    <row r="29" spans="2:9" x14ac:dyDescent="0.25">
      <c r="B29" s="1125" t="s">
        <v>46</v>
      </c>
      <c r="C29" s="934">
        <f>'31dictsaad'!D26-'31dictsaad'!H26</f>
        <v>11</v>
      </c>
      <c r="D29" s="932">
        <v>0</v>
      </c>
      <c r="E29" s="1127">
        <v>0</v>
      </c>
      <c r="F29" s="932">
        <v>5</v>
      </c>
      <c r="G29" s="1127">
        <v>45.454545454545453</v>
      </c>
      <c r="H29" s="932">
        <v>6</v>
      </c>
      <c r="I29" s="1127">
        <f t="shared" si="0"/>
        <v>54.54545454545454</v>
      </c>
    </row>
    <row r="30" spans="2:9" x14ac:dyDescent="0.25">
      <c r="B30" s="1125" t="s">
        <v>1</v>
      </c>
      <c r="C30" s="1128">
        <f>'31dictsaad'!D27-'31dictsaad'!H27</f>
        <v>207</v>
      </c>
      <c r="D30" s="954">
        <v>0</v>
      </c>
      <c r="E30" s="1129">
        <v>0</v>
      </c>
      <c r="F30" s="954">
        <v>174</v>
      </c>
      <c r="G30" s="1129">
        <v>84.05797101449275</v>
      </c>
      <c r="H30" s="954">
        <v>33</v>
      </c>
      <c r="I30" s="1129">
        <f t="shared" si="0"/>
        <v>15.942028985507244</v>
      </c>
    </row>
    <row r="31" spans="2:9" x14ac:dyDescent="0.25">
      <c r="B31" s="1309" t="s">
        <v>0</v>
      </c>
      <c r="C31" s="1310">
        <f>SUM(C13:C30)</f>
        <v>131041</v>
      </c>
      <c r="D31" s="1285">
        <f>SUM(D13:D30)</f>
        <v>2455</v>
      </c>
      <c r="E31" s="1311">
        <f t="shared" ref="E31" si="1">D31/C31*100</f>
        <v>1.8734594516220116</v>
      </c>
      <c r="F31" s="1285">
        <f>SUM(F13:F30)</f>
        <v>66324</v>
      </c>
      <c r="G31" s="1311">
        <f t="shared" ref="G31" si="2">F31/C31*100</f>
        <v>50.613166871437187</v>
      </c>
      <c r="H31" s="1285">
        <f>SUM(H13:H30)</f>
        <v>62262</v>
      </c>
      <c r="I31" s="1311">
        <f t="shared" si="0"/>
        <v>47.513373676940809</v>
      </c>
    </row>
    <row r="32" spans="2:9" ht="5.0999999999999996" customHeight="1" x14ac:dyDescent="0.25">
      <c r="B32" s="1130"/>
      <c r="C32" s="1130"/>
      <c r="D32" s="1130"/>
      <c r="E32" s="1130"/>
      <c r="F32" s="1130"/>
      <c r="G32" s="1130"/>
      <c r="H32" s="1130"/>
      <c r="I32" s="1130"/>
    </row>
    <row r="33" spans="2:9" x14ac:dyDescent="0.25">
      <c r="B33" s="1131" t="s">
        <v>281</v>
      </c>
      <c r="C33" s="1130"/>
      <c r="D33" s="1130"/>
      <c r="E33" s="1130"/>
      <c r="F33" s="1130"/>
      <c r="G33" s="1130"/>
      <c r="H33" s="1130"/>
      <c r="I33" s="1130"/>
    </row>
    <row r="34" spans="2:9" x14ac:dyDescent="0.25">
      <c r="B34" s="1131" t="s">
        <v>466</v>
      </c>
      <c r="C34" s="1130"/>
      <c r="D34" s="1130"/>
      <c r="E34" s="1130"/>
      <c r="F34" s="1130"/>
      <c r="G34" s="1130"/>
      <c r="H34" s="1130"/>
      <c r="I34" s="1130"/>
    </row>
    <row r="35" spans="2:9" x14ac:dyDescent="0.25">
      <c r="B35" s="1719" t="s">
        <v>467</v>
      </c>
      <c r="C35" s="1719"/>
      <c r="D35" s="1719"/>
      <c r="E35" s="1719"/>
      <c r="F35" s="1719"/>
      <c r="G35" s="1719"/>
      <c r="H35" s="1719"/>
      <c r="I35" s="1719"/>
    </row>
    <row r="36" spans="2:9" ht="17.25" x14ac:dyDescent="0.2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23" customWidth="1"/>
    <col min="2" max="2" width="28.42578125" style="1123" customWidth="1"/>
    <col min="3" max="3" width="16.7109375" style="1123" customWidth="1"/>
    <col min="4" max="4" width="10.28515625" style="1123" customWidth="1"/>
    <col min="5" max="5" width="15" style="1123" customWidth="1"/>
    <col min="6" max="6" width="10" style="1123" customWidth="1"/>
    <col min="7" max="7" width="15.42578125" style="1123" customWidth="1"/>
    <col min="8" max="8" width="9.7109375" style="1123" customWidth="1"/>
    <col min="9" max="9" width="14.5703125" style="1123" customWidth="1"/>
    <col min="10" max="16384" width="11.42578125" style="1123"/>
  </cols>
  <sheetData>
    <row r="1" spans="1:17" s="1116" customFormat="1" x14ac:dyDescent="0.25">
      <c r="A1" s="1116" t="s">
        <v>96</v>
      </c>
      <c r="B1" s="1116" t="s">
        <v>56</v>
      </c>
      <c r="I1" s="1116" t="s">
        <v>96</v>
      </c>
      <c r="J1" s="1116" t="s">
        <v>67</v>
      </c>
      <c r="Q1" s="1116" t="s">
        <v>81</v>
      </c>
    </row>
    <row r="2" spans="1:17" s="1116" customFormat="1" x14ac:dyDescent="0.25"/>
    <row r="3" spans="1:17" s="1116" customFormat="1" x14ac:dyDescent="0.25"/>
    <row r="4" spans="1:17" s="1116" customFormat="1" x14ac:dyDescent="0.25"/>
    <row r="5" spans="1:17" s="1116" customFormat="1" ht="16.5" customHeight="1" x14ac:dyDescent="0.25"/>
    <row r="6" spans="1:17" s="1120" customFormat="1" ht="38.25" customHeight="1" x14ac:dyDescent="0.2">
      <c r="A6" s="1117"/>
      <c r="B6" s="1720" t="s">
        <v>459</v>
      </c>
      <c r="C6" s="1720"/>
      <c r="D6" s="1720"/>
      <c r="E6" s="1720"/>
      <c r="F6" s="1720"/>
      <c r="G6" s="1720"/>
      <c r="H6" s="1720"/>
      <c r="I6" s="1720"/>
      <c r="J6" s="1118"/>
      <c r="K6" s="1118"/>
      <c r="L6" s="1119"/>
      <c r="M6" s="1119"/>
      <c r="N6" s="1119"/>
      <c r="O6" s="1119"/>
      <c r="P6" s="1119"/>
      <c r="Q6" s="1119"/>
    </row>
    <row r="7" spans="1:17" s="1120" customFormat="1" ht="15.75" customHeight="1" x14ac:dyDescent="0.2">
      <c r="A7" s="1117"/>
      <c r="B7" s="1721" t="str">
        <f>porsaad!$B$6</f>
        <v>Situación a 31 de julio de 2025</v>
      </c>
      <c r="C7" s="1721"/>
      <c r="D7" s="1721"/>
      <c r="E7" s="1721"/>
      <c r="F7" s="1721"/>
      <c r="G7" s="1721"/>
      <c r="H7" s="1721"/>
      <c r="I7" s="1721"/>
      <c r="J7" s="1121"/>
      <c r="K7" s="1121"/>
      <c r="L7" s="1122"/>
      <c r="M7" s="1122"/>
      <c r="N7" s="1122"/>
      <c r="O7" s="1122"/>
      <c r="P7" s="1122"/>
      <c r="Q7" s="1122"/>
    </row>
    <row r="8" spans="1:17" ht="8.25" customHeight="1" x14ac:dyDescent="0.25">
      <c r="H8" s="1124"/>
    </row>
    <row r="9" spans="1:17" ht="15" customHeight="1" x14ac:dyDescent="0.25">
      <c r="B9" s="1722" t="s">
        <v>12</v>
      </c>
      <c r="C9" s="1725" t="s">
        <v>277</v>
      </c>
      <c r="D9" s="1133"/>
      <c r="E9" s="1133"/>
      <c r="F9" s="1133"/>
      <c r="G9" s="1133"/>
      <c r="H9" s="1133"/>
      <c r="I9" s="1134"/>
    </row>
    <row r="10" spans="1:17" ht="15.75" customHeight="1" x14ac:dyDescent="0.25">
      <c r="B10" s="1723"/>
      <c r="C10" s="1726"/>
      <c r="D10" s="1728" t="s">
        <v>133</v>
      </c>
      <c r="E10" s="1729"/>
      <c r="F10" s="1732" t="s">
        <v>134</v>
      </c>
      <c r="G10" s="1733"/>
      <c r="H10" s="1733"/>
      <c r="I10" s="1733"/>
    </row>
    <row r="11" spans="1:17" ht="40.5" customHeight="1" x14ac:dyDescent="0.25">
      <c r="B11" s="1723"/>
      <c r="C11" s="1726"/>
      <c r="D11" s="1730"/>
      <c r="E11" s="1731"/>
      <c r="F11" s="1734" t="s">
        <v>278</v>
      </c>
      <c r="G11" s="1735"/>
      <c r="H11" s="1732" t="s">
        <v>279</v>
      </c>
      <c r="I11" s="1733"/>
    </row>
    <row r="12" spans="1:17" ht="52.5" customHeight="1" x14ac:dyDescent="0.25">
      <c r="B12" s="1724"/>
      <c r="C12" s="1727"/>
      <c r="D12" s="1136" t="s">
        <v>9</v>
      </c>
      <c r="E12" s="1138" t="s">
        <v>280</v>
      </c>
      <c r="F12" s="1138" t="s">
        <v>9</v>
      </c>
      <c r="G12" s="1135" t="s">
        <v>280</v>
      </c>
      <c r="H12" s="1136" t="s">
        <v>9</v>
      </c>
      <c r="I12" s="1137" t="s">
        <v>280</v>
      </c>
    </row>
    <row r="13" spans="1:17" ht="12.75" customHeight="1" x14ac:dyDescent="0.25">
      <c r="B13" s="1125" t="s">
        <v>8</v>
      </c>
      <c r="C13" s="929">
        <f>D13+F13+H13</f>
        <v>14155</v>
      </c>
      <c r="D13" s="927">
        <v>43</v>
      </c>
      <c r="E13" s="1126">
        <v>0.30377958318615328</v>
      </c>
      <c r="F13" s="927">
        <v>360</v>
      </c>
      <c r="G13" s="1126">
        <v>2.5432709290003532</v>
      </c>
      <c r="H13" s="927">
        <v>13752</v>
      </c>
      <c r="I13" s="1126">
        <f>H13/C13*100</f>
        <v>97.152949487813487</v>
      </c>
    </row>
    <row r="14" spans="1:17" x14ac:dyDescent="0.25">
      <c r="B14" s="1125" t="s">
        <v>7</v>
      </c>
      <c r="C14" s="934">
        <f t="shared" ref="C14:C30" si="0">D14+F14+H14</f>
        <v>119</v>
      </c>
      <c r="D14" s="932">
        <v>4</v>
      </c>
      <c r="E14" s="1127">
        <v>3.3613445378151261</v>
      </c>
      <c r="F14" s="932">
        <v>76</v>
      </c>
      <c r="G14" s="1127">
        <v>63.865546218487388</v>
      </c>
      <c r="H14" s="932">
        <v>39</v>
      </c>
      <c r="I14" s="1127">
        <f t="shared" ref="I14:I31" si="1">H14/C14*100</f>
        <v>32.773109243697476</v>
      </c>
    </row>
    <row r="15" spans="1:17" x14ac:dyDescent="0.25">
      <c r="B15" s="1125" t="s">
        <v>37</v>
      </c>
      <c r="C15" s="934">
        <f t="shared" si="0"/>
        <v>327</v>
      </c>
      <c r="D15" s="932">
        <v>6</v>
      </c>
      <c r="E15" s="1127">
        <v>1.834862385321101</v>
      </c>
      <c r="F15" s="932">
        <v>135</v>
      </c>
      <c r="G15" s="1127">
        <v>41.284403669724774</v>
      </c>
      <c r="H15" s="932">
        <v>186</v>
      </c>
      <c r="I15" s="1127">
        <f t="shared" si="1"/>
        <v>56.88073394495413</v>
      </c>
    </row>
    <row r="16" spans="1:17" x14ac:dyDescent="0.25">
      <c r="B16" s="1125" t="s">
        <v>38</v>
      </c>
      <c r="C16" s="934">
        <f t="shared" si="0"/>
        <v>3388</v>
      </c>
      <c r="D16" s="932">
        <v>2</v>
      </c>
      <c r="E16" s="1127">
        <v>5.9031877213695391E-2</v>
      </c>
      <c r="F16" s="932">
        <v>1063</v>
      </c>
      <c r="G16" s="1127">
        <v>31.375442739079102</v>
      </c>
      <c r="H16" s="932">
        <v>2323</v>
      </c>
      <c r="I16" s="1127">
        <f t="shared" si="1"/>
        <v>68.565525383707211</v>
      </c>
    </row>
    <row r="17" spans="2:9" x14ac:dyDescent="0.25">
      <c r="B17" s="1125" t="s">
        <v>6</v>
      </c>
      <c r="C17" s="934">
        <f t="shared" si="0"/>
        <v>11346</v>
      </c>
      <c r="D17" s="932">
        <v>74</v>
      </c>
      <c r="E17" s="1127">
        <v>0.65221223338621537</v>
      </c>
      <c r="F17" s="932">
        <v>420</v>
      </c>
      <c r="G17" s="1127">
        <v>3.7017451084082498</v>
      </c>
      <c r="H17" s="932">
        <v>10852</v>
      </c>
      <c r="I17" s="1127">
        <f t="shared" si="1"/>
        <v>95.646042658205531</v>
      </c>
    </row>
    <row r="18" spans="2:9" x14ac:dyDescent="0.25">
      <c r="B18" s="1125" t="s">
        <v>5</v>
      </c>
      <c r="C18" s="934">
        <f t="shared" si="0"/>
        <v>195</v>
      </c>
      <c r="D18" s="932">
        <v>1</v>
      </c>
      <c r="E18" s="1127">
        <v>0.51282051282051277</v>
      </c>
      <c r="F18" s="932">
        <v>149</v>
      </c>
      <c r="G18" s="1127">
        <v>76.410256410256409</v>
      </c>
      <c r="H18" s="932">
        <v>45</v>
      </c>
      <c r="I18" s="1127">
        <f t="shared" si="1"/>
        <v>23.076923076923077</v>
      </c>
    </row>
    <row r="19" spans="2:9" x14ac:dyDescent="0.25">
      <c r="B19" s="1125" t="s">
        <v>4</v>
      </c>
      <c r="C19" s="934">
        <f t="shared" si="0"/>
        <v>153</v>
      </c>
      <c r="D19" s="932">
        <v>31</v>
      </c>
      <c r="E19" s="1127">
        <v>20.261437908496731</v>
      </c>
      <c r="F19" s="932">
        <v>108</v>
      </c>
      <c r="G19" s="1127">
        <v>70.588235294117652</v>
      </c>
      <c r="H19" s="932">
        <v>14</v>
      </c>
      <c r="I19" s="1127">
        <f t="shared" si="1"/>
        <v>9.1503267973856204</v>
      </c>
    </row>
    <row r="20" spans="2:9" x14ac:dyDescent="0.25">
      <c r="B20" s="1125" t="s">
        <v>40</v>
      </c>
      <c r="C20" s="934">
        <f t="shared" si="0"/>
        <v>4033</v>
      </c>
      <c r="D20" s="932">
        <v>18</v>
      </c>
      <c r="E20" s="1127">
        <v>0.44631787751053809</v>
      </c>
      <c r="F20" s="932">
        <v>2120</v>
      </c>
      <c r="G20" s="1127">
        <v>52.566327795685595</v>
      </c>
      <c r="H20" s="932">
        <v>1895</v>
      </c>
      <c r="I20" s="1127">
        <f t="shared" si="1"/>
        <v>46.987354326803867</v>
      </c>
    </row>
    <row r="21" spans="2:9" x14ac:dyDescent="0.25">
      <c r="B21" s="1125" t="s">
        <v>41</v>
      </c>
      <c r="C21" s="934">
        <f t="shared" si="0"/>
        <v>38790</v>
      </c>
      <c r="D21" s="932">
        <v>25</v>
      </c>
      <c r="E21" s="1127">
        <v>6.4449600412477451E-2</v>
      </c>
      <c r="F21" s="932">
        <v>3573</v>
      </c>
      <c r="G21" s="1127">
        <v>9.2111368909512752</v>
      </c>
      <c r="H21" s="932">
        <v>35192</v>
      </c>
      <c r="I21" s="1127">
        <f t="shared" si="1"/>
        <v>90.724413508636246</v>
      </c>
    </row>
    <row r="22" spans="2:9" x14ac:dyDescent="0.25">
      <c r="B22" s="1125" t="s">
        <v>3</v>
      </c>
      <c r="C22" s="934">
        <f t="shared" si="0"/>
        <v>8635</v>
      </c>
      <c r="D22" s="932">
        <v>1109</v>
      </c>
      <c r="E22" s="1127">
        <v>12.843080486392589</v>
      </c>
      <c r="F22" s="932">
        <v>1973</v>
      </c>
      <c r="G22" s="1127">
        <v>22.848870874348581</v>
      </c>
      <c r="H22" s="932">
        <v>5553</v>
      </c>
      <c r="I22" s="1127">
        <f t="shared" si="1"/>
        <v>64.308048639258828</v>
      </c>
    </row>
    <row r="23" spans="2:9" x14ac:dyDescent="0.25">
      <c r="B23" s="1125" t="s">
        <v>2</v>
      </c>
      <c r="C23" s="934">
        <f t="shared" si="0"/>
        <v>4208</v>
      </c>
      <c r="D23" s="932">
        <v>15</v>
      </c>
      <c r="E23" s="1127">
        <v>0.35646387832699622</v>
      </c>
      <c r="F23" s="932">
        <v>1119</v>
      </c>
      <c r="G23" s="1127">
        <v>26.592205323193919</v>
      </c>
      <c r="H23" s="932">
        <v>3074</v>
      </c>
      <c r="I23" s="1127">
        <f t="shared" si="1"/>
        <v>73.051330798479086</v>
      </c>
    </row>
    <row r="24" spans="2:9" x14ac:dyDescent="0.25">
      <c r="B24" s="1125" t="s">
        <v>35</v>
      </c>
      <c r="C24" s="934">
        <f t="shared" si="0"/>
        <v>1138</v>
      </c>
      <c r="D24" s="932">
        <v>17</v>
      </c>
      <c r="E24" s="1127">
        <v>1.4938488576449911</v>
      </c>
      <c r="F24" s="932">
        <v>26</v>
      </c>
      <c r="G24" s="1127">
        <v>2.2847100175746924</v>
      </c>
      <c r="H24" s="932">
        <v>1095</v>
      </c>
      <c r="I24" s="1127">
        <f t="shared" si="1"/>
        <v>96.221441124780313</v>
      </c>
    </row>
    <row r="25" spans="2:9" x14ac:dyDescent="0.25">
      <c r="B25" s="1125" t="s">
        <v>42</v>
      </c>
      <c r="C25" s="934">
        <f t="shared" si="0"/>
        <v>13623</v>
      </c>
      <c r="D25" s="932">
        <v>492</v>
      </c>
      <c r="E25" s="1127">
        <v>3.6115393085223517</v>
      </c>
      <c r="F25" s="932">
        <v>649</v>
      </c>
      <c r="G25" s="1127">
        <v>4.7640020553475741</v>
      </c>
      <c r="H25" s="932">
        <v>12482</v>
      </c>
      <c r="I25" s="1127">
        <f t="shared" si="1"/>
        <v>91.624458636130086</v>
      </c>
    </row>
    <row r="26" spans="2:9" x14ac:dyDescent="0.25">
      <c r="B26" s="1125" t="s">
        <v>43</v>
      </c>
      <c r="C26" s="934">
        <f t="shared" si="0"/>
        <v>6028</v>
      </c>
      <c r="D26" s="932">
        <v>6</v>
      </c>
      <c r="E26" s="1127">
        <v>9.953550099535502E-2</v>
      </c>
      <c r="F26" s="932">
        <v>267</v>
      </c>
      <c r="G26" s="1127">
        <v>4.4293297942932979</v>
      </c>
      <c r="H26" s="932">
        <v>5755</v>
      </c>
      <c r="I26" s="1127">
        <f t="shared" si="1"/>
        <v>95.471134704711346</v>
      </c>
    </row>
    <row r="27" spans="2:9" x14ac:dyDescent="0.25">
      <c r="B27" s="1125" t="s">
        <v>44</v>
      </c>
      <c r="C27" s="934">
        <f t="shared" si="0"/>
        <v>362</v>
      </c>
      <c r="D27" s="932">
        <v>110</v>
      </c>
      <c r="E27" s="1127">
        <v>30.386740331491712</v>
      </c>
      <c r="F27" s="932">
        <v>13</v>
      </c>
      <c r="G27" s="1127">
        <v>3.5911602209944751</v>
      </c>
      <c r="H27" s="932">
        <v>239</v>
      </c>
      <c r="I27" s="1127">
        <f t="shared" si="1"/>
        <v>66.02209944751381</v>
      </c>
    </row>
    <row r="28" spans="2:9" x14ac:dyDescent="0.25">
      <c r="B28" s="1125" t="s">
        <v>45</v>
      </c>
      <c r="C28" s="934">
        <f t="shared" si="0"/>
        <v>13954</v>
      </c>
      <c r="D28" s="932">
        <v>1271</v>
      </c>
      <c r="E28" s="1127">
        <v>9.1084993550236497</v>
      </c>
      <c r="F28" s="932">
        <v>3406</v>
      </c>
      <c r="G28" s="1127">
        <v>24.408771678371792</v>
      </c>
      <c r="H28" s="932">
        <v>9277</v>
      </c>
      <c r="I28" s="1127">
        <f t="shared" si="1"/>
        <v>66.482728966604554</v>
      </c>
    </row>
    <row r="29" spans="2:9" x14ac:dyDescent="0.25">
      <c r="B29" s="1125" t="s">
        <v>46</v>
      </c>
      <c r="C29" s="934">
        <f t="shared" si="0"/>
        <v>1073</v>
      </c>
      <c r="D29" s="932">
        <v>221</v>
      </c>
      <c r="E29" s="1127">
        <v>20.596458527493013</v>
      </c>
      <c r="F29" s="932">
        <v>517</v>
      </c>
      <c r="G29" s="1127">
        <v>48.182665424044735</v>
      </c>
      <c r="H29" s="932">
        <v>335</v>
      </c>
      <c r="I29" s="1127">
        <f t="shared" si="1"/>
        <v>31.220876048462255</v>
      </c>
    </row>
    <row r="30" spans="2:9" x14ac:dyDescent="0.25">
      <c r="B30" s="1125" t="s">
        <v>1</v>
      </c>
      <c r="C30" s="1128">
        <f t="shared" si="0"/>
        <v>372</v>
      </c>
      <c r="D30" s="954">
        <v>1</v>
      </c>
      <c r="E30" s="1129">
        <v>0.26881720430107531</v>
      </c>
      <c r="F30" s="954">
        <v>194</v>
      </c>
      <c r="G30" s="1129">
        <v>52.1505376344086</v>
      </c>
      <c r="H30" s="954">
        <v>177</v>
      </c>
      <c r="I30" s="1129">
        <f t="shared" si="1"/>
        <v>47.580645161290327</v>
      </c>
    </row>
    <row r="31" spans="2:9" x14ac:dyDescent="0.25">
      <c r="B31" s="1309" t="s">
        <v>0</v>
      </c>
      <c r="C31" s="1310">
        <f>SUM(C13:C30)</f>
        <v>121899</v>
      </c>
      <c r="D31" s="1285">
        <f>SUM(D13:D30)</f>
        <v>3446</v>
      </c>
      <c r="E31" s="1311">
        <f t="shared" ref="E31" si="2">D31/C31*100</f>
        <v>2.8269304916365185</v>
      </c>
      <c r="F31" s="1285">
        <f>SUM(F13:F30)</f>
        <v>16168</v>
      </c>
      <c r="G31" s="1311">
        <f t="shared" ref="G31" si="3">F31/C31*100</f>
        <v>13.263439404753116</v>
      </c>
      <c r="H31" s="1285">
        <f>SUM(H13:H30)</f>
        <v>102285</v>
      </c>
      <c r="I31" s="1311">
        <f t="shared" si="1"/>
        <v>83.909630103610368</v>
      </c>
    </row>
    <row r="32" spans="2:9" x14ac:dyDescent="0.25">
      <c r="B32" s="1130"/>
      <c r="C32" s="1130"/>
      <c r="D32" s="1130"/>
      <c r="E32" s="1130"/>
      <c r="F32" s="1130"/>
      <c r="G32" s="1130"/>
      <c r="H32" s="1130"/>
      <c r="I32" s="1130"/>
    </row>
    <row r="33" spans="2:9" x14ac:dyDescent="0.25">
      <c r="B33" s="1131" t="s">
        <v>281</v>
      </c>
      <c r="C33" s="1130"/>
      <c r="D33" s="1130"/>
      <c r="E33" s="1130"/>
      <c r="F33" s="1130"/>
      <c r="G33" s="1130"/>
      <c r="H33" s="1130"/>
      <c r="I33" s="1130"/>
    </row>
    <row r="34" spans="2:9" x14ac:dyDescent="0.25">
      <c r="B34" s="1131"/>
      <c r="C34" s="1130"/>
      <c r="D34" s="1130"/>
      <c r="E34" s="1130"/>
      <c r="F34" s="1130"/>
      <c r="G34" s="1130"/>
      <c r="H34" s="1130"/>
      <c r="I34" s="1130"/>
    </row>
    <row r="35" spans="2:9" x14ac:dyDescent="0.25">
      <c r="B35" s="1719"/>
      <c r="C35" s="1719"/>
      <c r="D35" s="1719"/>
      <c r="E35" s="1719"/>
      <c r="F35" s="1719"/>
      <c r="G35" s="1719"/>
      <c r="H35" s="1719"/>
      <c r="I35" s="1719"/>
    </row>
    <row r="36" spans="2:9" x14ac:dyDescent="0.2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23" customWidth="1"/>
    <col min="2" max="2" width="28.42578125" style="1123" customWidth="1"/>
    <col min="3" max="3" width="1.140625" style="1123" customWidth="1"/>
    <col min="4" max="4" width="12.28515625" style="1123" bestFit="1" customWidth="1"/>
    <col min="5" max="5" width="15.140625" style="1123" customWidth="1"/>
    <col min="6" max="6" width="13.5703125" style="1123" customWidth="1"/>
    <col min="7" max="7" width="1.140625" style="1123" customWidth="1"/>
    <col min="8" max="8" width="12.42578125" style="1123" customWidth="1"/>
    <col min="9" max="9" width="14.85546875" style="1123" customWidth="1"/>
    <col min="10" max="10" width="1.140625" style="1123" customWidth="1"/>
    <col min="11" max="11" width="12.42578125" style="1123" customWidth="1"/>
    <col min="12" max="12" width="14.7109375" style="1123" customWidth="1"/>
    <col min="13" max="16384" width="11.42578125" style="1123"/>
  </cols>
  <sheetData>
    <row r="1" spans="1:15" s="1116" customFormat="1" x14ac:dyDescent="0.25">
      <c r="A1" s="1116" t="s">
        <v>96</v>
      </c>
      <c r="B1" s="1116" t="s">
        <v>56</v>
      </c>
      <c r="N1" s="1116" t="s">
        <v>81</v>
      </c>
    </row>
    <row r="2" spans="1:15" s="1116" customFormat="1" x14ac:dyDescent="0.25"/>
    <row r="3" spans="1:15" s="1116" customFormat="1" x14ac:dyDescent="0.25"/>
    <row r="4" spans="1:15" s="1116" customFormat="1" x14ac:dyDescent="0.25"/>
    <row r="5" spans="1:15" s="1116" customFormat="1" ht="16.5" customHeight="1" x14ac:dyDescent="0.25"/>
    <row r="6" spans="1:15" s="1120" customFormat="1" ht="38.25" customHeight="1" x14ac:dyDescent="0.2">
      <c r="A6" s="1117"/>
      <c r="B6" s="1720" t="s">
        <v>460</v>
      </c>
      <c r="C6" s="1720"/>
      <c r="D6" s="1720"/>
      <c r="E6" s="1720"/>
      <c r="F6" s="1720"/>
      <c r="G6" s="1720"/>
      <c r="H6" s="1720"/>
      <c r="I6" s="1720"/>
      <c r="J6" s="1720"/>
      <c r="K6" s="1720"/>
      <c r="L6" s="1720"/>
      <c r="M6" s="1119"/>
      <c r="N6" s="1119"/>
      <c r="O6" s="1119"/>
    </row>
    <row r="7" spans="1:15" s="1120" customFormat="1" ht="15.75" customHeight="1" x14ac:dyDescent="0.2">
      <c r="A7" s="1117"/>
      <c r="B7" s="1721" t="str">
        <f>porsaad!$B$6</f>
        <v>Situación a 31 de julio de 2025</v>
      </c>
      <c r="C7" s="1721"/>
      <c r="D7" s="1721"/>
      <c r="E7" s="1721"/>
      <c r="F7" s="1721"/>
      <c r="G7" s="1721"/>
      <c r="H7" s="1721"/>
      <c r="I7" s="1721"/>
      <c r="J7" s="1721"/>
      <c r="K7" s="1721"/>
      <c r="L7" s="1721"/>
      <c r="M7" s="1122"/>
      <c r="N7" s="1122"/>
      <c r="O7" s="1122"/>
    </row>
    <row r="8" spans="1:15" ht="8.25" customHeight="1" x14ac:dyDescent="0.25"/>
    <row r="9" spans="1:15" ht="15" customHeight="1" x14ac:dyDescent="0.25">
      <c r="B9" s="1739" t="s">
        <v>12</v>
      </c>
      <c r="D9" s="1736" t="s">
        <v>29</v>
      </c>
      <c r="E9" s="1745" t="s">
        <v>210</v>
      </c>
      <c r="F9" s="1741"/>
      <c r="G9" s="1139"/>
      <c r="H9" s="1722" t="s">
        <v>283</v>
      </c>
      <c r="I9" s="1741"/>
      <c r="J9" s="1139"/>
      <c r="K9" s="1722" t="s">
        <v>282</v>
      </c>
      <c r="L9" s="1741"/>
    </row>
    <row r="10" spans="1:15" ht="15.75" customHeight="1" x14ac:dyDescent="0.25">
      <c r="B10" s="1740"/>
      <c r="D10" s="1737"/>
      <c r="E10" s="1746"/>
      <c r="F10" s="1742"/>
      <c r="G10" s="1139"/>
      <c r="H10" s="1723"/>
      <c r="I10" s="1742"/>
      <c r="J10" s="1139"/>
      <c r="K10" s="1723"/>
      <c r="L10" s="1742"/>
    </row>
    <row r="11" spans="1:15" x14ac:dyDescent="0.25">
      <c r="B11" s="1740"/>
      <c r="D11" s="1737"/>
      <c r="E11" s="1746"/>
      <c r="F11" s="1742"/>
      <c r="G11" s="1139"/>
      <c r="H11" s="1723"/>
      <c r="I11" s="1742"/>
      <c r="J11" s="1139"/>
      <c r="K11" s="1723"/>
      <c r="L11" s="1742"/>
    </row>
    <row r="12" spans="1:15" ht="33" customHeight="1" x14ac:dyDescent="0.25">
      <c r="B12" s="1740"/>
      <c r="D12" s="1738"/>
      <c r="E12" s="1746"/>
      <c r="F12" s="1742"/>
      <c r="G12" s="1139"/>
      <c r="H12" s="1743"/>
      <c r="I12" s="1744"/>
      <c r="J12" s="1139"/>
      <c r="K12" s="1743"/>
      <c r="L12" s="1744"/>
    </row>
    <row r="13" spans="1:15" ht="30" x14ac:dyDescent="0.25">
      <c r="B13" s="1723"/>
      <c r="D13" s="1143" t="s">
        <v>9</v>
      </c>
      <c r="E13" s="1145" t="s">
        <v>9</v>
      </c>
      <c r="F13" s="1144" t="s">
        <v>186</v>
      </c>
      <c r="G13" s="1139"/>
      <c r="H13" s="1132" t="s">
        <v>9</v>
      </c>
      <c r="I13" s="1144" t="s">
        <v>284</v>
      </c>
      <c r="J13" s="1139"/>
      <c r="K13" s="1132" t="s">
        <v>9</v>
      </c>
      <c r="L13" s="1144" t="s">
        <v>186</v>
      </c>
    </row>
    <row r="14" spans="1:15" ht="12.75" customHeight="1" x14ac:dyDescent="0.25">
      <c r="B14" s="1140" t="s">
        <v>8</v>
      </c>
      <c r="D14" s="929">
        <f>'21solsaad'!D10</f>
        <v>427150</v>
      </c>
      <c r="E14" s="929">
        <f>'10pendResol'!H13</f>
        <v>28467</v>
      </c>
      <c r="F14" s="1044">
        <f>E14/$D14*100</f>
        <v>6.6644036052908824</v>
      </c>
      <c r="G14" s="930"/>
      <c r="H14" s="929">
        <f>'10pendPrest'!H13</f>
        <v>13752</v>
      </c>
      <c r="I14" s="1044">
        <f t="shared" ref="I14:I32" si="0">H14/$K14*100</f>
        <v>32.573012150927305</v>
      </c>
      <c r="J14" s="930"/>
      <c r="K14" s="929">
        <f t="shared" ref="K14:K31" si="1">E14+H14</f>
        <v>42219</v>
      </c>
      <c r="L14" s="1044">
        <f t="shared" ref="L14:L32" si="2">K14/D14*100</f>
        <v>9.8838815404424665</v>
      </c>
    </row>
    <row r="15" spans="1:15" x14ac:dyDescent="0.25">
      <c r="B15" s="1141" t="s">
        <v>7</v>
      </c>
      <c r="D15" s="934">
        <f>'21solsaad'!D11</f>
        <v>60062</v>
      </c>
      <c r="E15" s="934">
        <f>'10pendResol'!H14</f>
        <v>262</v>
      </c>
      <c r="F15" s="1045">
        <f t="shared" ref="F15:F31" si="3">E15/$D15*100</f>
        <v>0.43621591022609968</v>
      </c>
      <c r="G15" s="930"/>
      <c r="H15" s="934">
        <f>'10pendPrest'!H14</f>
        <v>39</v>
      </c>
      <c r="I15" s="1045">
        <f t="shared" si="0"/>
        <v>12.956810631229235</v>
      </c>
      <c r="J15" s="930"/>
      <c r="K15" s="934">
        <f t="shared" si="1"/>
        <v>301</v>
      </c>
      <c r="L15" s="1045">
        <f t="shared" si="2"/>
        <v>0.50114881289334356</v>
      </c>
    </row>
    <row r="16" spans="1:15" x14ac:dyDescent="0.25">
      <c r="B16" s="1141" t="s">
        <v>37</v>
      </c>
      <c r="D16" s="934">
        <f>'21solsaad'!D12</f>
        <v>51908</v>
      </c>
      <c r="E16" s="934">
        <f>'10pendResol'!H15</f>
        <v>3695</v>
      </c>
      <c r="F16" s="1045">
        <f t="shared" si="3"/>
        <v>7.1183632580719731</v>
      </c>
      <c r="G16" s="930"/>
      <c r="H16" s="934">
        <f>'10pendPrest'!H15</f>
        <v>186</v>
      </c>
      <c r="I16" s="1045">
        <f t="shared" si="0"/>
        <v>4.7925792321566609</v>
      </c>
      <c r="J16" s="930"/>
      <c r="K16" s="934">
        <f t="shared" si="1"/>
        <v>3881</v>
      </c>
      <c r="L16" s="1045">
        <f t="shared" si="2"/>
        <v>7.4766895276257985</v>
      </c>
    </row>
    <row r="17" spans="2:12" x14ac:dyDescent="0.25">
      <c r="B17" s="1141" t="s">
        <v>38</v>
      </c>
      <c r="D17" s="934">
        <f>'21solsaad'!D13</f>
        <v>48867</v>
      </c>
      <c r="E17" s="934">
        <f>'10pendResol'!H16</f>
        <v>1310</v>
      </c>
      <c r="F17" s="1045">
        <f t="shared" si="3"/>
        <v>2.6807456975054742</v>
      </c>
      <c r="G17" s="930"/>
      <c r="H17" s="934">
        <f>'10pendPrest'!H16</f>
        <v>2323</v>
      </c>
      <c r="I17" s="1045">
        <f t="shared" si="0"/>
        <v>63.941646022570872</v>
      </c>
      <c r="J17" s="930"/>
      <c r="K17" s="934">
        <f t="shared" si="1"/>
        <v>3633</v>
      </c>
      <c r="L17" s="1045">
        <f t="shared" si="2"/>
        <v>7.4344649763644171</v>
      </c>
    </row>
    <row r="18" spans="2:12" x14ac:dyDescent="0.25">
      <c r="B18" s="1141" t="s">
        <v>6</v>
      </c>
      <c r="D18" s="934">
        <f>'21solsaad'!D14</f>
        <v>77426</v>
      </c>
      <c r="E18" s="934">
        <f>'10pendResol'!H17</f>
        <v>4117</v>
      </c>
      <c r="F18" s="1045">
        <f>E18/$D18*100</f>
        <v>5.3173352620566741</v>
      </c>
      <c r="G18" s="930"/>
      <c r="H18" s="934">
        <f>'10pendPrest'!H17</f>
        <v>10852</v>
      </c>
      <c r="I18" s="1045">
        <f t="shared" si="0"/>
        <v>72.496492751686816</v>
      </c>
      <c r="J18" s="930"/>
      <c r="K18" s="934">
        <f t="shared" si="1"/>
        <v>14969</v>
      </c>
      <c r="L18" s="1045">
        <f t="shared" si="2"/>
        <v>19.333298891845114</v>
      </c>
    </row>
    <row r="19" spans="2:12" x14ac:dyDescent="0.25">
      <c r="B19" s="1141" t="s">
        <v>5</v>
      </c>
      <c r="D19" s="934">
        <f>'21solsaad'!D15</f>
        <v>23465</v>
      </c>
      <c r="E19" s="934">
        <f>'10pendResol'!H18</f>
        <v>278</v>
      </c>
      <c r="F19" s="1045">
        <f t="shared" si="3"/>
        <v>1.1847432346047304</v>
      </c>
      <c r="G19" s="930"/>
      <c r="H19" s="934">
        <f>'10pendPrest'!H18</f>
        <v>45</v>
      </c>
      <c r="I19" s="1045">
        <f t="shared" si="0"/>
        <v>13.93188854489164</v>
      </c>
      <c r="J19" s="930"/>
      <c r="K19" s="934">
        <f t="shared" si="1"/>
        <v>323</v>
      </c>
      <c r="L19" s="1045">
        <f t="shared" si="2"/>
        <v>1.3765182186234819</v>
      </c>
    </row>
    <row r="20" spans="2:12" x14ac:dyDescent="0.25">
      <c r="B20" s="1141" t="s">
        <v>4</v>
      </c>
      <c r="D20" s="934">
        <f>'21solsaad'!D16</f>
        <v>161127</v>
      </c>
      <c r="E20" s="934">
        <f>'10pendResol'!H19</f>
        <v>0</v>
      </c>
      <c r="F20" s="1045">
        <f t="shared" si="3"/>
        <v>0</v>
      </c>
      <c r="G20" s="930"/>
      <c r="H20" s="934">
        <f>'10pendPrest'!H19</f>
        <v>14</v>
      </c>
      <c r="I20" s="1045">
        <f t="shared" si="0"/>
        <v>100</v>
      </c>
      <c r="J20" s="930"/>
      <c r="K20" s="934">
        <f t="shared" si="1"/>
        <v>14</v>
      </c>
      <c r="L20" s="1045">
        <f t="shared" si="2"/>
        <v>8.6887982771354268E-3</v>
      </c>
    </row>
    <row r="21" spans="2:12" x14ac:dyDescent="0.25">
      <c r="B21" s="1141" t="s">
        <v>40</v>
      </c>
      <c r="D21" s="934">
        <f>'21solsaad'!D17</f>
        <v>104099</v>
      </c>
      <c r="E21" s="934">
        <f>'10pendResol'!H20</f>
        <v>288</v>
      </c>
      <c r="F21" s="1045">
        <f t="shared" si="3"/>
        <v>0.27665971815291213</v>
      </c>
      <c r="G21" s="930"/>
      <c r="H21" s="934">
        <f>'10pendPrest'!H20</f>
        <v>1895</v>
      </c>
      <c r="I21" s="1045">
        <f t="shared" si="0"/>
        <v>86.807146129180026</v>
      </c>
      <c r="J21" s="930"/>
      <c r="K21" s="934">
        <f t="shared" si="1"/>
        <v>2183</v>
      </c>
      <c r="L21" s="1045">
        <f t="shared" si="2"/>
        <v>2.0970422386382195</v>
      </c>
    </row>
    <row r="22" spans="2:12" x14ac:dyDescent="0.25">
      <c r="B22" s="1141" t="s">
        <v>41</v>
      </c>
      <c r="D22" s="934">
        <f>'21solsaad'!D18</f>
        <v>407365</v>
      </c>
      <c r="E22" s="934">
        <f>'10pendResol'!H21</f>
        <v>8730</v>
      </c>
      <c r="F22" s="1045">
        <f t="shared" si="3"/>
        <v>2.1430412529304186</v>
      </c>
      <c r="G22" s="930"/>
      <c r="H22" s="934">
        <f>'10pendPrest'!H21</f>
        <v>35192</v>
      </c>
      <c r="I22" s="1045">
        <f t="shared" si="0"/>
        <v>80.123855926415004</v>
      </c>
      <c r="J22" s="930"/>
      <c r="K22" s="934">
        <f t="shared" si="1"/>
        <v>43922</v>
      </c>
      <c r="L22" s="1045">
        <f t="shared" si="2"/>
        <v>10.781976851226787</v>
      </c>
    </row>
    <row r="23" spans="2:12" x14ac:dyDescent="0.25">
      <c r="B23" s="1141" t="s">
        <v>3</v>
      </c>
      <c r="D23" s="934">
        <f>'21solsaad'!D19</f>
        <v>229150</v>
      </c>
      <c r="E23" s="934">
        <f>'10pendResol'!H22</f>
        <v>8218</v>
      </c>
      <c r="F23" s="1045">
        <f t="shared" si="3"/>
        <v>3.5862971852498364</v>
      </c>
      <c r="G23" s="930"/>
      <c r="H23" s="934">
        <f>'10pendPrest'!H22</f>
        <v>5553</v>
      </c>
      <c r="I23" s="1045">
        <f t="shared" si="0"/>
        <v>40.323869000072612</v>
      </c>
      <c r="J23" s="930"/>
      <c r="K23" s="934">
        <f t="shared" si="1"/>
        <v>13771</v>
      </c>
      <c r="L23" s="1045">
        <f t="shared" si="2"/>
        <v>6.0096006982325987</v>
      </c>
    </row>
    <row r="24" spans="2:12" x14ac:dyDescent="0.25">
      <c r="B24" s="1141" t="s">
        <v>2</v>
      </c>
      <c r="D24" s="934">
        <f>'21solsaad'!D20</f>
        <v>60633</v>
      </c>
      <c r="E24" s="934">
        <f>'10pendResol'!H23</f>
        <v>521</v>
      </c>
      <c r="F24" s="1045">
        <f t="shared" si="3"/>
        <v>0.8592680553493971</v>
      </c>
      <c r="G24" s="930"/>
      <c r="H24" s="934">
        <f>'10pendPrest'!H23</f>
        <v>3074</v>
      </c>
      <c r="I24" s="1045">
        <f t="shared" si="0"/>
        <v>85.507649513212797</v>
      </c>
      <c r="J24" s="930"/>
      <c r="K24" s="934">
        <f t="shared" si="1"/>
        <v>3595</v>
      </c>
      <c r="L24" s="1045">
        <f t="shared" si="2"/>
        <v>5.9291145086009269</v>
      </c>
    </row>
    <row r="25" spans="2:12" x14ac:dyDescent="0.25">
      <c r="B25" s="1141" t="s">
        <v>35</v>
      </c>
      <c r="D25" s="934">
        <f>'21solsaad'!D21</f>
        <v>93011</v>
      </c>
      <c r="E25" s="934">
        <f>'10pendResol'!H24</f>
        <v>69</v>
      </c>
      <c r="F25" s="1045">
        <f t="shared" si="3"/>
        <v>7.4184773843953944E-2</v>
      </c>
      <c r="G25" s="930"/>
      <c r="H25" s="934">
        <f>'10pendPrest'!H24</f>
        <v>1095</v>
      </c>
      <c r="I25" s="1045">
        <f t="shared" si="0"/>
        <v>94.072164948453604</v>
      </c>
      <c r="J25" s="930"/>
      <c r="K25" s="934">
        <f t="shared" si="1"/>
        <v>1164</v>
      </c>
      <c r="L25" s="1045">
        <f t="shared" si="2"/>
        <v>1.2514648804980055</v>
      </c>
    </row>
    <row r="26" spans="2:12" x14ac:dyDescent="0.25">
      <c r="B26" s="1141" t="s">
        <v>42</v>
      </c>
      <c r="D26" s="934">
        <f>'21solsaad'!D22</f>
        <v>270988</v>
      </c>
      <c r="E26" s="934">
        <f>'10pendResol'!H25</f>
        <v>316</v>
      </c>
      <c r="F26" s="1045">
        <f t="shared" si="3"/>
        <v>0.11661032960869117</v>
      </c>
      <c r="G26" s="930"/>
      <c r="H26" s="934">
        <f>'10pendPrest'!H25</f>
        <v>12482</v>
      </c>
      <c r="I26" s="1045">
        <f t="shared" si="0"/>
        <v>97.53086419753086</v>
      </c>
      <c r="J26" s="930"/>
      <c r="K26" s="934">
        <f t="shared" si="1"/>
        <v>12798</v>
      </c>
      <c r="L26" s="1045">
        <f t="shared" si="2"/>
        <v>4.7227183491519922</v>
      </c>
    </row>
    <row r="27" spans="2:12" x14ac:dyDescent="0.25">
      <c r="B27" s="1141" t="s">
        <v>43</v>
      </c>
      <c r="D27" s="934">
        <f>'21solsaad'!D23</f>
        <v>72039</v>
      </c>
      <c r="E27" s="934">
        <f>'10pendResol'!H26</f>
        <v>5714</v>
      </c>
      <c r="F27" s="1045">
        <f t="shared" si="3"/>
        <v>7.9318147114757283</v>
      </c>
      <c r="G27" s="930"/>
      <c r="H27" s="934">
        <f>'10pendPrest'!H26</f>
        <v>5755</v>
      </c>
      <c r="I27" s="1045">
        <f t="shared" si="0"/>
        <v>50.178742697706859</v>
      </c>
      <c r="J27" s="930"/>
      <c r="K27" s="934">
        <f t="shared" si="1"/>
        <v>11469</v>
      </c>
      <c r="L27" s="1045">
        <f t="shared" si="2"/>
        <v>15.920543039187107</v>
      </c>
    </row>
    <row r="28" spans="2:12" x14ac:dyDescent="0.25">
      <c r="B28" s="1141" t="s">
        <v>44</v>
      </c>
      <c r="D28" s="934">
        <f>'21solsaad'!D24</f>
        <v>23698</v>
      </c>
      <c r="E28" s="934">
        <f>'10pendResol'!H27</f>
        <v>93</v>
      </c>
      <c r="F28" s="1045">
        <f t="shared" si="3"/>
        <v>0.39243818043716772</v>
      </c>
      <c r="G28" s="930"/>
      <c r="H28" s="934">
        <f>'10pendPrest'!H27</f>
        <v>239</v>
      </c>
      <c r="I28" s="1045">
        <f t="shared" si="0"/>
        <v>71.98795180722891</v>
      </c>
      <c r="J28" s="930"/>
      <c r="K28" s="934">
        <f t="shared" si="1"/>
        <v>332</v>
      </c>
      <c r="L28" s="1045">
        <f t="shared" si="2"/>
        <v>1.4009621065068782</v>
      </c>
    </row>
    <row r="29" spans="2:12" x14ac:dyDescent="0.25">
      <c r="B29" s="1141" t="s">
        <v>45</v>
      </c>
      <c r="D29" s="934">
        <f>'21solsaad'!D25</f>
        <v>120340</v>
      </c>
      <c r="E29" s="934">
        <f>'10pendResol'!H28</f>
        <v>145</v>
      </c>
      <c r="F29" s="1045">
        <f t="shared" si="3"/>
        <v>0.12049193950473658</v>
      </c>
      <c r="G29" s="930"/>
      <c r="H29" s="934">
        <f>'10pendPrest'!H28</f>
        <v>9277</v>
      </c>
      <c r="I29" s="1045">
        <f t="shared" si="0"/>
        <v>98.461048609637032</v>
      </c>
      <c r="J29" s="930"/>
      <c r="K29" s="934">
        <f t="shared" si="1"/>
        <v>9422</v>
      </c>
      <c r="L29" s="1045">
        <f t="shared" si="2"/>
        <v>7.8294831311284687</v>
      </c>
    </row>
    <row r="30" spans="2:12" x14ac:dyDescent="0.25">
      <c r="B30" s="1141" t="s">
        <v>46</v>
      </c>
      <c r="D30" s="934">
        <f>'21solsaad'!D26</f>
        <v>14782</v>
      </c>
      <c r="E30" s="934">
        <f>'10pendResol'!H29</f>
        <v>6</v>
      </c>
      <c r="F30" s="1045">
        <f t="shared" si="3"/>
        <v>4.058990664321472E-2</v>
      </c>
      <c r="G30" s="930"/>
      <c r="H30" s="934">
        <f>'10pendPrest'!H29</f>
        <v>335</v>
      </c>
      <c r="I30" s="1045">
        <f t="shared" si="0"/>
        <v>98.240469208211152</v>
      </c>
      <c r="J30" s="930"/>
      <c r="K30" s="934">
        <f t="shared" si="1"/>
        <v>341</v>
      </c>
      <c r="L30" s="1045">
        <f t="shared" si="2"/>
        <v>2.3068596942227031</v>
      </c>
    </row>
    <row r="31" spans="2:12" x14ac:dyDescent="0.25">
      <c r="B31" s="1142" t="s">
        <v>1</v>
      </c>
      <c r="D31" s="1128">
        <f>'21solsaad'!D27</f>
        <v>5863</v>
      </c>
      <c r="E31" s="1128">
        <f>'10pendResol'!H30</f>
        <v>33</v>
      </c>
      <c r="F31" s="1046">
        <f t="shared" si="3"/>
        <v>0.56285178236397748</v>
      </c>
      <c r="G31" s="930"/>
      <c r="H31" s="1128">
        <f>'10pendPrest'!H30</f>
        <v>177</v>
      </c>
      <c r="I31" s="1046">
        <f t="shared" si="0"/>
        <v>84.285714285714292</v>
      </c>
      <c r="J31" s="930"/>
      <c r="K31" s="1128">
        <f t="shared" si="1"/>
        <v>210</v>
      </c>
      <c r="L31" s="1046">
        <f t="shared" si="2"/>
        <v>3.5817840695889474</v>
      </c>
    </row>
    <row r="32" spans="2:12" x14ac:dyDescent="0.25">
      <c r="B32" s="1309" t="s">
        <v>0</v>
      </c>
      <c r="D32" s="1310">
        <f>SUM(D14:D31)</f>
        <v>2251973</v>
      </c>
      <c r="E32" s="1310">
        <f>SUM(E14:E31)</f>
        <v>62262</v>
      </c>
      <c r="F32" s="1299">
        <f>E32/$D32*100</f>
        <v>2.7647755989969687</v>
      </c>
      <c r="G32" s="1277"/>
      <c r="H32" s="1310">
        <f>SUM(H14:H31)</f>
        <v>102285</v>
      </c>
      <c r="I32" s="1299">
        <f t="shared" si="0"/>
        <v>62.161570858174265</v>
      </c>
      <c r="J32" s="1277"/>
      <c r="K32" s="1310">
        <f>SUM(K14:K31)</f>
        <v>164547</v>
      </c>
      <c r="L32" s="1299">
        <f t="shared" si="2"/>
        <v>7.3067927546200604</v>
      </c>
    </row>
    <row r="34" spans="2:2" x14ac:dyDescent="0.2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554" t="s">
        <v>461</v>
      </c>
      <c r="C6" s="1554"/>
      <c r="D6" s="1554"/>
      <c r="E6" s="1554"/>
      <c r="F6" s="1554"/>
      <c r="G6" s="1554"/>
      <c r="H6" s="1554"/>
      <c r="I6" s="1554"/>
      <c r="J6" s="1554"/>
      <c r="K6" s="1554"/>
      <c r="L6" s="1554"/>
      <c r="M6" s="1554"/>
      <c r="N6" s="1554"/>
      <c r="O6" s="99"/>
    </row>
    <row r="7" spans="1:17" s="4" customFormat="1" ht="11.25" customHeight="1" x14ac:dyDescent="0.2">
      <c r="A7" s="97"/>
      <c r="B7" s="1554"/>
      <c r="C7" s="1554"/>
      <c r="D7" s="1554"/>
      <c r="E7" s="1554"/>
      <c r="F7" s="1554"/>
      <c r="G7" s="1554"/>
      <c r="H7" s="1554"/>
      <c r="I7" s="1554"/>
      <c r="J7" s="1554"/>
      <c r="K7" s="1554"/>
      <c r="L7" s="1554"/>
      <c r="M7" s="1554"/>
      <c r="N7" s="1554"/>
      <c r="O7" s="99"/>
    </row>
    <row r="8" spans="1:17" s="4" customFormat="1" ht="15.75" customHeight="1" x14ac:dyDescent="0.2">
      <c r="A8" s="97"/>
      <c r="B8" s="1693" t="s">
        <v>499</v>
      </c>
      <c r="C8" s="1693"/>
      <c r="D8" s="1693"/>
      <c r="E8" s="1693"/>
      <c r="F8" s="1693"/>
      <c r="G8" s="1693"/>
      <c r="H8" s="1693"/>
      <c r="I8" s="1693"/>
      <c r="J8" s="1693"/>
      <c r="K8" s="1693"/>
      <c r="L8" s="1693"/>
      <c r="M8" s="1693"/>
      <c r="N8" s="1693"/>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747" t="s">
        <v>0</v>
      </c>
      <c r="D11" s="1747"/>
      <c r="E11" s="1747"/>
      <c r="L11" s="100">
        <v>1</v>
      </c>
      <c r="M11" s="100">
        <v>3</v>
      </c>
      <c r="N11" s="100">
        <v>4</v>
      </c>
      <c r="O11" s="100">
        <v>5</v>
      </c>
      <c r="P11" s="100">
        <v>6</v>
      </c>
    </row>
    <row r="12" spans="1:17" s="100" customFormat="1" ht="15" x14ac:dyDescent="0.2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318512</v>
      </c>
      <c r="D13" s="102">
        <v>304357</v>
      </c>
      <c r="E13" s="102">
        <v>14155</v>
      </c>
      <c r="F13" s="103">
        <v>0.95555897423017033</v>
      </c>
      <c r="G13" s="103">
        <v>4.4441025769829709E-2</v>
      </c>
      <c r="I13" s="101">
        <v>7</v>
      </c>
      <c r="J13" s="101">
        <v>1</v>
      </c>
      <c r="K13" s="101">
        <v>8</v>
      </c>
      <c r="L13" s="100" t="s">
        <v>4</v>
      </c>
      <c r="M13" s="102">
        <v>127052</v>
      </c>
      <c r="N13" s="102">
        <v>153</v>
      </c>
      <c r="O13" s="103">
        <f t="shared" ref="O13:P28" si="0">INDEX($B$13:$G$32,$K13,O$11)</f>
        <v>0.99879721709052316</v>
      </c>
      <c r="P13" s="103">
        <f t="shared" si="0"/>
        <v>1.2027829094768288E-3</v>
      </c>
      <c r="Q13" s="103">
        <f>$F$32</f>
        <v>0.92854312361144486</v>
      </c>
    </row>
    <row r="14" spans="1:17" s="100" customFormat="1" ht="15" x14ac:dyDescent="0.25">
      <c r="B14" s="100" t="s">
        <v>7</v>
      </c>
      <c r="C14" s="102">
        <v>47489</v>
      </c>
      <c r="D14" s="102">
        <v>47370</v>
      </c>
      <c r="E14" s="102">
        <v>119</v>
      </c>
      <c r="F14" s="103">
        <v>0.99749415654151485</v>
      </c>
      <c r="G14" s="103">
        <v>2.5058434584851229E-3</v>
      </c>
      <c r="I14" s="101">
        <v>2</v>
      </c>
      <c r="J14" s="101">
        <v>2</v>
      </c>
      <c r="K14" s="101">
        <v>2</v>
      </c>
      <c r="L14" s="100" t="s">
        <v>7</v>
      </c>
      <c r="M14" s="102">
        <v>47370</v>
      </c>
      <c r="N14" s="102">
        <v>119</v>
      </c>
      <c r="O14" s="103">
        <f t="shared" si="0"/>
        <v>0.99749415654151485</v>
      </c>
      <c r="P14" s="103">
        <f t="shared" si="0"/>
        <v>2.5058434584851229E-3</v>
      </c>
      <c r="Q14" s="103">
        <f t="shared" ref="Q14:Q32" si="1">$F$32</f>
        <v>0.92854312361144486</v>
      </c>
    </row>
    <row r="15" spans="1:17" s="100" customFormat="1" ht="15" x14ac:dyDescent="0.25">
      <c r="B15" s="100" t="s">
        <v>37</v>
      </c>
      <c r="C15" s="102">
        <v>35317</v>
      </c>
      <c r="D15" s="102">
        <v>34990</v>
      </c>
      <c r="E15" s="102">
        <v>327</v>
      </c>
      <c r="F15" s="103">
        <v>0.99074100291644251</v>
      </c>
      <c r="G15" s="103">
        <v>9.258997083557494E-3</v>
      </c>
      <c r="I15" s="101">
        <v>3</v>
      </c>
      <c r="J15" s="101">
        <v>3</v>
      </c>
      <c r="K15" s="101">
        <v>3</v>
      </c>
      <c r="L15" s="100" t="s">
        <v>37</v>
      </c>
      <c r="M15" s="102">
        <v>34990</v>
      </c>
      <c r="N15" s="102">
        <v>327</v>
      </c>
      <c r="O15" s="103">
        <f t="shared" si="0"/>
        <v>0.99074100291644251</v>
      </c>
      <c r="P15" s="103">
        <f t="shared" si="0"/>
        <v>9.258997083557494E-3</v>
      </c>
      <c r="Q15" s="103">
        <f t="shared" si="1"/>
        <v>0.92854312361144486</v>
      </c>
    </row>
    <row r="16" spans="1:17" s="100" customFormat="1" ht="15" x14ac:dyDescent="0.25">
      <c r="B16" s="100" t="s">
        <v>38</v>
      </c>
      <c r="C16" s="102">
        <v>36609</v>
      </c>
      <c r="D16" s="102">
        <v>33221</v>
      </c>
      <c r="E16" s="102">
        <v>3388</v>
      </c>
      <c r="F16" s="103">
        <v>0.90745445109126166</v>
      </c>
      <c r="G16" s="103">
        <v>9.2545548908738284E-2</v>
      </c>
      <c r="I16" s="101">
        <v>13</v>
      </c>
      <c r="J16" s="101">
        <v>4</v>
      </c>
      <c r="K16" s="101">
        <v>6</v>
      </c>
      <c r="L16" s="100" t="s">
        <v>5</v>
      </c>
      <c r="M16" s="102">
        <v>18124</v>
      </c>
      <c r="N16" s="102">
        <v>195</v>
      </c>
      <c r="O16" s="103">
        <f t="shared" si="0"/>
        <v>0.98935531415470279</v>
      </c>
      <c r="P16" s="103">
        <f t="shared" si="0"/>
        <v>1.0644685845297232E-2</v>
      </c>
      <c r="Q16" s="103">
        <f t="shared" si="1"/>
        <v>0.92854312361144486</v>
      </c>
    </row>
    <row r="17" spans="2:17" s="100" customFormat="1" ht="15" x14ac:dyDescent="0.25">
      <c r="B17" s="100" t="s">
        <v>6</v>
      </c>
      <c r="C17" s="102">
        <v>62247</v>
      </c>
      <c r="D17" s="102">
        <v>50901</v>
      </c>
      <c r="E17" s="102">
        <v>11346</v>
      </c>
      <c r="F17" s="103">
        <v>0.81772615547737237</v>
      </c>
      <c r="G17" s="103">
        <v>0.1822738445226276</v>
      </c>
      <c r="I17" s="101">
        <v>20</v>
      </c>
      <c r="J17" s="101">
        <v>5</v>
      </c>
      <c r="K17" s="101">
        <v>13</v>
      </c>
      <c r="L17" s="100" t="s">
        <v>35</v>
      </c>
      <c r="M17" s="102">
        <v>85337</v>
      </c>
      <c r="N17" s="102">
        <v>1138</v>
      </c>
      <c r="O17" s="103">
        <f t="shared" si="0"/>
        <v>0.98684012720439429</v>
      </c>
      <c r="P17" s="103">
        <f t="shared" si="0"/>
        <v>1.3159872795605666E-2</v>
      </c>
      <c r="Q17" s="103">
        <f t="shared" si="1"/>
        <v>0.92854312361144486</v>
      </c>
    </row>
    <row r="18" spans="2:17" s="100" customFormat="1" ht="15" x14ac:dyDescent="0.25">
      <c r="B18" s="100" t="s">
        <v>5</v>
      </c>
      <c r="C18" s="102">
        <v>18319</v>
      </c>
      <c r="D18" s="102">
        <v>18124</v>
      </c>
      <c r="E18" s="102">
        <v>195</v>
      </c>
      <c r="F18" s="103">
        <v>0.98935531415470279</v>
      </c>
      <c r="G18" s="103">
        <v>1.0644685845297232E-2</v>
      </c>
      <c r="I18" s="101">
        <v>4</v>
      </c>
      <c r="J18" s="101">
        <v>6</v>
      </c>
      <c r="K18" s="101">
        <v>17</v>
      </c>
      <c r="L18" s="100" t="s">
        <v>44</v>
      </c>
      <c r="M18" s="102">
        <v>17278</v>
      </c>
      <c r="N18" s="102">
        <v>362</v>
      </c>
      <c r="O18" s="103">
        <f t="shared" si="0"/>
        <v>0.97947845804988665</v>
      </c>
      <c r="P18" s="103">
        <f t="shared" si="0"/>
        <v>2.0521541950113378E-2</v>
      </c>
      <c r="Q18" s="103">
        <f t="shared" si="1"/>
        <v>0.92854312361144486</v>
      </c>
    </row>
    <row r="19" spans="2:17" s="100" customFormat="1" ht="15" x14ac:dyDescent="0.25">
      <c r="B19" s="100" t="s">
        <v>40</v>
      </c>
      <c r="C19" s="102">
        <v>83098</v>
      </c>
      <c r="D19" s="102">
        <v>79065</v>
      </c>
      <c r="E19" s="102">
        <v>4033</v>
      </c>
      <c r="F19" s="103">
        <v>0.95146694264603238</v>
      </c>
      <c r="G19" s="103">
        <v>4.8533057353967603E-2</v>
      </c>
      <c r="I19" s="101">
        <v>9</v>
      </c>
      <c r="J19" s="101">
        <v>7</v>
      </c>
      <c r="K19" s="101">
        <v>1</v>
      </c>
      <c r="L19" s="100" t="s">
        <v>8</v>
      </c>
      <c r="M19" s="102">
        <v>304357</v>
      </c>
      <c r="N19" s="102">
        <v>14155</v>
      </c>
      <c r="O19" s="103">
        <f t="shared" si="0"/>
        <v>0.95555897423017033</v>
      </c>
      <c r="P19" s="103">
        <f t="shared" si="0"/>
        <v>4.4441025769829709E-2</v>
      </c>
      <c r="Q19" s="103">
        <f t="shared" si="1"/>
        <v>0.92854312361144486</v>
      </c>
    </row>
    <row r="20" spans="2:17" s="100" customFormat="1" ht="15" x14ac:dyDescent="0.25">
      <c r="B20" s="100" t="s">
        <v>4</v>
      </c>
      <c r="C20" s="102">
        <v>127205</v>
      </c>
      <c r="D20" s="102">
        <v>127052</v>
      </c>
      <c r="E20" s="102">
        <v>153</v>
      </c>
      <c r="F20" s="103">
        <v>0.99879721709052316</v>
      </c>
      <c r="G20" s="103">
        <v>1.2027829094768288E-3</v>
      </c>
      <c r="I20" s="101">
        <v>1</v>
      </c>
      <c r="J20" s="101">
        <v>8</v>
      </c>
      <c r="K20" s="101">
        <v>11</v>
      </c>
      <c r="L20" s="100" t="s">
        <v>3</v>
      </c>
      <c r="M20" s="102">
        <v>174236</v>
      </c>
      <c r="N20" s="102">
        <v>8635</v>
      </c>
      <c r="O20" s="103">
        <f t="shared" si="0"/>
        <v>0.95278092207074938</v>
      </c>
      <c r="P20" s="103">
        <f t="shared" si="0"/>
        <v>4.7219077929250675E-2</v>
      </c>
      <c r="Q20" s="103">
        <f t="shared" si="1"/>
        <v>0.92854312361144486</v>
      </c>
    </row>
    <row r="21" spans="2:17" s="100" customFormat="1" ht="15" x14ac:dyDescent="0.25">
      <c r="B21" s="100" t="s">
        <v>41</v>
      </c>
      <c r="C21" s="102">
        <v>279680</v>
      </c>
      <c r="D21" s="102">
        <v>240890</v>
      </c>
      <c r="E21" s="102">
        <v>38790</v>
      </c>
      <c r="F21" s="103">
        <v>0.86130577803203656</v>
      </c>
      <c r="G21" s="103">
        <v>0.13869422196796338</v>
      </c>
      <c r="I21" s="101">
        <v>18</v>
      </c>
      <c r="J21" s="101">
        <v>9</v>
      </c>
      <c r="K21" s="101">
        <v>7</v>
      </c>
      <c r="L21" s="100" t="s">
        <v>40</v>
      </c>
      <c r="M21" s="102">
        <v>79065</v>
      </c>
      <c r="N21" s="102">
        <v>4033</v>
      </c>
      <c r="O21" s="103">
        <f t="shared" si="0"/>
        <v>0.95146694264603238</v>
      </c>
      <c r="P21" s="103">
        <f t="shared" si="0"/>
        <v>4.8533057353967603E-2</v>
      </c>
      <c r="Q21" s="103">
        <f t="shared" si="1"/>
        <v>0.92854312361144486</v>
      </c>
    </row>
    <row r="22" spans="2:17" s="100" customFormat="1" ht="15" x14ac:dyDescent="0.25">
      <c r="B22" s="100" t="s">
        <v>39</v>
      </c>
      <c r="C22" s="102">
        <v>1751</v>
      </c>
      <c r="D22" s="102">
        <v>1622</v>
      </c>
      <c r="E22" s="102">
        <v>129</v>
      </c>
      <c r="F22" s="103">
        <v>0.92632781267846942</v>
      </c>
      <c r="G22" s="103">
        <v>7.3672187321530552E-2</v>
      </c>
      <c r="I22" s="101">
        <v>12</v>
      </c>
      <c r="J22" s="101">
        <v>10</v>
      </c>
      <c r="K22" s="101">
        <v>14</v>
      </c>
      <c r="L22" s="100" t="s">
        <v>42</v>
      </c>
      <c r="M22" s="102">
        <v>200291</v>
      </c>
      <c r="N22" s="102">
        <v>13623</v>
      </c>
      <c r="O22" s="103">
        <f t="shared" si="0"/>
        <v>0.93631552867040024</v>
      </c>
      <c r="P22" s="103">
        <f t="shared" si="0"/>
        <v>6.3684471329599743E-2</v>
      </c>
      <c r="Q22" s="103">
        <f t="shared" si="1"/>
        <v>0.92854312361144486</v>
      </c>
    </row>
    <row r="23" spans="2:17" s="100" customFormat="1" ht="15" x14ac:dyDescent="0.25">
      <c r="B23" s="100" t="s">
        <v>3</v>
      </c>
      <c r="C23" s="102">
        <v>182871</v>
      </c>
      <c r="D23" s="102">
        <v>174236</v>
      </c>
      <c r="E23" s="102">
        <v>8635</v>
      </c>
      <c r="F23" s="103">
        <v>0.95278092207074938</v>
      </c>
      <c r="G23" s="103">
        <v>4.7219077929250675E-2</v>
      </c>
      <c r="I23" s="101">
        <v>8</v>
      </c>
      <c r="J23" s="101">
        <v>11</v>
      </c>
      <c r="K23" s="101">
        <v>20</v>
      </c>
      <c r="L23" s="100" t="s">
        <v>108</v>
      </c>
      <c r="M23" s="102">
        <v>1584011</v>
      </c>
      <c r="N23" s="102">
        <v>121899</v>
      </c>
      <c r="O23" s="103">
        <f t="shared" si="0"/>
        <v>0.92854312361144486</v>
      </c>
      <c r="P23" s="103">
        <f t="shared" si="0"/>
        <v>7.145687638855508E-2</v>
      </c>
      <c r="Q23" s="103">
        <f t="shared" si="1"/>
        <v>0.92854312361144486</v>
      </c>
    </row>
    <row r="24" spans="2:17" s="100" customFormat="1" ht="15" x14ac:dyDescent="0.25">
      <c r="B24" s="100" t="s">
        <v>2</v>
      </c>
      <c r="C24" s="102">
        <v>41506</v>
      </c>
      <c r="D24" s="102">
        <v>37298</v>
      </c>
      <c r="E24" s="102">
        <v>4208</v>
      </c>
      <c r="F24" s="103">
        <v>0.89861706741194047</v>
      </c>
      <c r="G24" s="103">
        <v>0.10138293258805955</v>
      </c>
      <c r="I24" s="101">
        <v>15</v>
      </c>
      <c r="J24" s="101">
        <v>12</v>
      </c>
      <c r="K24" s="101">
        <v>10</v>
      </c>
      <c r="L24" s="100" t="s">
        <v>39</v>
      </c>
      <c r="M24" s="102">
        <v>1622</v>
      </c>
      <c r="N24" s="102">
        <v>129</v>
      </c>
      <c r="O24" s="103">
        <f t="shared" si="0"/>
        <v>0.92632781267846942</v>
      </c>
      <c r="P24" s="103">
        <f t="shared" si="0"/>
        <v>7.3672187321530552E-2</v>
      </c>
      <c r="Q24" s="103">
        <f t="shared" si="1"/>
        <v>0.92854312361144486</v>
      </c>
    </row>
    <row r="25" spans="2:17" s="100" customFormat="1" ht="15" x14ac:dyDescent="0.25">
      <c r="B25" s="100" t="s">
        <v>35</v>
      </c>
      <c r="C25" s="102">
        <v>86475</v>
      </c>
      <c r="D25" s="102">
        <v>85337</v>
      </c>
      <c r="E25" s="102">
        <v>1138</v>
      </c>
      <c r="F25" s="103">
        <v>0.98684012720439429</v>
      </c>
      <c r="G25" s="103">
        <v>1.3159872795605666E-2</v>
      </c>
      <c r="I25" s="101">
        <v>5</v>
      </c>
      <c r="J25" s="101">
        <v>13</v>
      </c>
      <c r="K25" s="101">
        <v>4</v>
      </c>
      <c r="L25" s="100" t="s">
        <v>38</v>
      </c>
      <c r="M25" s="102">
        <v>33221</v>
      </c>
      <c r="N25" s="102">
        <v>3388</v>
      </c>
      <c r="O25" s="103">
        <f t="shared" si="0"/>
        <v>0.90745445109126166</v>
      </c>
      <c r="P25" s="103">
        <f t="shared" si="0"/>
        <v>9.2545548908738284E-2</v>
      </c>
      <c r="Q25" s="103">
        <f t="shared" si="1"/>
        <v>0.92854312361144486</v>
      </c>
    </row>
    <row r="26" spans="2:17" s="100" customFormat="1" ht="15" x14ac:dyDescent="0.25">
      <c r="B26" s="100" t="s">
        <v>42</v>
      </c>
      <c r="C26" s="102">
        <v>213914</v>
      </c>
      <c r="D26" s="102">
        <v>200291</v>
      </c>
      <c r="E26" s="102">
        <v>13623</v>
      </c>
      <c r="F26" s="103">
        <v>0.93631552867040024</v>
      </c>
      <c r="G26" s="103">
        <v>6.3684471329599743E-2</v>
      </c>
      <c r="I26" s="101">
        <v>10</v>
      </c>
      <c r="J26" s="101">
        <v>14</v>
      </c>
      <c r="K26" s="101">
        <v>15</v>
      </c>
      <c r="L26" s="100" t="s">
        <v>47</v>
      </c>
      <c r="M26" s="102">
        <v>2193</v>
      </c>
      <c r="N26" s="102">
        <v>243</v>
      </c>
      <c r="O26" s="103">
        <f t="shared" si="0"/>
        <v>0.90024630541871919</v>
      </c>
      <c r="P26" s="103">
        <f t="shared" si="0"/>
        <v>9.9753694581280791E-2</v>
      </c>
      <c r="Q26" s="103">
        <f t="shared" si="1"/>
        <v>0.92854312361144486</v>
      </c>
    </row>
    <row r="27" spans="2:17" s="100" customFormat="1" ht="15" x14ac:dyDescent="0.25">
      <c r="B27" s="100" t="s">
        <v>47</v>
      </c>
      <c r="C27" s="102">
        <v>2436</v>
      </c>
      <c r="D27" s="102">
        <v>2193</v>
      </c>
      <c r="E27" s="102">
        <v>243</v>
      </c>
      <c r="F27" s="103">
        <v>0.90024630541871919</v>
      </c>
      <c r="G27" s="103">
        <v>9.9753694581280791E-2</v>
      </c>
      <c r="I27" s="101">
        <v>14</v>
      </c>
      <c r="J27" s="101">
        <v>15</v>
      </c>
      <c r="K27" s="101">
        <v>12</v>
      </c>
      <c r="L27" s="100" t="s">
        <v>2</v>
      </c>
      <c r="M27" s="102">
        <v>37298</v>
      </c>
      <c r="N27" s="102">
        <v>4208</v>
      </c>
      <c r="O27" s="103">
        <f t="shared" si="0"/>
        <v>0.89861706741194047</v>
      </c>
      <c r="P27" s="103">
        <f t="shared" si="0"/>
        <v>0.10138293258805955</v>
      </c>
      <c r="Q27" s="103">
        <f t="shared" si="1"/>
        <v>0.92854312361144486</v>
      </c>
    </row>
    <row r="28" spans="2:17" s="100" customFormat="1" ht="15" x14ac:dyDescent="0.25">
      <c r="B28" s="100" t="s">
        <v>43</v>
      </c>
      <c r="C28" s="102">
        <v>53497</v>
      </c>
      <c r="D28" s="102">
        <v>47469</v>
      </c>
      <c r="E28" s="102">
        <v>6028</v>
      </c>
      <c r="F28" s="103">
        <v>0.88732078434304729</v>
      </c>
      <c r="G28" s="103">
        <v>0.11267921565695273</v>
      </c>
      <c r="I28" s="101">
        <v>17</v>
      </c>
      <c r="J28" s="101">
        <v>16</v>
      </c>
      <c r="K28" s="101">
        <v>19</v>
      </c>
      <c r="L28" s="100" t="s">
        <v>46</v>
      </c>
      <c r="M28" s="102">
        <v>9299</v>
      </c>
      <c r="N28" s="102">
        <v>1073</v>
      </c>
      <c r="O28" s="103">
        <f t="shared" si="0"/>
        <v>0.89654839953721555</v>
      </c>
      <c r="P28" s="103">
        <f t="shared" si="0"/>
        <v>0.10345160046278441</v>
      </c>
      <c r="Q28" s="103">
        <f t="shared" si="1"/>
        <v>0.92854312361144486</v>
      </c>
    </row>
    <row r="29" spans="2:17" s="100" customFormat="1" ht="15" x14ac:dyDescent="0.25">
      <c r="B29" s="100" t="s">
        <v>44</v>
      </c>
      <c r="C29" s="102">
        <v>17640</v>
      </c>
      <c r="D29" s="102">
        <v>17278</v>
      </c>
      <c r="E29" s="102">
        <v>362</v>
      </c>
      <c r="F29" s="103">
        <v>0.97947845804988665</v>
      </c>
      <c r="G29" s="103">
        <v>2.0521541950113378E-2</v>
      </c>
      <c r="I29" s="101">
        <v>6</v>
      </c>
      <c r="J29" s="101">
        <v>17</v>
      </c>
      <c r="K29" s="101">
        <v>16</v>
      </c>
      <c r="L29" s="100" t="s">
        <v>43</v>
      </c>
      <c r="M29" s="102">
        <v>47469</v>
      </c>
      <c r="N29" s="102">
        <v>6028</v>
      </c>
      <c r="O29" s="103">
        <f t="shared" ref="O29:P32" si="2">INDEX($B$13:$G$32,$K29,O$11)</f>
        <v>0.88732078434304729</v>
      </c>
      <c r="P29" s="103">
        <f t="shared" si="2"/>
        <v>0.11267921565695273</v>
      </c>
      <c r="Q29" s="103">
        <f t="shared" si="1"/>
        <v>0.92854312361144486</v>
      </c>
    </row>
    <row r="30" spans="2:17" s="100" customFormat="1" ht="15" x14ac:dyDescent="0.25">
      <c r="B30" s="100" t="s">
        <v>45</v>
      </c>
      <c r="C30" s="102">
        <v>86972</v>
      </c>
      <c r="D30" s="102">
        <v>73018</v>
      </c>
      <c r="E30" s="102">
        <v>13954</v>
      </c>
      <c r="F30" s="103">
        <v>0.83955755875454174</v>
      </c>
      <c r="G30" s="103">
        <v>0.16044244124545831</v>
      </c>
      <c r="I30" s="101">
        <v>19</v>
      </c>
      <c r="J30" s="101">
        <v>18</v>
      </c>
      <c r="K30" s="101">
        <v>9</v>
      </c>
      <c r="L30" s="100" t="s">
        <v>41</v>
      </c>
      <c r="M30" s="102">
        <v>240890</v>
      </c>
      <c r="N30" s="102">
        <v>38790</v>
      </c>
      <c r="O30" s="103">
        <f t="shared" si="2"/>
        <v>0.86130577803203656</v>
      </c>
      <c r="P30" s="103">
        <f t="shared" si="2"/>
        <v>0.13869422196796338</v>
      </c>
      <c r="Q30" s="103">
        <f t="shared" si="1"/>
        <v>0.92854312361144486</v>
      </c>
    </row>
    <row r="31" spans="2:17" s="100" customFormat="1" ht="15" x14ac:dyDescent="0.25">
      <c r="B31" s="100" t="s">
        <v>46</v>
      </c>
      <c r="C31" s="102">
        <v>10372</v>
      </c>
      <c r="D31" s="102">
        <v>9299</v>
      </c>
      <c r="E31" s="102">
        <v>1073</v>
      </c>
      <c r="F31" s="103">
        <v>0.89654839953721555</v>
      </c>
      <c r="G31" s="103">
        <v>0.10345160046278441</v>
      </c>
      <c r="I31" s="101">
        <v>16</v>
      </c>
      <c r="J31" s="101">
        <v>19</v>
      </c>
      <c r="K31" s="101">
        <v>18</v>
      </c>
      <c r="L31" s="100" t="s">
        <v>45</v>
      </c>
      <c r="M31" s="102">
        <v>73018</v>
      </c>
      <c r="N31" s="102">
        <v>13954</v>
      </c>
      <c r="O31" s="103">
        <f t="shared" si="2"/>
        <v>0.83955755875454174</v>
      </c>
      <c r="P31" s="103">
        <f t="shared" si="2"/>
        <v>0.16044244124545831</v>
      </c>
      <c r="Q31" s="103">
        <f t="shared" si="1"/>
        <v>0.92854312361144486</v>
      </c>
    </row>
    <row r="32" spans="2:17" s="100" customFormat="1" ht="15" x14ac:dyDescent="0.25">
      <c r="B32" s="104" t="s">
        <v>108</v>
      </c>
      <c r="C32" s="105">
        <v>1705910</v>
      </c>
      <c r="D32" s="105">
        <v>1584011</v>
      </c>
      <c r="E32" s="105">
        <v>121899</v>
      </c>
      <c r="F32" s="106">
        <v>0.92854312361144486</v>
      </c>
      <c r="G32" s="106">
        <v>7.145687638855508E-2</v>
      </c>
      <c r="I32" s="101">
        <v>11</v>
      </c>
      <c r="J32" s="101">
        <v>20</v>
      </c>
      <c r="K32" s="101">
        <v>5</v>
      </c>
      <c r="L32" s="100" t="s">
        <v>6</v>
      </c>
      <c r="M32" s="102">
        <v>50901</v>
      </c>
      <c r="N32" s="102">
        <v>11346</v>
      </c>
      <c r="O32" s="103">
        <f t="shared" si="2"/>
        <v>0.81772615547737237</v>
      </c>
      <c r="P32" s="103">
        <f t="shared" si="2"/>
        <v>0.1822738445226276</v>
      </c>
      <c r="Q32" s="103">
        <f t="shared" si="1"/>
        <v>0.92854312361144486</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54" t="s">
        <v>462</v>
      </c>
      <c r="C6" s="1554"/>
      <c r="D6" s="1554"/>
      <c r="E6" s="1554"/>
      <c r="F6" s="1554"/>
      <c r="G6" s="1554"/>
      <c r="H6" s="1554"/>
      <c r="I6" s="1554"/>
      <c r="J6" s="1554"/>
      <c r="K6" s="1554"/>
      <c r="L6" s="1554"/>
      <c r="M6" s="1554"/>
      <c r="N6" s="1554"/>
      <c r="O6" s="1016"/>
    </row>
    <row r="7" spans="1:17" s="621" customFormat="1" ht="24.75" customHeight="1" x14ac:dyDescent="0.2">
      <c r="A7" s="1015"/>
      <c r="B7" s="1554"/>
      <c r="C7" s="1554"/>
      <c r="D7" s="1554"/>
      <c r="E7" s="1554"/>
      <c r="F7" s="1554"/>
      <c r="G7" s="1554"/>
      <c r="H7" s="1554"/>
      <c r="I7" s="1554"/>
      <c r="J7" s="1554"/>
      <c r="K7" s="1554"/>
      <c r="L7" s="1554"/>
      <c r="M7" s="1554"/>
      <c r="N7" s="1554"/>
      <c r="O7" s="1016"/>
    </row>
    <row r="8" spans="1:17" s="621" customFormat="1" ht="15.75" customHeight="1" x14ac:dyDescent="0.2">
      <c r="A8" s="1015"/>
      <c r="B8" s="1693" t="s">
        <v>499</v>
      </c>
      <c r="C8" s="1693"/>
      <c r="D8" s="1693"/>
      <c r="E8" s="1693"/>
      <c r="F8" s="1693"/>
      <c r="G8" s="1693"/>
      <c r="H8" s="1693"/>
      <c r="I8" s="1693"/>
      <c r="J8" s="1693"/>
      <c r="K8" s="1693"/>
      <c r="L8" s="1693"/>
      <c r="M8" s="1693"/>
      <c r="N8" s="1693"/>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94" t="s">
        <v>32</v>
      </c>
      <c r="D11" s="1694"/>
      <c r="E11" s="1694"/>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74440</v>
      </c>
      <c r="D13" s="1019">
        <v>72789</v>
      </c>
      <c r="E13" s="1019">
        <v>1651</v>
      </c>
      <c r="F13" s="1020">
        <v>0.97782106394411605</v>
      </c>
      <c r="G13" s="1020">
        <v>2.2178936055883933E-2</v>
      </c>
      <c r="I13" s="101">
        <v>7</v>
      </c>
      <c r="J13" s="101">
        <v>1</v>
      </c>
      <c r="K13" s="101">
        <v>8</v>
      </c>
      <c r="L13" s="101" t="s">
        <v>4</v>
      </c>
      <c r="M13" s="1019">
        <v>34817</v>
      </c>
      <c r="N13" s="1019">
        <v>22</v>
      </c>
      <c r="O13" s="1020">
        <v>0.99936852378082031</v>
      </c>
      <c r="P13" s="1020">
        <v>6.3147621917965496E-4</v>
      </c>
      <c r="Q13" s="1020">
        <v>0.95881394724508695</v>
      </c>
    </row>
    <row r="14" spans="1:17" s="101" customFormat="1" x14ac:dyDescent="0.25">
      <c r="B14" s="101" t="s">
        <v>7</v>
      </c>
      <c r="C14" s="1019">
        <v>13851</v>
      </c>
      <c r="D14" s="1019">
        <v>13836</v>
      </c>
      <c r="E14" s="1019">
        <v>15</v>
      </c>
      <c r="F14" s="1020">
        <v>0.99891704570067141</v>
      </c>
      <c r="G14" s="1020">
        <v>1.0829542993285683E-3</v>
      </c>
      <c r="I14" s="101">
        <v>2</v>
      </c>
      <c r="J14" s="101">
        <v>2</v>
      </c>
      <c r="K14" s="101">
        <v>2</v>
      </c>
      <c r="L14" s="101" t="s">
        <v>7</v>
      </c>
      <c r="M14" s="1019">
        <v>13836</v>
      </c>
      <c r="N14" s="1019">
        <v>15</v>
      </c>
      <c r="O14" s="1020">
        <v>0.99891704570067141</v>
      </c>
      <c r="P14" s="1020">
        <v>1.0829542993285683E-3</v>
      </c>
      <c r="Q14" s="1020">
        <v>0.95881394724508695</v>
      </c>
    </row>
    <row r="15" spans="1:17" s="101" customFormat="1" x14ac:dyDescent="0.25">
      <c r="B15" s="101" t="s">
        <v>37</v>
      </c>
      <c r="C15" s="1019">
        <v>8244</v>
      </c>
      <c r="D15" s="1019">
        <v>8193</v>
      </c>
      <c r="E15" s="1019">
        <v>51</v>
      </c>
      <c r="F15" s="1020">
        <v>0.99381368267831149</v>
      </c>
      <c r="G15" s="1020">
        <v>6.1863173216885007E-3</v>
      </c>
      <c r="I15" s="101">
        <v>5</v>
      </c>
      <c r="J15" s="101">
        <v>3</v>
      </c>
      <c r="K15" s="101">
        <v>13</v>
      </c>
      <c r="L15" s="101" t="s">
        <v>35</v>
      </c>
      <c r="M15" s="1019">
        <v>27206</v>
      </c>
      <c r="N15" s="1019">
        <v>68</v>
      </c>
      <c r="O15" s="1020">
        <v>0.99750678301679252</v>
      </c>
      <c r="P15" s="1020">
        <v>2.4932169832074503E-3</v>
      </c>
      <c r="Q15" s="1020">
        <v>0.95881394724508695</v>
      </c>
    </row>
    <row r="16" spans="1:17" s="101" customFormat="1" x14ac:dyDescent="0.25">
      <c r="B16" s="101" t="s">
        <v>38</v>
      </c>
      <c r="C16" s="1019">
        <v>8626</v>
      </c>
      <c r="D16" s="1019">
        <v>8139</v>
      </c>
      <c r="E16" s="1019">
        <v>487</v>
      </c>
      <c r="F16" s="1020">
        <v>0.94354277764896821</v>
      </c>
      <c r="G16" s="1020">
        <v>5.6457222351031768E-2</v>
      </c>
      <c r="I16" s="101">
        <v>13</v>
      </c>
      <c r="J16" s="101">
        <v>4</v>
      </c>
      <c r="K16" s="101">
        <v>6</v>
      </c>
      <c r="L16" s="101" t="s">
        <v>5</v>
      </c>
      <c r="M16" s="1019">
        <v>5149</v>
      </c>
      <c r="N16" s="1019">
        <v>24</v>
      </c>
      <c r="O16" s="1020">
        <v>0.99536052580707524</v>
      </c>
      <c r="P16" s="1020">
        <v>4.6394741929248022E-3</v>
      </c>
      <c r="Q16" s="1020">
        <v>0.95881394724508695</v>
      </c>
    </row>
    <row r="17" spans="2:17" s="101" customFormat="1" x14ac:dyDescent="0.25">
      <c r="B17" s="101" t="s">
        <v>6</v>
      </c>
      <c r="C17" s="1019">
        <v>21118</v>
      </c>
      <c r="D17" s="1019">
        <v>17998</v>
      </c>
      <c r="E17" s="1019">
        <v>3120</v>
      </c>
      <c r="F17" s="1020">
        <v>0.85225873662278628</v>
      </c>
      <c r="G17" s="1020">
        <v>0.14774126337721374</v>
      </c>
      <c r="I17" s="101">
        <v>20</v>
      </c>
      <c r="J17" s="101">
        <v>5</v>
      </c>
      <c r="K17" s="101">
        <v>3</v>
      </c>
      <c r="L17" s="101" t="s">
        <v>37</v>
      </c>
      <c r="M17" s="1019">
        <v>8193</v>
      </c>
      <c r="N17" s="1019">
        <v>51</v>
      </c>
      <c r="O17" s="1020">
        <v>0.99381368267831149</v>
      </c>
      <c r="P17" s="1020">
        <v>6.1863173216885007E-3</v>
      </c>
      <c r="Q17" s="1020">
        <v>0.95881394724508695</v>
      </c>
    </row>
    <row r="18" spans="2:17" s="101" customFormat="1" x14ac:dyDescent="0.25">
      <c r="B18" s="101" t="s">
        <v>5</v>
      </c>
      <c r="C18" s="1019">
        <v>5173</v>
      </c>
      <c r="D18" s="1019">
        <v>5149</v>
      </c>
      <c r="E18" s="1019">
        <v>24</v>
      </c>
      <c r="F18" s="1020">
        <v>0.99536052580707524</v>
      </c>
      <c r="G18" s="1020">
        <v>4.6394741929248022E-3</v>
      </c>
      <c r="I18" s="101">
        <v>4</v>
      </c>
      <c r="J18" s="101">
        <v>6</v>
      </c>
      <c r="K18" s="101">
        <v>17</v>
      </c>
      <c r="L18" s="101" t="s">
        <v>44</v>
      </c>
      <c r="M18" s="1019">
        <v>3286</v>
      </c>
      <c r="N18" s="1019">
        <v>57</v>
      </c>
      <c r="O18" s="1020">
        <v>0.98294944660484596</v>
      </c>
      <c r="P18" s="1020">
        <v>1.7050553395154055E-2</v>
      </c>
      <c r="Q18" s="1020">
        <v>0.95881394724508695</v>
      </c>
    </row>
    <row r="19" spans="2:17" s="101" customFormat="1" x14ac:dyDescent="0.25">
      <c r="B19" s="101" t="s">
        <v>40</v>
      </c>
      <c r="C19" s="1019">
        <v>24495</v>
      </c>
      <c r="D19" s="1019">
        <v>23719</v>
      </c>
      <c r="E19" s="1019">
        <v>776</v>
      </c>
      <c r="F19" s="1020">
        <v>0.96832006531945292</v>
      </c>
      <c r="G19" s="1020">
        <v>3.1679934680547049E-2</v>
      </c>
      <c r="I19" s="101">
        <v>9</v>
      </c>
      <c r="J19" s="101">
        <v>7</v>
      </c>
      <c r="K19" s="101">
        <v>1</v>
      </c>
      <c r="L19" s="101" t="s">
        <v>8</v>
      </c>
      <c r="M19" s="1019">
        <v>72789</v>
      </c>
      <c r="N19" s="1019">
        <v>1651</v>
      </c>
      <c r="O19" s="1020">
        <v>0.97782106394411605</v>
      </c>
      <c r="P19" s="1020">
        <v>2.2178936055883933E-2</v>
      </c>
      <c r="Q19" s="1020">
        <v>0.95881394724508695</v>
      </c>
    </row>
    <row r="20" spans="2:17" s="101" customFormat="1" x14ac:dyDescent="0.25">
      <c r="B20" s="101" t="s">
        <v>4</v>
      </c>
      <c r="C20" s="1019">
        <v>34839</v>
      </c>
      <c r="D20" s="1019">
        <v>34817</v>
      </c>
      <c r="E20" s="1019">
        <v>22</v>
      </c>
      <c r="F20" s="1020">
        <v>0.99936852378082031</v>
      </c>
      <c r="G20" s="1020">
        <v>6.3147621917965496E-4</v>
      </c>
      <c r="I20" s="101">
        <v>1</v>
      </c>
      <c r="J20" s="101">
        <v>8</v>
      </c>
      <c r="K20" s="101">
        <v>14</v>
      </c>
      <c r="L20" s="101" t="s">
        <v>42</v>
      </c>
      <c r="M20" s="1019">
        <v>65236</v>
      </c>
      <c r="N20" s="1019">
        <v>1716</v>
      </c>
      <c r="O20" s="1020">
        <v>0.97436969769387027</v>
      </c>
      <c r="P20" s="1020">
        <v>2.5630302306129765E-2</v>
      </c>
      <c r="Q20" s="1020">
        <v>0.95881394724508695</v>
      </c>
    </row>
    <row r="21" spans="2:17" s="101" customFormat="1" x14ac:dyDescent="0.25">
      <c r="B21" s="101" t="s">
        <v>41</v>
      </c>
      <c r="C21" s="1019">
        <v>49840</v>
      </c>
      <c r="D21" s="1019">
        <v>46281</v>
      </c>
      <c r="E21" s="1019">
        <v>3559</v>
      </c>
      <c r="F21" s="1020">
        <v>0.92859149277688602</v>
      </c>
      <c r="G21" s="1020">
        <v>7.1408507223113968E-2</v>
      </c>
      <c r="I21" s="101">
        <v>17</v>
      </c>
      <c r="J21" s="101">
        <v>9</v>
      </c>
      <c r="K21" s="101">
        <v>7</v>
      </c>
      <c r="L21" s="101" t="s">
        <v>40</v>
      </c>
      <c r="M21" s="1019">
        <v>23719</v>
      </c>
      <c r="N21" s="1019">
        <v>776</v>
      </c>
      <c r="O21" s="1020">
        <v>0.96832006531945292</v>
      </c>
      <c r="P21" s="1020">
        <v>3.1679934680547049E-2</v>
      </c>
      <c r="Q21" s="1020">
        <v>0.95881394724508695</v>
      </c>
    </row>
    <row r="22" spans="2:17" s="101" customFormat="1" x14ac:dyDescent="0.25">
      <c r="B22" s="101" t="s">
        <v>39</v>
      </c>
      <c r="C22" s="1019">
        <v>444</v>
      </c>
      <c r="D22" s="1019">
        <v>417</v>
      </c>
      <c r="E22" s="1019">
        <v>27</v>
      </c>
      <c r="F22" s="1020">
        <v>0.93918918918918914</v>
      </c>
      <c r="G22" s="1020">
        <v>6.0810810810810814E-2</v>
      </c>
      <c r="I22" s="101">
        <v>14</v>
      </c>
      <c r="J22" s="101">
        <v>10</v>
      </c>
      <c r="K22" s="101">
        <v>11</v>
      </c>
      <c r="L22" s="101" t="s">
        <v>3</v>
      </c>
      <c r="M22" s="1019">
        <v>47753</v>
      </c>
      <c r="N22" s="1019">
        <v>1611</v>
      </c>
      <c r="O22" s="1020">
        <v>0.96736488129000886</v>
      </c>
      <c r="P22" s="1020">
        <v>3.2635118709991084E-2</v>
      </c>
      <c r="Q22" s="1020">
        <v>0.95881394724508695</v>
      </c>
    </row>
    <row r="23" spans="2:17" s="101" customFormat="1" x14ac:dyDescent="0.25">
      <c r="B23" s="101" t="s">
        <v>3</v>
      </c>
      <c r="C23" s="1019">
        <v>49364</v>
      </c>
      <c r="D23" s="1019">
        <v>47753</v>
      </c>
      <c r="E23" s="1019">
        <v>1611</v>
      </c>
      <c r="F23" s="1020">
        <v>0.96736488129000886</v>
      </c>
      <c r="G23" s="1020">
        <v>3.2635118709991084E-2</v>
      </c>
      <c r="I23" s="101">
        <v>10</v>
      </c>
      <c r="J23" s="101">
        <v>11</v>
      </c>
      <c r="K23" s="101">
        <v>20</v>
      </c>
      <c r="L23" s="101" t="s">
        <v>108</v>
      </c>
      <c r="M23" s="1019">
        <v>421439</v>
      </c>
      <c r="N23" s="1019">
        <v>18103</v>
      </c>
      <c r="O23" s="1020">
        <v>0.95881394724508695</v>
      </c>
      <c r="P23" s="1020">
        <v>4.118605275491307E-2</v>
      </c>
      <c r="Q23" s="1020">
        <v>0.95881394724508695</v>
      </c>
    </row>
    <row r="24" spans="2:17" s="101" customFormat="1" x14ac:dyDescent="0.25">
      <c r="B24" s="101" t="s">
        <v>2</v>
      </c>
      <c r="C24" s="1019">
        <v>13103</v>
      </c>
      <c r="D24" s="1019">
        <v>12254</v>
      </c>
      <c r="E24" s="1019">
        <v>849</v>
      </c>
      <c r="F24" s="1020">
        <v>0.93520567808898725</v>
      </c>
      <c r="G24" s="1020">
        <v>6.4794321911012739E-2</v>
      </c>
      <c r="I24" s="101">
        <v>15</v>
      </c>
      <c r="J24" s="101">
        <v>12</v>
      </c>
      <c r="K24" s="101">
        <v>19</v>
      </c>
      <c r="L24" s="101" t="s">
        <v>46</v>
      </c>
      <c r="M24" s="1019">
        <v>2207</v>
      </c>
      <c r="N24" s="1019">
        <v>127</v>
      </c>
      <c r="O24" s="1020">
        <v>0.94558697514995715</v>
      </c>
      <c r="P24" s="1020">
        <v>5.4413024850042846E-2</v>
      </c>
      <c r="Q24" s="1020">
        <v>0.95881394724508695</v>
      </c>
    </row>
    <row r="25" spans="2:17" s="101" customFormat="1" x14ac:dyDescent="0.25">
      <c r="B25" s="101" t="s">
        <v>35</v>
      </c>
      <c r="C25" s="1019">
        <v>27274</v>
      </c>
      <c r="D25" s="1019">
        <v>27206</v>
      </c>
      <c r="E25" s="1019">
        <v>68</v>
      </c>
      <c r="F25" s="1020">
        <v>0.99750678301679252</v>
      </c>
      <c r="G25" s="1020">
        <v>2.4932169832074503E-3</v>
      </c>
      <c r="I25" s="101">
        <v>3</v>
      </c>
      <c r="J25" s="101">
        <v>13</v>
      </c>
      <c r="K25" s="101">
        <v>4</v>
      </c>
      <c r="L25" s="101" t="s">
        <v>38</v>
      </c>
      <c r="M25" s="1019">
        <v>8139</v>
      </c>
      <c r="N25" s="1019">
        <v>487</v>
      </c>
      <c r="O25" s="1020">
        <v>0.94354277764896821</v>
      </c>
      <c r="P25" s="1020">
        <v>5.6457222351031768E-2</v>
      </c>
      <c r="Q25" s="1020">
        <v>0.95881394724508695</v>
      </c>
    </row>
    <row r="26" spans="2:17" s="101" customFormat="1" x14ac:dyDescent="0.25">
      <c r="B26" s="101" t="s">
        <v>42</v>
      </c>
      <c r="C26" s="1019">
        <v>66952</v>
      </c>
      <c r="D26" s="1019">
        <v>65236</v>
      </c>
      <c r="E26" s="1019">
        <v>1716</v>
      </c>
      <c r="F26" s="1020">
        <v>0.97436969769387027</v>
      </c>
      <c r="G26" s="1020">
        <v>2.5630302306129765E-2</v>
      </c>
      <c r="I26" s="101">
        <v>8</v>
      </c>
      <c r="J26" s="101">
        <v>14</v>
      </c>
      <c r="K26" s="101">
        <v>10</v>
      </c>
      <c r="L26" s="101" t="s">
        <v>39</v>
      </c>
      <c r="M26" s="1019">
        <v>417</v>
      </c>
      <c r="N26" s="1019">
        <v>27</v>
      </c>
      <c r="O26" s="1020">
        <v>0.93918918918918914</v>
      </c>
      <c r="P26" s="1020">
        <v>6.0810810810810814E-2</v>
      </c>
      <c r="Q26" s="1020">
        <v>0.95881394724508695</v>
      </c>
    </row>
    <row r="27" spans="2:17" s="101" customFormat="1" x14ac:dyDescent="0.25">
      <c r="B27" s="101" t="s">
        <v>47</v>
      </c>
      <c r="C27" s="1019">
        <v>820</v>
      </c>
      <c r="D27" s="1019">
        <v>764</v>
      </c>
      <c r="E27" s="1019">
        <v>56</v>
      </c>
      <c r="F27" s="1020">
        <v>0.93170731707317078</v>
      </c>
      <c r="G27" s="1020">
        <v>6.8292682926829273E-2</v>
      </c>
      <c r="I27" s="101">
        <v>16</v>
      </c>
      <c r="J27" s="101">
        <v>15</v>
      </c>
      <c r="K27" s="101">
        <v>12</v>
      </c>
      <c r="L27" s="101" t="s">
        <v>2</v>
      </c>
      <c r="M27" s="1019">
        <v>12254</v>
      </c>
      <c r="N27" s="1019">
        <v>849</v>
      </c>
      <c r="O27" s="1020">
        <v>0.93520567808898725</v>
      </c>
      <c r="P27" s="1020">
        <v>6.4794321911012739E-2</v>
      </c>
      <c r="Q27" s="1020">
        <v>0.95881394724508695</v>
      </c>
    </row>
    <row r="28" spans="2:17" s="101" customFormat="1" x14ac:dyDescent="0.25">
      <c r="B28" s="101" t="s">
        <v>43</v>
      </c>
      <c r="C28" s="1019">
        <v>15484</v>
      </c>
      <c r="D28" s="1019">
        <v>14124</v>
      </c>
      <c r="E28" s="1019">
        <v>1360</v>
      </c>
      <c r="F28" s="1020">
        <v>0.91216739860501161</v>
      </c>
      <c r="G28" s="1020">
        <v>8.7832601394988372E-2</v>
      </c>
      <c r="I28" s="101">
        <v>18</v>
      </c>
      <c r="J28" s="101">
        <v>16</v>
      </c>
      <c r="K28" s="101">
        <v>15</v>
      </c>
      <c r="L28" s="101" t="s">
        <v>47</v>
      </c>
      <c r="M28" s="1019">
        <v>764</v>
      </c>
      <c r="N28" s="1019">
        <v>56</v>
      </c>
      <c r="O28" s="1020">
        <v>0.93170731707317078</v>
      </c>
      <c r="P28" s="1020">
        <v>6.8292682926829273E-2</v>
      </c>
      <c r="Q28" s="1020">
        <v>0.95881394724508695</v>
      </c>
    </row>
    <row r="29" spans="2:17" s="101" customFormat="1" x14ac:dyDescent="0.25">
      <c r="B29" s="101" t="s">
        <v>44</v>
      </c>
      <c r="C29" s="1019">
        <v>3343</v>
      </c>
      <c r="D29" s="1019">
        <v>3286</v>
      </c>
      <c r="E29" s="1019">
        <v>57</v>
      </c>
      <c r="F29" s="1020">
        <v>0.98294944660484596</v>
      </c>
      <c r="G29" s="1020">
        <v>1.7050553395154055E-2</v>
      </c>
      <c r="I29" s="101">
        <v>6</v>
      </c>
      <c r="J29" s="101">
        <v>17</v>
      </c>
      <c r="K29" s="101">
        <v>9</v>
      </c>
      <c r="L29" s="101" t="s">
        <v>41</v>
      </c>
      <c r="M29" s="1019">
        <v>46281</v>
      </c>
      <c r="N29" s="1019">
        <v>3559</v>
      </c>
      <c r="O29" s="1020">
        <v>0.92859149277688602</v>
      </c>
      <c r="P29" s="1020">
        <v>7.1408507223113968E-2</v>
      </c>
      <c r="Q29" s="1020">
        <v>0.95881394724508695</v>
      </c>
    </row>
    <row r="30" spans="2:17" s="101" customFormat="1" x14ac:dyDescent="0.25">
      <c r="B30" s="101" t="s">
        <v>45</v>
      </c>
      <c r="C30" s="1019">
        <v>19798</v>
      </c>
      <c r="D30" s="1019">
        <v>17271</v>
      </c>
      <c r="E30" s="1019">
        <v>2527</v>
      </c>
      <c r="F30" s="1020">
        <v>0.87236084452975049</v>
      </c>
      <c r="G30" s="1020">
        <v>0.12763915547024951</v>
      </c>
      <c r="I30" s="101">
        <v>19</v>
      </c>
      <c r="J30" s="101">
        <v>18</v>
      </c>
      <c r="K30" s="101">
        <v>16</v>
      </c>
      <c r="L30" s="101" t="s">
        <v>43</v>
      </c>
      <c r="M30" s="1019">
        <v>14124</v>
      </c>
      <c r="N30" s="1019">
        <v>1360</v>
      </c>
      <c r="O30" s="1020">
        <v>0.91216739860501161</v>
      </c>
      <c r="P30" s="1020">
        <v>8.7832601394988372E-2</v>
      </c>
      <c r="Q30" s="1020">
        <v>0.95881394724508695</v>
      </c>
    </row>
    <row r="31" spans="2:17" s="101" customFormat="1" x14ac:dyDescent="0.25">
      <c r="B31" s="101" t="s">
        <v>46</v>
      </c>
      <c r="C31" s="1019">
        <v>2334</v>
      </c>
      <c r="D31" s="1019">
        <v>2207</v>
      </c>
      <c r="E31" s="1019">
        <v>127</v>
      </c>
      <c r="F31" s="1020">
        <v>0.94558697514995715</v>
      </c>
      <c r="G31" s="1020">
        <v>5.4413024850042846E-2</v>
      </c>
      <c r="I31" s="101">
        <v>12</v>
      </c>
      <c r="J31" s="101">
        <v>19</v>
      </c>
      <c r="K31" s="101">
        <v>18</v>
      </c>
      <c r="L31" s="101" t="s">
        <v>45</v>
      </c>
      <c r="M31" s="1019">
        <v>17271</v>
      </c>
      <c r="N31" s="1019">
        <v>2527</v>
      </c>
      <c r="O31" s="1020">
        <v>0.87236084452975049</v>
      </c>
      <c r="P31" s="1020">
        <v>0.12763915547024951</v>
      </c>
      <c r="Q31" s="1020">
        <v>0.95881394724508695</v>
      </c>
    </row>
    <row r="32" spans="2:17" s="101" customFormat="1" x14ac:dyDescent="0.25">
      <c r="B32" s="104" t="s">
        <v>108</v>
      </c>
      <c r="C32" s="105">
        <v>439542</v>
      </c>
      <c r="D32" s="105">
        <v>421439</v>
      </c>
      <c r="E32" s="105">
        <v>18103</v>
      </c>
      <c r="F32" s="106">
        <v>0.95881394724508695</v>
      </c>
      <c r="G32" s="106">
        <v>4.118605275491307E-2</v>
      </c>
      <c r="I32" s="101">
        <v>11</v>
      </c>
      <c r="J32" s="101">
        <v>20</v>
      </c>
      <c r="K32" s="101">
        <v>5</v>
      </c>
      <c r="L32" s="101" t="s">
        <v>6</v>
      </c>
      <c r="M32" s="1019">
        <v>17998</v>
      </c>
      <c r="N32" s="1019">
        <v>3120</v>
      </c>
      <c r="O32" s="1020">
        <v>0.85225873662278628</v>
      </c>
      <c r="P32" s="1020">
        <v>0.14774126337721374</v>
      </c>
      <c r="Q32" s="1020">
        <v>0.95881394724508695</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9" t="s">
        <v>369</v>
      </c>
      <c r="C3" s="1419"/>
      <c r="D3" s="1419"/>
      <c r="E3" s="1419"/>
      <c r="F3" s="1419"/>
      <c r="G3" s="1419"/>
      <c r="H3" s="1419"/>
      <c r="I3" s="1419"/>
      <c r="J3" s="1419"/>
      <c r="K3" s="1419"/>
      <c r="L3" s="1419"/>
      <c r="M3" s="1419"/>
      <c r="N3" s="1419"/>
      <c r="O3" s="1419"/>
      <c r="P3" s="1419"/>
      <c r="Q3" s="1419"/>
      <c r="R3" s="1419"/>
      <c r="S3" s="1419"/>
      <c r="T3" s="1419"/>
      <c r="U3" s="1419"/>
      <c r="V3" s="1419"/>
      <c r="W3" s="1419"/>
      <c r="X3" s="1419"/>
      <c r="Y3" s="1419"/>
      <c r="Z3" s="1419"/>
    </row>
    <row r="5" spans="1:29" x14ac:dyDescent="0.25">
      <c r="B5" s="219"/>
      <c r="C5" s="219"/>
      <c r="D5" s="1420" t="s">
        <v>365</v>
      </c>
      <c r="E5" s="1420"/>
      <c r="F5" s="1420"/>
      <c r="G5" s="1420"/>
      <c r="H5" s="1420"/>
      <c r="I5" s="1420"/>
      <c r="J5" s="1420"/>
      <c r="K5" s="1420"/>
      <c r="L5" s="1420"/>
      <c r="M5" s="219"/>
      <c r="N5" s="1421" t="s">
        <v>339</v>
      </c>
      <c r="O5" s="1421"/>
      <c r="P5" s="1421"/>
      <c r="Q5" s="1421"/>
      <c r="R5" s="1421"/>
      <c r="S5" s="1421"/>
      <c r="T5" s="1421"/>
      <c r="U5" s="1421"/>
      <c r="V5" s="1421"/>
      <c r="W5" s="1421"/>
      <c r="X5" s="1421"/>
      <c r="Y5" s="1421"/>
      <c r="Z5" s="1421"/>
      <c r="AA5" s="1421"/>
    </row>
    <row r="6" spans="1:29" ht="21" customHeight="1" x14ac:dyDescent="0.25">
      <c r="B6" s="219"/>
      <c r="C6" s="219"/>
      <c r="D6" s="1421"/>
      <c r="E6" s="1421"/>
      <c r="F6" s="1421"/>
      <c r="G6" s="1421"/>
      <c r="H6" s="1421"/>
      <c r="I6" s="1421"/>
      <c r="J6" s="1421"/>
      <c r="K6" s="1421"/>
      <c r="L6" s="1421"/>
      <c r="M6" s="219"/>
      <c r="N6" s="1422">
        <v>43830</v>
      </c>
      <c r="O6" s="1423"/>
      <c r="P6" s="1424">
        <v>44196</v>
      </c>
      <c r="Q6" s="1425"/>
      <c r="R6" s="1424">
        <v>44561</v>
      </c>
      <c r="S6" s="1425"/>
      <c r="T6" s="1428">
        <v>44926</v>
      </c>
      <c r="U6" s="1429"/>
      <c r="V6" s="1426">
        <v>45291</v>
      </c>
      <c r="W6" s="1427"/>
      <c r="X6" s="1431">
        <v>45657</v>
      </c>
      <c r="Y6" s="1432"/>
      <c r="Z6" s="1426">
        <v>45869</v>
      </c>
      <c r="AA6" s="1430"/>
    </row>
    <row r="7" spans="1:29" x14ac:dyDescent="0.25">
      <c r="B7" s="225"/>
      <c r="C7" s="219"/>
      <c r="D7" s="226">
        <v>43465</v>
      </c>
      <c r="E7" s="227">
        <v>43830</v>
      </c>
      <c r="F7" s="228">
        <v>44196</v>
      </c>
      <c r="G7" s="228">
        <v>44561</v>
      </c>
      <c r="H7" s="228">
        <v>44926</v>
      </c>
      <c r="I7" s="228">
        <v>45291</v>
      </c>
      <c r="J7" s="228">
        <v>45657</v>
      </c>
      <c r="K7" s="228">
        <v>45869</v>
      </c>
      <c r="L7" s="229"/>
      <c r="M7" s="219"/>
      <c r="N7" s="230" t="s">
        <v>28</v>
      </c>
      <c r="O7" s="231" t="s">
        <v>340</v>
      </c>
      <c r="P7" s="232" t="s">
        <v>28</v>
      </c>
      <c r="Q7" s="233" t="s">
        <v>340</v>
      </c>
      <c r="R7" s="231" t="s">
        <v>28</v>
      </c>
      <c r="S7" s="232" t="s">
        <v>340</v>
      </c>
      <c r="T7" s="232" t="s">
        <v>28</v>
      </c>
      <c r="U7" s="232" t="s">
        <v>340</v>
      </c>
      <c r="V7" s="232" t="s">
        <v>28</v>
      </c>
      <c r="W7" s="1360" t="s">
        <v>340</v>
      </c>
      <c r="X7" s="232" t="s">
        <v>28</v>
      </c>
      <c r="Y7" s="227"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75097</v>
      </c>
      <c r="E9" s="300">
        <v>73871</v>
      </c>
      <c r="F9" s="300">
        <v>56534</v>
      </c>
      <c r="G9" s="254">
        <v>38325</v>
      </c>
      <c r="H9" s="254">
        <v>36606</v>
      </c>
      <c r="I9" s="254">
        <v>35558</v>
      </c>
      <c r="J9" s="276">
        <v>17192</v>
      </c>
      <c r="K9" s="301">
        <v>14155</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-0.25535272765532113</v>
      </c>
      <c r="AA9" s="279">
        <v>-4854</v>
      </c>
    </row>
    <row r="10" spans="1:29" x14ac:dyDescent="0.25">
      <c r="B10" s="303" t="s">
        <v>7</v>
      </c>
      <c r="C10" s="219"/>
      <c r="D10" s="253">
        <v>6000</v>
      </c>
      <c r="E10" s="254">
        <v>6236</v>
      </c>
      <c r="F10" s="254">
        <v>4811</v>
      </c>
      <c r="G10" s="254">
        <v>2779</v>
      </c>
      <c r="H10" s="254">
        <v>1565</v>
      </c>
      <c r="I10" s="254">
        <v>186</v>
      </c>
      <c r="J10" s="254">
        <v>86</v>
      </c>
      <c r="K10" s="257">
        <v>119</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0.52564102564102555</v>
      </c>
      <c r="AA10" s="257">
        <v>41</v>
      </c>
    </row>
    <row r="11" spans="1:29" x14ac:dyDescent="0.25">
      <c r="B11" s="303" t="s">
        <v>37</v>
      </c>
      <c r="C11" s="219"/>
      <c r="D11" s="253">
        <v>3524</v>
      </c>
      <c r="E11" s="254">
        <v>5794</v>
      </c>
      <c r="F11" s="254">
        <v>3064</v>
      </c>
      <c r="G11" s="254">
        <v>2063</v>
      </c>
      <c r="H11" s="254">
        <v>2778</v>
      </c>
      <c r="I11" s="254">
        <v>1346</v>
      </c>
      <c r="J11" s="254">
        <v>445</v>
      </c>
      <c r="K11" s="257">
        <v>327</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-0.37832699619771859</v>
      </c>
      <c r="AA11" s="257">
        <v>-199</v>
      </c>
    </row>
    <row r="12" spans="1:29" x14ac:dyDescent="0.25">
      <c r="B12" s="303" t="s">
        <v>38</v>
      </c>
      <c r="C12" s="219"/>
      <c r="D12" s="253">
        <v>2811</v>
      </c>
      <c r="E12" s="254">
        <v>4317</v>
      </c>
      <c r="F12" s="254">
        <v>2454</v>
      </c>
      <c r="G12" s="254">
        <v>2514</v>
      </c>
      <c r="H12" s="254">
        <v>3293</v>
      </c>
      <c r="I12" s="254">
        <v>4117</v>
      </c>
      <c r="J12" s="254">
        <v>3750</v>
      </c>
      <c r="K12" s="257">
        <v>3388</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-0.24001794526693587</v>
      </c>
      <c r="AA12" s="257">
        <v>-1070</v>
      </c>
    </row>
    <row r="13" spans="1:29" x14ac:dyDescent="0.25">
      <c r="B13" s="303" t="s">
        <v>6</v>
      </c>
      <c r="C13" s="219"/>
      <c r="D13" s="253">
        <v>8956</v>
      </c>
      <c r="E13" s="254">
        <v>9040</v>
      </c>
      <c r="F13" s="254">
        <v>8082</v>
      </c>
      <c r="G13" s="254">
        <v>9950</v>
      </c>
      <c r="H13" s="254">
        <v>7071</v>
      </c>
      <c r="I13" s="254">
        <v>5826</v>
      </c>
      <c r="J13" s="254">
        <v>7478</v>
      </c>
      <c r="K13" s="257">
        <v>11346</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0.75716276908781177</v>
      </c>
      <c r="AA13" s="257">
        <v>4889</v>
      </c>
      <c r="AC13" s="224"/>
    </row>
    <row r="14" spans="1:29" x14ac:dyDescent="0.25">
      <c r="B14" s="303" t="s">
        <v>5</v>
      </c>
      <c r="C14" s="219"/>
      <c r="D14" s="253">
        <v>4667</v>
      </c>
      <c r="E14" s="254">
        <v>3990</v>
      </c>
      <c r="F14" s="254">
        <v>3899</v>
      </c>
      <c r="G14" s="254">
        <v>1365</v>
      </c>
      <c r="H14" s="254">
        <v>873</v>
      </c>
      <c r="I14" s="254">
        <v>1583</v>
      </c>
      <c r="J14" s="254">
        <v>376</v>
      </c>
      <c r="K14" s="257">
        <v>195</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-0.74675324675324672</v>
      </c>
      <c r="AA14" s="257">
        <v>-575</v>
      </c>
      <c r="AC14" s="224"/>
    </row>
    <row r="15" spans="1:29" x14ac:dyDescent="0.25">
      <c r="B15" s="303" t="s">
        <v>4</v>
      </c>
      <c r="C15" s="219"/>
      <c r="D15" s="253">
        <v>1471</v>
      </c>
      <c r="E15" s="254">
        <v>1593</v>
      </c>
      <c r="F15" s="254">
        <v>119</v>
      </c>
      <c r="G15" s="254">
        <v>186</v>
      </c>
      <c r="H15" s="254">
        <v>207</v>
      </c>
      <c r="I15" s="254">
        <v>157</v>
      </c>
      <c r="J15" s="254">
        <v>151</v>
      </c>
      <c r="K15" s="257">
        <v>153</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3.3783783783783772E-2</v>
      </c>
      <c r="AA15" s="257">
        <v>5</v>
      </c>
      <c r="AC15" s="224"/>
    </row>
    <row r="16" spans="1:29" x14ac:dyDescent="0.25">
      <c r="B16" s="303" t="s">
        <v>40</v>
      </c>
      <c r="C16" s="219"/>
      <c r="D16" s="253">
        <v>7126</v>
      </c>
      <c r="E16" s="254">
        <v>5895</v>
      </c>
      <c r="F16" s="254">
        <v>4923</v>
      </c>
      <c r="G16" s="254">
        <v>3015</v>
      </c>
      <c r="H16" s="254">
        <v>2591</v>
      </c>
      <c r="I16" s="254">
        <v>2478</v>
      </c>
      <c r="J16" s="254">
        <v>2010</v>
      </c>
      <c r="K16" s="257">
        <v>4033</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-0.11382113821138207</v>
      </c>
      <c r="AA16" s="257">
        <v>-518</v>
      </c>
      <c r="AC16" s="224"/>
    </row>
    <row r="17" spans="2:31" x14ac:dyDescent="0.25">
      <c r="B17" s="303" t="s">
        <v>41</v>
      </c>
      <c r="C17" s="219"/>
      <c r="D17" s="253">
        <v>75141</v>
      </c>
      <c r="E17" s="254">
        <v>76253</v>
      </c>
      <c r="F17" s="254">
        <v>73386</v>
      </c>
      <c r="G17" s="254">
        <v>78542</v>
      </c>
      <c r="H17" s="254">
        <v>69770</v>
      </c>
      <c r="I17" s="254">
        <v>48470</v>
      </c>
      <c r="J17" s="254">
        <v>39755</v>
      </c>
      <c r="K17" s="257">
        <v>38790</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-9.3479784996494453E-2</v>
      </c>
      <c r="AA17" s="257">
        <v>-4000</v>
      </c>
      <c r="AC17" s="224"/>
    </row>
    <row r="18" spans="2:31" x14ac:dyDescent="0.25">
      <c r="B18" s="303" t="s">
        <v>3</v>
      </c>
      <c r="C18" s="219"/>
      <c r="D18" s="253">
        <v>10677</v>
      </c>
      <c r="E18" s="254">
        <v>14865</v>
      </c>
      <c r="F18" s="254">
        <v>13381</v>
      </c>
      <c r="G18" s="254">
        <v>11826</v>
      </c>
      <c r="H18" s="254">
        <v>10571</v>
      </c>
      <c r="I18" s="254">
        <v>15501</v>
      </c>
      <c r="J18" s="254">
        <v>7989</v>
      </c>
      <c r="K18" s="257">
        <v>8635</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-0.18583820478974167</v>
      </c>
      <c r="AA18" s="257">
        <v>-1971</v>
      </c>
      <c r="AC18" s="224"/>
    </row>
    <row r="19" spans="2:31" x14ac:dyDescent="0.25">
      <c r="B19" s="303" t="s">
        <v>2</v>
      </c>
      <c r="C19" s="219"/>
      <c r="D19" s="253">
        <v>4152</v>
      </c>
      <c r="E19" s="254">
        <v>7206</v>
      </c>
      <c r="F19" s="254">
        <v>5685</v>
      </c>
      <c r="G19" s="254">
        <v>5272</v>
      </c>
      <c r="H19" s="254">
        <v>6122</v>
      </c>
      <c r="I19" s="254">
        <v>5753</v>
      </c>
      <c r="J19" s="254">
        <v>3823</v>
      </c>
      <c r="K19" s="257">
        <v>4208</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-8.9177489177489133E-2</v>
      </c>
      <c r="AA19" s="257">
        <v>-412</v>
      </c>
      <c r="AC19" s="224"/>
    </row>
    <row r="20" spans="2:31" x14ac:dyDescent="0.25">
      <c r="B20" s="303" t="s">
        <v>35</v>
      </c>
      <c r="C20" s="219"/>
      <c r="D20" s="253">
        <v>7804</v>
      </c>
      <c r="E20" s="254">
        <v>8456</v>
      </c>
      <c r="F20" s="254">
        <v>4923</v>
      </c>
      <c r="G20" s="254">
        <v>4018</v>
      </c>
      <c r="H20" s="254">
        <v>3271</v>
      </c>
      <c r="I20" s="254">
        <v>1893</v>
      </c>
      <c r="J20" s="254">
        <v>1256</v>
      </c>
      <c r="K20" s="257">
        <v>1138</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-0.199155524278677</v>
      </c>
      <c r="AA20" s="257">
        <v>-283</v>
      </c>
      <c r="AC20" s="224"/>
    </row>
    <row r="21" spans="2:31" x14ac:dyDescent="0.25">
      <c r="B21" s="303" t="s">
        <v>42</v>
      </c>
      <c r="C21" s="219"/>
      <c r="D21" s="253">
        <v>19669</v>
      </c>
      <c r="E21" s="254">
        <v>28300</v>
      </c>
      <c r="F21" s="254">
        <v>28494</v>
      </c>
      <c r="G21" s="254">
        <v>10563</v>
      </c>
      <c r="H21" s="254">
        <v>9303</v>
      </c>
      <c r="I21" s="254">
        <v>8062</v>
      </c>
      <c r="J21" s="254">
        <v>10859</v>
      </c>
      <c r="K21" s="257">
        <v>13623</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0.10209529973303133</v>
      </c>
      <c r="AA21" s="257">
        <v>1262</v>
      </c>
      <c r="AC21" s="224"/>
    </row>
    <row r="22" spans="2:31" x14ac:dyDescent="0.25">
      <c r="B22" s="303" t="s">
        <v>43</v>
      </c>
      <c r="C22" s="219"/>
      <c r="D22" s="253">
        <v>4430</v>
      </c>
      <c r="E22" s="254">
        <v>6258</v>
      </c>
      <c r="F22" s="254">
        <v>4718</v>
      </c>
      <c r="G22" s="254">
        <v>5035</v>
      </c>
      <c r="H22" s="254">
        <v>6525</v>
      </c>
      <c r="I22" s="254">
        <v>7096</v>
      </c>
      <c r="J22" s="254">
        <v>6987</v>
      </c>
      <c r="K22" s="257">
        <v>6028</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-3.3974358974358965E-2</v>
      </c>
      <c r="AA22" s="257">
        <v>-212</v>
      </c>
      <c r="AC22" s="224"/>
    </row>
    <row r="23" spans="2:31" x14ac:dyDescent="0.25">
      <c r="B23" s="303" t="s">
        <v>44</v>
      </c>
      <c r="C23" s="219"/>
      <c r="D23" s="253">
        <v>1465</v>
      </c>
      <c r="E23" s="254">
        <v>836</v>
      </c>
      <c r="F23" s="254">
        <v>801</v>
      </c>
      <c r="G23" s="254">
        <v>1019</v>
      </c>
      <c r="H23" s="254">
        <v>768</v>
      </c>
      <c r="I23" s="254">
        <v>659</v>
      </c>
      <c r="J23" s="254">
        <v>458</v>
      </c>
      <c r="K23" s="257">
        <v>362</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-0.37586206896551722</v>
      </c>
      <c r="AA23" s="257">
        <v>-218</v>
      </c>
      <c r="AC23" s="224"/>
    </row>
    <row r="24" spans="2:31" x14ac:dyDescent="0.25">
      <c r="B24" s="303" t="s">
        <v>45</v>
      </c>
      <c r="C24" s="219"/>
      <c r="D24" s="253">
        <v>13794</v>
      </c>
      <c r="E24" s="254">
        <v>13680</v>
      </c>
      <c r="F24" s="254">
        <v>13558</v>
      </c>
      <c r="G24" s="254">
        <v>13090</v>
      </c>
      <c r="H24" s="254">
        <v>13861</v>
      </c>
      <c r="I24" s="254">
        <v>14769</v>
      </c>
      <c r="J24" s="254">
        <v>14321</v>
      </c>
      <c r="K24" s="257">
        <v>13954</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-2.467323687705314E-2</v>
      </c>
      <c r="AA24" s="257">
        <v>-353</v>
      </c>
      <c r="AC24" s="224"/>
    </row>
    <row r="25" spans="2:31" x14ac:dyDescent="0.25">
      <c r="B25" s="303" t="s">
        <v>46</v>
      </c>
      <c r="C25" s="219"/>
      <c r="D25" s="253">
        <v>3067</v>
      </c>
      <c r="E25" s="254">
        <v>3116</v>
      </c>
      <c r="F25" s="254">
        <v>3168</v>
      </c>
      <c r="G25" s="254">
        <v>3686</v>
      </c>
      <c r="H25" s="254">
        <v>1997</v>
      </c>
      <c r="I25" s="254">
        <v>1466</v>
      </c>
      <c r="J25" s="254">
        <v>1072</v>
      </c>
      <c r="K25" s="257">
        <v>1073</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-0.25017470300489164</v>
      </c>
      <c r="AA25" s="257">
        <v>-358</v>
      </c>
      <c r="AC25" s="224"/>
    </row>
    <row r="26" spans="2:31" x14ac:dyDescent="0.25">
      <c r="B26" s="305" t="s">
        <v>1</v>
      </c>
      <c r="C26" s="219"/>
      <c r="D26" s="260">
        <v>186</v>
      </c>
      <c r="E26" s="261">
        <v>148</v>
      </c>
      <c r="F26" s="261">
        <v>243</v>
      </c>
      <c r="G26" s="261">
        <v>188</v>
      </c>
      <c r="H26" s="261">
        <v>251</v>
      </c>
      <c r="I26" s="261">
        <v>321</v>
      </c>
      <c r="J26" s="254">
        <v>325</v>
      </c>
      <c r="K26" s="265">
        <v>372</v>
      </c>
      <c r="L26" s="1221"/>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0.28275862068965507</v>
      </c>
      <c r="AA26" s="257">
        <v>82</v>
      </c>
      <c r="AC26" s="224"/>
      <c r="AD26" s="224"/>
      <c r="AE26" s="286"/>
    </row>
    <row r="27" spans="2:31" x14ac:dyDescent="0.25">
      <c r="B27" s="235" t="s">
        <v>0</v>
      </c>
      <c r="C27" s="219"/>
      <c r="D27" s="1222">
        <f>SUM(D9:D26)</f>
        <v>250037</v>
      </c>
      <c r="E27" s="306">
        <f>SUM(E9:E26)</f>
        <v>269854</v>
      </c>
      <c r="F27" s="307">
        <f>SUM(F9:F26)</f>
        <v>232243</v>
      </c>
      <c r="G27" s="306">
        <f>SUM(G9:G26)</f>
        <v>193436</v>
      </c>
      <c r="H27" s="307">
        <v>177423</v>
      </c>
      <c r="I27" s="306">
        <v>155241</v>
      </c>
      <c r="J27" s="306">
        <f>SUM(J9:J26)</f>
        <v>118333</v>
      </c>
      <c r="K27" s="306">
        <f>SUM(K9:K26)</f>
        <v>121899</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-6.6930489961191997E-2</v>
      </c>
      <c r="AA27" s="243">
        <v>-8744</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54" t="s">
        <v>463</v>
      </c>
      <c r="C6" s="1554"/>
      <c r="D6" s="1554"/>
      <c r="E6" s="1554"/>
      <c r="F6" s="1554"/>
      <c r="G6" s="1554"/>
      <c r="H6" s="1554"/>
      <c r="I6" s="1554"/>
      <c r="J6" s="1554"/>
      <c r="K6" s="1554"/>
      <c r="L6" s="1554"/>
      <c r="M6" s="1554"/>
      <c r="N6" s="1554"/>
      <c r="O6" s="1016"/>
    </row>
    <row r="7" spans="1:17" s="621" customFormat="1" ht="24.75" customHeight="1" x14ac:dyDescent="0.2">
      <c r="A7" s="1015"/>
      <c r="B7" s="1554"/>
      <c r="C7" s="1554"/>
      <c r="D7" s="1554"/>
      <c r="E7" s="1554"/>
      <c r="F7" s="1554"/>
      <c r="G7" s="1554"/>
      <c r="H7" s="1554"/>
      <c r="I7" s="1554"/>
      <c r="J7" s="1554"/>
      <c r="K7" s="1554"/>
      <c r="L7" s="1554"/>
      <c r="M7" s="1554"/>
      <c r="N7" s="1554"/>
      <c r="O7" s="1016"/>
    </row>
    <row r="8" spans="1:17" s="621" customFormat="1" ht="15.75" customHeight="1" x14ac:dyDescent="0.2">
      <c r="A8" s="1015"/>
      <c r="B8" s="1693" t="s">
        <v>499</v>
      </c>
      <c r="C8" s="1693"/>
      <c r="D8" s="1693"/>
      <c r="E8" s="1693"/>
      <c r="F8" s="1693"/>
      <c r="G8" s="1693"/>
      <c r="H8" s="1693"/>
      <c r="I8" s="1693"/>
      <c r="J8" s="1693"/>
      <c r="K8" s="1693"/>
      <c r="L8" s="1693"/>
      <c r="M8" s="1693"/>
      <c r="N8" s="1693"/>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94" t="s">
        <v>33</v>
      </c>
      <c r="D11" s="1694"/>
      <c r="E11" s="1694"/>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137978</v>
      </c>
      <c r="D13" s="1019">
        <v>133256</v>
      </c>
      <c r="E13" s="1019">
        <v>4722</v>
      </c>
      <c r="F13" s="1020">
        <v>0.96577715287944454</v>
      </c>
      <c r="G13" s="1020">
        <v>3.4222847120555448E-2</v>
      </c>
      <c r="I13" s="101">
        <v>7</v>
      </c>
      <c r="J13" s="101">
        <v>1</v>
      </c>
      <c r="K13" s="101">
        <v>8</v>
      </c>
      <c r="L13" s="101" t="s">
        <v>4</v>
      </c>
      <c r="M13" s="1019">
        <v>41857</v>
      </c>
      <c r="N13" s="1019">
        <v>61</v>
      </c>
      <c r="O13" s="1020">
        <v>0.99854477789970897</v>
      </c>
      <c r="P13" s="1020">
        <v>1.4552221002910445E-3</v>
      </c>
      <c r="Q13" s="1020">
        <v>0.94322831165551202</v>
      </c>
    </row>
    <row r="14" spans="1:17" s="101" customFormat="1" x14ac:dyDescent="0.25">
      <c r="B14" s="101" t="s">
        <v>7</v>
      </c>
      <c r="C14" s="1019">
        <v>17015</v>
      </c>
      <c r="D14" s="1019">
        <v>16978</v>
      </c>
      <c r="E14" s="1019">
        <v>37</v>
      </c>
      <c r="F14" s="1020">
        <v>0.99782544813399943</v>
      </c>
      <c r="G14" s="1020">
        <v>2.1745518660005879E-3</v>
      </c>
      <c r="I14" s="101">
        <v>2</v>
      </c>
      <c r="J14" s="101">
        <v>2</v>
      </c>
      <c r="K14" s="101">
        <v>2</v>
      </c>
      <c r="L14" s="101" t="s">
        <v>7</v>
      </c>
      <c r="M14" s="1019">
        <v>16978</v>
      </c>
      <c r="N14" s="1019">
        <v>37</v>
      </c>
      <c r="O14" s="1020">
        <v>0.99782544813399943</v>
      </c>
      <c r="P14" s="1020">
        <v>2.1745518660005879E-3</v>
      </c>
      <c r="Q14" s="1020">
        <v>0.94322831165551202</v>
      </c>
    </row>
    <row r="15" spans="1:17" s="101" customFormat="1" x14ac:dyDescent="0.25">
      <c r="B15" s="101" t="s">
        <v>37</v>
      </c>
      <c r="C15" s="1019">
        <v>11592</v>
      </c>
      <c r="D15" s="1019">
        <v>11476</v>
      </c>
      <c r="E15" s="1019">
        <v>116</v>
      </c>
      <c r="F15" s="1020">
        <v>0.98999309868875085</v>
      </c>
      <c r="G15" s="1020">
        <v>1.0006901311249138E-2</v>
      </c>
      <c r="I15" s="101">
        <v>5</v>
      </c>
      <c r="J15" s="101">
        <v>3</v>
      </c>
      <c r="K15" s="101">
        <v>13</v>
      </c>
      <c r="L15" s="101" t="s">
        <v>35</v>
      </c>
      <c r="M15" s="1019">
        <v>29177</v>
      </c>
      <c r="N15" s="1019">
        <v>200</v>
      </c>
      <c r="O15" s="1020">
        <v>0.99319195288831397</v>
      </c>
      <c r="P15" s="1020">
        <v>6.8080471116860131E-3</v>
      </c>
      <c r="Q15" s="1020">
        <v>0.94322831165551202</v>
      </c>
    </row>
    <row r="16" spans="1:17" s="101" customFormat="1" x14ac:dyDescent="0.25">
      <c r="B16" s="101" t="s">
        <v>38</v>
      </c>
      <c r="C16" s="1019">
        <v>11740</v>
      </c>
      <c r="D16" s="1019">
        <v>10859</v>
      </c>
      <c r="E16" s="1019">
        <v>881</v>
      </c>
      <c r="F16" s="1020">
        <v>0.92495741056218062</v>
      </c>
      <c r="G16" s="1020">
        <v>7.5042589437819426E-2</v>
      </c>
      <c r="I16" s="101">
        <v>14</v>
      </c>
      <c r="J16" s="101">
        <v>4</v>
      </c>
      <c r="K16" s="101">
        <v>6</v>
      </c>
      <c r="L16" s="101" t="s">
        <v>5</v>
      </c>
      <c r="M16" s="1019">
        <v>7864</v>
      </c>
      <c r="N16" s="1019">
        <v>68</v>
      </c>
      <c r="O16" s="1020">
        <v>0.99142713061018661</v>
      </c>
      <c r="P16" s="1020">
        <v>8.5728693898134145E-3</v>
      </c>
      <c r="Q16" s="1020">
        <v>0.94322831165551202</v>
      </c>
    </row>
    <row r="17" spans="2:17" s="101" customFormat="1" x14ac:dyDescent="0.25">
      <c r="B17" s="101" t="s">
        <v>6</v>
      </c>
      <c r="C17" s="1019">
        <v>22088</v>
      </c>
      <c r="D17" s="1019">
        <v>18144</v>
      </c>
      <c r="E17" s="1019">
        <v>3944</v>
      </c>
      <c r="F17" s="1020">
        <v>0.82144150670047089</v>
      </c>
      <c r="G17" s="1020">
        <v>0.17855849329952916</v>
      </c>
      <c r="I17" s="101">
        <v>20</v>
      </c>
      <c r="J17" s="101">
        <v>5</v>
      </c>
      <c r="K17" s="101">
        <v>3</v>
      </c>
      <c r="L17" s="101" t="s">
        <v>37</v>
      </c>
      <c r="M17" s="1019">
        <v>11476</v>
      </c>
      <c r="N17" s="1019">
        <v>116</v>
      </c>
      <c r="O17" s="1020">
        <v>0.98999309868875085</v>
      </c>
      <c r="P17" s="1020">
        <v>1.0006901311249138E-2</v>
      </c>
      <c r="Q17" s="1020">
        <v>0.94322831165551202</v>
      </c>
    </row>
    <row r="18" spans="2:17" s="101" customFormat="1" x14ac:dyDescent="0.25">
      <c r="B18" s="101" t="s">
        <v>5</v>
      </c>
      <c r="C18" s="1019">
        <v>7932</v>
      </c>
      <c r="D18" s="1019">
        <v>7864</v>
      </c>
      <c r="E18" s="1019">
        <v>68</v>
      </c>
      <c r="F18" s="1020">
        <v>0.99142713061018661</v>
      </c>
      <c r="G18" s="1020">
        <v>8.5728693898134145E-3</v>
      </c>
      <c r="I18" s="101">
        <v>4</v>
      </c>
      <c r="J18" s="101">
        <v>6</v>
      </c>
      <c r="K18" s="101">
        <v>17</v>
      </c>
      <c r="L18" s="101" t="s">
        <v>44</v>
      </c>
      <c r="M18" s="1019">
        <v>6595</v>
      </c>
      <c r="N18" s="1019">
        <v>67</v>
      </c>
      <c r="O18" s="1020">
        <v>0.9899429600720504</v>
      </c>
      <c r="P18" s="1020">
        <v>1.0057039927949565E-2</v>
      </c>
      <c r="Q18" s="1020">
        <v>0.94322831165551202</v>
      </c>
    </row>
    <row r="19" spans="2:17" s="101" customFormat="1" x14ac:dyDescent="0.25">
      <c r="B19" s="101" t="s">
        <v>40</v>
      </c>
      <c r="C19" s="1019">
        <v>27168</v>
      </c>
      <c r="D19" s="1019">
        <v>25915</v>
      </c>
      <c r="E19" s="1019">
        <v>1253</v>
      </c>
      <c r="F19" s="1020">
        <v>0.95387956419316844</v>
      </c>
      <c r="G19" s="1020">
        <v>4.6120435806831568E-2</v>
      </c>
      <c r="I19" s="101">
        <v>9</v>
      </c>
      <c r="J19" s="101">
        <v>7</v>
      </c>
      <c r="K19" s="101">
        <v>1</v>
      </c>
      <c r="L19" s="101" t="s">
        <v>8</v>
      </c>
      <c r="M19" s="1019">
        <v>133256</v>
      </c>
      <c r="N19" s="1019">
        <v>4722</v>
      </c>
      <c r="O19" s="1020">
        <v>0.96577715287944454</v>
      </c>
      <c r="P19" s="1020">
        <v>3.4222847120555448E-2</v>
      </c>
      <c r="Q19" s="1020">
        <v>0.94322831165551202</v>
      </c>
    </row>
    <row r="20" spans="2:17" s="101" customFormat="1" x14ac:dyDescent="0.25">
      <c r="B20" s="101" t="s">
        <v>4</v>
      </c>
      <c r="C20" s="1019">
        <v>41918</v>
      </c>
      <c r="D20" s="1019">
        <v>41857</v>
      </c>
      <c r="E20" s="1019">
        <v>61</v>
      </c>
      <c r="F20" s="1020">
        <v>0.99854477789970897</v>
      </c>
      <c r="G20" s="1020">
        <v>1.4552221002910445E-3</v>
      </c>
      <c r="I20" s="101">
        <v>1</v>
      </c>
      <c r="J20" s="101">
        <v>8</v>
      </c>
      <c r="K20" s="101">
        <v>11</v>
      </c>
      <c r="L20" s="101" t="s">
        <v>3</v>
      </c>
      <c r="M20" s="1019">
        <v>65322</v>
      </c>
      <c r="N20" s="1019">
        <v>3065</v>
      </c>
      <c r="O20" s="1020">
        <v>0.95518154035123637</v>
      </c>
      <c r="P20" s="1020">
        <v>4.4818459648763652E-2</v>
      </c>
      <c r="Q20" s="1020">
        <v>0.94322831165551202</v>
      </c>
    </row>
    <row r="21" spans="2:17" s="101" customFormat="1" x14ac:dyDescent="0.25">
      <c r="B21" s="101" t="s">
        <v>41</v>
      </c>
      <c r="C21" s="1019">
        <v>104783</v>
      </c>
      <c r="D21" s="1019">
        <v>94243</v>
      </c>
      <c r="E21" s="1019">
        <v>10540</v>
      </c>
      <c r="F21" s="1020">
        <v>0.89941116402469867</v>
      </c>
      <c r="G21" s="1020">
        <v>0.10058883597530134</v>
      </c>
      <c r="I21" s="101">
        <v>18</v>
      </c>
      <c r="J21" s="101">
        <v>9</v>
      </c>
      <c r="K21" s="101">
        <v>7</v>
      </c>
      <c r="L21" s="101" t="s">
        <v>40</v>
      </c>
      <c r="M21" s="1019">
        <v>25915</v>
      </c>
      <c r="N21" s="1019">
        <v>1253</v>
      </c>
      <c r="O21" s="1020">
        <v>0.95387956419316844</v>
      </c>
      <c r="P21" s="1020">
        <v>4.6120435806831568E-2</v>
      </c>
      <c r="Q21" s="1020">
        <v>0.94322831165551202</v>
      </c>
    </row>
    <row r="22" spans="2:17" s="101" customFormat="1" x14ac:dyDescent="0.25">
      <c r="B22" s="101" t="s">
        <v>39</v>
      </c>
      <c r="C22" s="1019">
        <v>626</v>
      </c>
      <c r="D22" s="1019">
        <v>588</v>
      </c>
      <c r="E22" s="1019">
        <v>38</v>
      </c>
      <c r="F22" s="1020">
        <v>0.93929712460063897</v>
      </c>
      <c r="G22" s="1020">
        <v>6.070287539936102E-2</v>
      </c>
      <c r="I22" s="101">
        <v>12</v>
      </c>
      <c r="J22" s="101">
        <v>10</v>
      </c>
      <c r="K22" s="101">
        <v>14</v>
      </c>
      <c r="L22" s="101" t="s">
        <v>42</v>
      </c>
      <c r="M22" s="1019">
        <v>75629</v>
      </c>
      <c r="N22" s="1019">
        <v>4457</v>
      </c>
      <c r="O22" s="1020">
        <v>0.94434732662387932</v>
      </c>
      <c r="P22" s="1020">
        <v>5.5652673376120669E-2</v>
      </c>
      <c r="Q22" s="1020">
        <v>0.94322831165551202</v>
      </c>
    </row>
    <row r="23" spans="2:17" s="101" customFormat="1" x14ac:dyDescent="0.25">
      <c r="B23" s="101" t="s">
        <v>3</v>
      </c>
      <c r="C23" s="1019">
        <v>68387</v>
      </c>
      <c r="D23" s="1019">
        <v>65322</v>
      </c>
      <c r="E23" s="1019">
        <v>3065</v>
      </c>
      <c r="F23" s="1020">
        <v>0.95518154035123637</v>
      </c>
      <c r="G23" s="1020">
        <v>4.4818459648763652E-2</v>
      </c>
      <c r="I23" s="101">
        <v>8</v>
      </c>
      <c r="J23" s="101">
        <v>11</v>
      </c>
      <c r="K23" s="101">
        <v>20</v>
      </c>
      <c r="L23" s="101" t="s">
        <v>108</v>
      </c>
      <c r="M23" s="1019">
        <v>597554</v>
      </c>
      <c r="N23" s="1019">
        <v>35966</v>
      </c>
      <c r="O23" s="1020">
        <v>0.94322831165551202</v>
      </c>
      <c r="P23" s="1020">
        <v>5.6771688344487939E-2</v>
      </c>
      <c r="Q23" s="1020">
        <v>0.94322831165551202</v>
      </c>
    </row>
    <row r="24" spans="2:17" s="101" customFormat="1" x14ac:dyDescent="0.25">
      <c r="B24" s="101" t="s">
        <v>2</v>
      </c>
      <c r="C24" s="1019">
        <v>13766</v>
      </c>
      <c r="D24" s="1019">
        <v>12603</v>
      </c>
      <c r="E24" s="1019">
        <v>1163</v>
      </c>
      <c r="F24" s="1020">
        <v>0.91551648990265877</v>
      </c>
      <c r="G24" s="1020">
        <v>8.4483510097341272E-2</v>
      </c>
      <c r="I24" s="101">
        <v>15</v>
      </c>
      <c r="J24" s="101">
        <v>12</v>
      </c>
      <c r="K24" s="101">
        <v>10</v>
      </c>
      <c r="L24" s="101" t="s">
        <v>39</v>
      </c>
      <c r="M24" s="1019">
        <v>588</v>
      </c>
      <c r="N24" s="1019">
        <v>38</v>
      </c>
      <c r="O24" s="1020">
        <v>0.93929712460063897</v>
      </c>
      <c r="P24" s="1020">
        <v>6.070287539936102E-2</v>
      </c>
      <c r="Q24" s="1020">
        <v>0.94322831165551202</v>
      </c>
    </row>
    <row r="25" spans="2:17" s="101" customFormat="1" x14ac:dyDescent="0.25">
      <c r="B25" s="101" t="s">
        <v>35</v>
      </c>
      <c r="C25" s="1019">
        <v>29377</v>
      </c>
      <c r="D25" s="1019">
        <v>29177</v>
      </c>
      <c r="E25" s="1019">
        <v>200</v>
      </c>
      <c r="F25" s="1020">
        <v>0.99319195288831397</v>
      </c>
      <c r="G25" s="1020">
        <v>6.8080471116860131E-3</v>
      </c>
      <c r="I25" s="101">
        <v>3</v>
      </c>
      <c r="J25" s="101">
        <v>13</v>
      </c>
      <c r="K25" s="101">
        <v>19</v>
      </c>
      <c r="L25" s="101" t="s">
        <v>46</v>
      </c>
      <c r="M25" s="1019">
        <v>4142</v>
      </c>
      <c r="N25" s="1019">
        <v>282</v>
      </c>
      <c r="O25" s="1020">
        <v>0.9362567811934901</v>
      </c>
      <c r="P25" s="1020">
        <v>6.3743218806509946E-2</v>
      </c>
      <c r="Q25" s="1020">
        <v>0.94322831165551202</v>
      </c>
    </row>
    <row r="26" spans="2:17" s="101" customFormat="1" x14ac:dyDescent="0.25">
      <c r="B26" s="101" t="s">
        <v>42</v>
      </c>
      <c r="C26" s="1019">
        <v>80086</v>
      </c>
      <c r="D26" s="1019">
        <v>75629</v>
      </c>
      <c r="E26" s="1019">
        <v>4457</v>
      </c>
      <c r="F26" s="1020">
        <v>0.94434732662387932</v>
      </c>
      <c r="G26" s="1020">
        <v>5.5652673376120669E-2</v>
      </c>
      <c r="I26" s="101">
        <v>10</v>
      </c>
      <c r="J26" s="101">
        <v>14</v>
      </c>
      <c r="K26" s="101">
        <v>4</v>
      </c>
      <c r="L26" s="101" t="s">
        <v>38</v>
      </c>
      <c r="M26" s="1019">
        <v>10859</v>
      </c>
      <c r="N26" s="1019">
        <v>881</v>
      </c>
      <c r="O26" s="1020">
        <v>0.92495741056218062</v>
      </c>
      <c r="P26" s="1020">
        <v>7.5042589437819426E-2</v>
      </c>
      <c r="Q26" s="1020">
        <v>0.94322831165551202</v>
      </c>
    </row>
    <row r="27" spans="2:17" s="101" customFormat="1" x14ac:dyDescent="0.25">
      <c r="B27" s="101" t="s">
        <v>47</v>
      </c>
      <c r="C27" s="1019">
        <v>934</v>
      </c>
      <c r="D27" s="1019">
        <v>846</v>
      </c>
      <c r="E27" s="1019">
        <v>88</v>
      </c>
      <c r="F27" s="1020">
        <v>0.90578158458244107</v>
      </c>
      <c r="G27" s="1020">
        <v>9.421841541755889E-2</v>
      </c>
      <c r="I27" s="101">
        <v>17</v>
      </c>
      <c r="J27" s="101">
        <v>15</v>
      </c>
      <c r="K27" s="101">
        <v>12</v>
      </c>
      <c r="L27" s="101" t="s">
        <v>2</v>
      </c>
      <c r="M27" s="1019">
        <v>12603</v>
      </c>
      <c r="N27" s="1019">
        <v>1163</v>
      </c>
      <c r="O27" s="1020">
        <v>0.91551648990265877</v>
      </c>
      <c r="P27" s="1020">
        <v>8.4483510097341272E-2</v>
      </c>
      <c r="Q27" s="1020">
        <v>0.94322831165551202</v>
      </c>
    </row>
    <row r="28" spans="2:17" s="101" customFormat="1" x14ac:dyDescent="0.25">
      <c r="B28" s="101" t="s">
        <v>43</v>
      </c>
      <c r="C28" s="1019">
        <v>19605</v>
      </c>
      <c r="D28" s="1019">
        <v>17903</v>
      </c>
      <c r="E28" s="1019">
        <v>1702</v>
      </c>
      <c r="F28" s="1020">
        <v>0.91318541188472324</v>
      </c>
      <c r="G28" s="1020">
        <v>8.6814588115276717E-2</v>
      </c>
      <c r="I28" s="101">
        <v>16</v>
      </c>
      <c r="J28" s="101">
        <v>16</v>
      </c>
      <c r="K28" s="101">
        <v>16</v>
      </c>
      <c r="L28" s="101" t="s">
        <v>43</v>
      </c>
      <c r="M28" s="1019">
        <v>17903</v>
      </c>
      <c r="N28" s="1019">
        <v>1702</v>
      </c>
      <c r="O28" s="1020">
        <v>0.91318541188472324</v>
      </c>
      <c r="P28" s="1020">
        <v>8.6814588115276717E-2</v>
      </c>
      <c r="Q28" s="1020">
        <v>0.94322831165551202</v>
      </c>
    </row>
    <row r="29" spans="2:17" s="101" customFormat="1" x14ac:dyDescent="0.25">
      <c r="B29" s="101" t="s">
        <v>44</v>
      </c>
      <c r="C29" s="1019">
        <v>6662</v>
      </c>
      <c r="D29" s="1019">
        <v>6595</v>
      </c>
      <c r="E29" s="1019">
        <v>67</v>
      </c>
      <c r="F29" s="1020">
        <v>0.9899429600720504</v>
      </c>
      <c r="G29" s="1020">
        <v>1.0057039927949565E-2</v>
      </c>
      <c r="I29" s="101">
        <v>6</v>
      </c>
      <c r="J29" s="101">
        <v>17</v>
      </c>
      <c r="K29" s="101">
        <v>15</v>
      </c>
      <c r="L29" s="101" t="s">
        <v>47</v>
      </c>
      <c r="M29" s="1019">
        <v>846</v>
      </c>
      <c r="N29" s="1019">
        <v>88</v>
      </c>
      <c r="O29" s="1020">
        <v>0.90578158458244107</v>
      </c>
      <c r="P29" s="1020">
        <v>9.421841541755889E-2</v>
      </c>
      <c r="Q29" s="1020">
        <v>0.94322831165551202</v>
      </c>
    </row>
    <row r="30" spans="2:17" s="101" customFormat="1" x14ac:dyDescent="0.25">
      <c r="B30" s="101" t="s">
        <v>45</v>
      </c>
      <c r="C30" s="1019">
        <v>27439</v>
      </c>
      <c r="D30" s="1019">
        <v>24157</v>
      </c>
      <c r="E30" s="1019">
        <v>3282</v>
      </c>
      <c r="F30" s="1020">
        <v>0.88038922701264621</v>
      </c>
      <c r="G30" s="1020">
        <v>0.11961077298735377</v>
      </c>
      <c r="I30" s="101">
        <v>19</v>
      </c>
      <c r="J30" s="101">
        <v>18</v>
      </c>
      <c r="K30" s="101">
        <v>9</v>
      </c>
      <c r="L30" s="101" t="s">
        <v>41</v>
      </c>
      <c r="M30" s="1019">
        <v>94243</v>
      </c>
      <c r="N30" s="1019">
        <v>10540</v>
      </c>
      <c r="O30" s="1020">
        <v>0.89941116402469867</v>
      </c>
      <c r="P30" s="1020">
        <v>0.10058883597530134</v>
      </c>
      <c r="Q30" s="1020">
        <v>0.94322831165551202</v>
      </c>
    </row>
    <row r="31" spans="2:17" s="101" customFormat="1" x14ac:dyDescent="0.25">
      <c r="B31" s="101" t="s">
        <v>46</v>
      </c>
      <c r="C31" s="1019">
        <v>4424</v>
      </c>
      <c r="D31" s="1019">
        <v>4142</v>
      </c>
      <c r="E31" s="1019">
        <v>282</v>
      </c>
      <c r="F31" s="1020">
        <v>0.9362567811934901</v>
      </c>
      <c r="G31" s="1020">
        <v>6.3743218806509946E-2</v>
      </c>
      <c r="I31" s="101">
        <v>13</v>
      </c>
      <c r="J31" s="101">
        <v>19</v>
      </c>
      <c r="K31" s="101">
        <v>18</v>
      </c>
      <c r="L31" s="101" t="s">
        <v>45</v>
      </c>
      <c r="M31" s="1019">
        <v>24157</v>
      </c>
      <c r="N31" s="1019">
        <v>3282</v>
      </c>
      <c r="O31" s="1020">
        <v>0.88038922701264621</v>
      </c>
      <c r="P31" s="1020">
        <v>0.11961077298735377</v>
      </c>
      <c r="Q31" s="1020">
        <v>0.94322831165551202</v>
      </c>
    </row>
    <row r="32" spans="2:17" s="101" customFormat="1" x14ac:dyDescent="0.25">
      <c r="B32" s="104" t="s">
        <v>108</v>
      </c>
      <c r="C32" s="105">
        <v>633520</v>
      </c>
      <c r="D32" s="105">
        <v>597554</v>
      </c>
      <c r="E32" s="105">
        <v>35966</v>
      </c>
      <c r="F32" s="106">
        <v>0.94322831165551202</v>
      </c>
      <c r="G32" s="106">
        <v>5.6771688344487939E-2</v>
      </c>
      <c r="I32" s="101">
        <v>11</v>
      </c>
      <c r="J32" s="101">
        <v>20</v>
      </c>
      <c r="K32" s="101">
        <v>5</v>
      </c>
      <c r="L32" s="101" t="s">
        <v>6</v>
      </c>
      <c r="M32" s="1019">
        <v>18144</v>
      </c>
      <c r="N32" s="1019">
        <v>3944</v>
      </c>
      <c r="O32" s="1020">
        <v>0.82144150670047089</v>
      </c>
      <c r="P32" s="1020">
        <v>0.17855849329952916</v>
      </c>
      <c r="Q32" s="1020">
        <v>0.94322831165551202</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5"/>
      <c r="B6" s="1554" t="s">
        <v>464</v>
      </c>
      <c r="C6" s="1554"/>
      <c r="D6" s="1554"/>
      <c r="E6" s="1554"/>
      <c r="F6" s="1554"/>
      <c r="G6" s="1554"/>
      <c r="H6" s="1554"/>
      <c r="I6" s="1554"/>
      <c r="J6" s="1554"/>
      <c r="K6" s="1554"/>
      <c r="L6" s="1554"/>
      <c r="M6" s="1554"/>
      <c r="N6" s="1554"/>
      <c r="O6" s="1016"/>
    </row>
    <row r="7" spans="1:17" s="621" customFormat="1" ht="24.75" customHeight="1" x14ac:dyDescent="0.2">
      <c r="A7" s="1015"/>
      <c r="B7" s="1554"/>
      <c r="C7" s="1554"/>
      <c r="D7" s="1554"/>
      <c r="E7" s="1554"/>
      <c r="F7" s="1554"/>
      <c r="G7" s="1554"/>
      <c r="H7" s="1554"/>
      <c r="I7" s="1554"/>
      <c r="J7" s="1554"/>
      <c r="K7" s="1554"/>
      <c r="L7" s="1554"/>
      <c r="M7" s="1554"/>
      <c r="N7" s="1554"/>
      <c r="O7" s="1016"/>
    </row>
    <row r="8" spans="1:17" s="621" customFormat="1" ht="15.75" customHeight="1" x14ac:dyDescent="0.2">
      <c r="A8" s="1015"/>
      <c r="B8" s="1693" t="s">
        <v>499</v>
      </c>
      <c r="C8" s="1693"/>
      <c r="D8" s="1693"/>
      <c r="E8" s="1693"/>
      <c r="F8" s="1693"/>
      <c r="G8" s="1693"/>
      <c r="H8" s="1693"/>
      <c r="I8" s="1693"/>
      <c r="J8" s="1693"/>
      <c r="K8" s="1693"/>
      <c r="L8" s="1693"/>
      <c r="M8" s="1693"/>
      <c r="N8" s="1693"/>
    </row>
    <row r="9" spans="1:17" s="700" customFormat="1" ht="6" customHeight="1" x14ac:dyDescent="0.25">
      <c r="A9" s="1018"/>
      <c r="B9" s="1018"/>
      <c r="C9" s="1018"/>
      <c r="D9" s="1018"/>
      <c r="E9" s="1018"/>
      <c r="F9" s="1018"/>
      <c r="G9" s="1018"/>
      <c r="H9" s="1018"/>
      <c r="I9" s="1018"/>
      <c r="J9" s="1018"/>
      <c r="K9" s="1018"/>
      <c r="L9" s="1018"/>
    </row>
    <row r="10" spans="1:17" s="113" customFormat="1" x14ac:dyDescent="0.25"/>
    <row r="11" spans="1:17" s="101" customFormat="1" x14ac:dyDescent="0.25">
      <c r="C11" s="1694" t="s">
        <v>48</v>
      </c>
      <c r="D11" s="1694"/>
      <c r="E11" s="1694"/>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9">
        <v>106094</v>
      </c>
      <c r="D13" s="1019">
        <v>98312</v>
      </c>
      <c r="E13" s="1019">
        <v>7782</v>
      </c>
      <c r="F13" s="1020">
        <v>0.92664995192942112</v>
      </c>
      <c r="G13" s="1020">
        <v>7.3350048070578919E-2</v>
      </c>
      <c r="I13" s="101">
        <v>9</v>
      </c>
      <c r="J13" s="101">
        <v>1</v>
      </c>
      <c r="K13" s="101">
        <v>8</v>
      </c>
      <c r="L13" s="101" t="s">
        <v>4</v>
      </c>
      <c r="M13" s="1019">
        <v>50378</v>
      </c>
      <c r="N13" s="1019">
        <v>70</v>
      </c>
      <c r="O13" s="1020">
        <v>0.99861243260386934</v>
      </c>
      <c r="P13" s="1020">
        <v>1.3875673961306692E-3</v>
      </c>
      <c r="Q13" s="1020">
        <v>0.89281786463732205</v>
      </c>
    </row>
    <row r="14" spans="1:17" s="101" customFormat="1" x14ac:dyDescent="0.25">
      <c r="B14" s="101" t="s">
        <v>7</v>
      </c>
      <c r="C14" s="1019">
        <v>16623</v>
      </c>
      <c r="D14" s="1019">
        <v>16556</v>
      </c>
      <c r="E14" s="1019">
        <v>67</v>
      </c>
      <c r="F14" s="1020">
        <v>0.99596943993262343</v>
      </c>
      <c r="G14" s="1020">
        <v>4.0305600673765261E-3</v>
      </c>
      <c r="I14" s="101">
        <v>2</v>
      </c>
      <c r="J14" s="101">
        <v>2</v>
      </c>
      <c r="K14" s="101">
        <v>2</v>
      </c>
      <c r="L14" s="101" t="s">
        <v>7</v>
      </c>
      <c r="M14" s="1019">
        <v>16556</v>
      </c>
      <c r="N14" s="1019">
        <v>67</v>
      </c>
      <c r="O14" s="1020">
        <v>0.99596943993262343</v>
      </c>
      <c r="P14" s="1020">
        <v>4.0305600673765261E-3</v>
      </c>
      <c r="Q14" s="1020">
        <v>0.89281786463732205</v>
      </c>
    </row>
    <row r="15" spans="1:17" s="101" customFormat="1" x14ac:dyDescent="0.25">
      <c r="B15" s="101" t="s">
        <v>37</v>
      </c>
      <c r="C15" s="1019">
        <v>15481</v>
      </c>
      <c r="D15" s="1019">
        <v>15321</v>
      </c>
      <c r="E15" s="1019">
        <v>160</v>
      </c>
      <c r="F15" s="1020">
        <v>0.98966475033912538</v>
      </c>
      <c r="G15" s="1020">
        <v>1.033524966087462E-2</v>
      </c>
      <c r="I15" s="101">
        <v>3</v>
      </c>
      <c r="J15" s="101">
        <v>3</v>
      </c>
      <c r="K15" s="101">
        <v>3</v>
      </c>
      <c r="L15" s="101" t="s">
        <v>37</v>
      </c>
      <c r="M15" s="1019">
        <v>15321</v>
      </c>
      <c r="N15" s="1019">
        <v>160</v>
      </c>
      <c r="O15" s="1020">
        <v>0.98966475033912538</v>
      </c>
      <c r="P15" s="1020">
        <v>1.033524966087462E-2</v>
      </c>
      <c r="Q15" s="1020">
        <v>0.89281786463732205</v>
      </c>
    </row>
    <row r="16" spans="1:17" s="101" customFormat="1" x14ac:dyDescent="0.25">
      <c r="B16" s="101" t="s">
        <v>38</v>
      </c>
      <c r="C16" s="1019">
        <v>16243</v>
      </c>
      <c r="D16" s="1019">
        <v>14223</v>
      </c>
      <c r="E16" s="1019">
        <v>2020</v>
      </c>
      <c r="F16" s="1020">
        <v>0.87563873668657266</v>
      </c>
      <c r="G16" s="1020">
        <v>0.12436126331342733</v>
      </c>
      <c r="I16" s="101">
        <v>13</v>
      </c>
      <c r="J16" s="101">
        <v>4</v>
      </c>
      <c r="K16" s="101">
        <v>6</v>
      </c>
      <c r="L16" s="101" t="s">
        <v>5</v>
      </c>
      <c r="M16" s="1019">
        <v>5111</v>
      </c>
      <c r="N16" s="1019">
        <v>103</v>
      </c>
      <c r="O16" s="1020">
        <v>0.98024549290372076</v>
      </c>
      <c r="P16" s="1020">
        <v>1.9754507096279249E-2</v>
      </c>
      <c r="Q16" s="1020">
        <v>0.89281786463732205</v>
      </c>
    </row>
    <row r="17" spans="2:17" s="101" customFormat="1" x14ac:dyDescent="0.25">
      <c r="B17" s="101" t="s">
        <v>6</v>
      </c>
      <c r="C17" s="1019">
        <v>19041</v>
      </c>
      <c r="D17" s="1019">
        <v>14759</v>
      </c>
      <c r="E17" s="1019">
        <v>4282</v>
      </c>
      <c r="F17" s="1020">
        <v>0.77511685310645451</v>
      </c>
      <c r="G17" s="1020">
        <v>0.22488314689354549</v>
      </c>
      <c r="I17" s="101">
        <v>20</v>
      </c>
      <c r="J17" s="101">
        <v>5</v>
      </c>
      <c r="K17" s="101">
        <v>13</v>
      </c>
      <c r="L17" s="101" t="s">
        <v>35</v>
      </c>
      <c r="M17" s="1019">
        <v>28954</v>
      </c>
      <c r="N17" s="1019">
        <v>870</v>
      </c>
      <c r="O17" s="1020">
        <v>0.97082886266094426</v>
      </c>
      <c r="P17" s="1020">
        <v>2.9171137339055794E-2</v>
      </c>
      <c r="Q17" s="1020">
        <v>0.89281786463732205</v>
      </c>
    </row>
    <row r="18" spans="2:17" s="101" customFormat="1" x14ac:dyDescent="0.25">
      <c r="B18" s="101" t="s">
        <v>5</v>
      </c>
      <c r="C18" s="1019">
        <v>5214</v>
      </c>
      <c r="D18" s="1019">
        <v>5111</v>
      </c>
      <c r="E18" s="1019">
        <v>103</v>
      </c>
      <c r="F18" s="1020">
        <v>0.98024549290372076</v>
      </c>
      <c r="G18" s="1020">
        <v>1.9754507096279249E-2</v>
      </c>
      <c r="I18" s="101">
        <v>4</v>
      </c>
      <c r="J18" s="101">
        <v>6</v>
      </c>
      <c r="K18" s="101">
        <v>17</v>
      </c>
      <c r="L18" s="101" t="s">
        <v>44</v>
      </c>
      <c r="M18" s="1019">
        <v>7397</v>
      </c>
      <c r="N18" s="1019">
        <v>238</v>
      </c>
      <c r="O18" s="1020">
        <v>0.96882776686313032</v>
      </c>
      <c r="P18" s="1020">
        <v>3.1172233136869679E-2</v>
      </c>
      <c r="Q18" s="1020">
        <v>0.89281786463732205</v>
      </c>
    </row>
    <row r="19" spans="2:17" s="101" customFormat="1" x14ac:dyDescent="0.25">
      <c r="B19" s="101" t="s">
        <v>40</v>
      </c>
      <c r="C19" s="1019">
        <v>31435</v>
      </c>
      <c r="D19" s="1019">
        <v>29431</v>
      </c>
      <c r="E19" s="1019">
        <v>2004</v>
      </c>
      <c r="F19" s="1020">
        <v>0.93624940353109587</v>
      </c>
      <c r="G19" s="1020">
        <v>6.3750596468904089E-2</v>
      </c>
      <c r="I19" s="101">
        <v>8</v>
      </c>
      <c r="J19" s="101">
        <v>7</v>
      </c>
      <c r="K19" s="101">
        <v>11</v>
      </c>
      <c r="L19" s="101" t="s">
        <v>3</v>
      </c>
      <c r="M19" s="1019">
        <v>61161</v>
      </c>
      <c r="N19" s="1019">
        <v>3959</v>
      </c>
      <c r="O19" s="1020">
        <v>0.93920454545454546</v>
      </c>
      <c r="P19" s="1020">
        <v>6.0795454545454548E-2</v>
      </c>
      <c r="Q19" s="1020">
        <v>0.89281786463732205</v>
      </c>
    </row>
    <row r="20" spans="2:17" s="101" customFormat="1" x14ac:dyDescent="0.25">
      <c r="B20" s="101" t="s">
        <v>4</v>
      </c>
      <c r="C20" s="1019">
        <v>50448</v>
      </c>
      <c r="D20" s="1019">
        <v>50378</v>
      </c>
      <c r="E20" s="1019">
        <v>70</v>
      </c>
      <c r="F20" s="1020">
        <v>0.99861243260386934</v>
      </c>
      <c r="G20" s="1020">
        <v>1.3875673961306692E-3</v>
      </c>
      <c r="I20" s="101">
        <v>1</v>
      </c>
      <c r="J20" s="101">
        <v>8</v>
      </c>
      <c r="K20" s="101">
        <v>7</v>
      </c>
      <c r="L20" s="101" t="s">
        <v>40</v>
      </c>
      <c r="M20" s="1019">
        <v>29431</v>
      </c>
      <c r="N20" s="1019">
        <v>2004</v>
      </c>
      <c r="O20" s="1020">
        <v>0.93624940353109587</v>
      </c>
      <c r="P20" s="1020">
        <v>6.3750596468904089E-2</v>
      </c>
      <c r="Q20" s="1020">
        <v>0.89281786463732205</v>
      </c>
    </row>
    <row r="21" spans="2:17" s="101" customFormat="1" x14ac:dyDescent="0.25">
      <c r="B21" s="101" t="s">
        <v>41</v>
      </c>
      <c r="C21" s="1019">
        <v>125057</v>
      </c>
      <c r="D21" s="1019">
        <v>100366</v>
      </c>
      <c r="E21" s="1019">
        <v>24691</v>
      </c>
      <c r="F21" s="1020">
        <v>0.80256203171353868</v>
      </c>
      <c r="G21" s="1020">
        <v>0.19743796828646137</v>
      </c>
      <c r="I21" s="101">
        <v>18</v>
      </c>
      <c r="J21" s="101">
        <v>9</v>
      </c>
      <c r="K21" s="101">
        <v>1</v>
      </c>
      <c r="L21" s="101" t="s">
        <v>8</v>
      </c>
      <c r="M21" s="1019">
        <v>98312</v>
      </c>
      <c r="N21" s="1019">
        <v>7782</v>
      </c>
      <c r="O21" s="1020">
        <v>0.92664995192942112</v>
      </c>
      <c r="P21" s="1020">
        <v>7.3350048070578919E-2</v>
      </c>
      <c r="Q21" s="1020">
        <v>0.89281786463732205</v>
      </c>
    </row>
    <row r="22" spans="2:17" s="101" customFormat="1" x14ac:dyDescent="0.25">
      <c r="B22" s="101" t="s">
        <v>39</v>
      </c>
      <c r="C22" s="1019">
        <v>681</v>
      </c>
      <c r="D22" s="1019">
        <v>617</v>
      </c>
      <c r="E22" s="1019">
        <v>64</v>
      </c>
      <c r="F22" s="1020">
        <v>0.9060205580029369</v>
      </c>
      <c r="G22" s="1020">
        <v>9.3979441997063137E-2</v>
      </c>
      <c r="I22" s="101">
        <v>10</v>
      </c>
      <c r="J22" s="101">
        <v>10</v>
      </c>
      <c r="K22" s="101">
        <v>10</v>
      </c>
      <c r="L22" s="101" t="s">
        <v>39</v>
      </c>
      <c r="M22" s="1019">
        <v>617</v>
      </c>
      <c r="N22" s="1019">
        <v>64</v>
      </c>
      <c r="O22" s="1020">
        <v>0.9060205580029369</v>
      </c>
      <c r="P22" s="1020">
        <v>9.3979441997063137E-2</v>
      </c>
      <c r="Q22" s="1020">
        <v>0.89281786463732205</v>
      </c>
    </row>
    <row r="23" spans="2:17" s="101" customFormat="1" x14ac:dyDescent="0.25">
      <c r="B23" s="101" t="s">
        <v>3</v>
      </c>
      <c r="C23" s="1019">
        <v>65120</v>
      </c>
      <c r="D23" s="1019">
        <v>61161</v>
      </c>
      <c r="E23" s="1019">
        <v>3959</v>
      </c>
      <c r="F23" s="1020">
        <v>0.93920454545454546</v>
      </c>
      <c r="G23" s="1020">
        <v>6.0795454545454548E-2</v>
      </c>
      <c r="I23" s="101">
        <v>7</v>
      </c>
      <c r="J23" s="101">
        <v>11</v>
      </c>
      <c r="K23" s="101">
        <v>20</v>
      </c>
      <c r="L23" s="101" t="s">
        <v>108</v>
      </c>
      <c r="M23" s="1019">
        <v>565018</v>
      </c>
      <c r="N23" s="1019">
        <v>67830</v>
      </c>
      <c r="O23" s="1020">
        <v>0.89281786463732205</v>
      </c>
      <c r="P23" s="1020">
        <v>0.10718213536267793</v>
      </c>
      <c r="Q23" s="1020">
        <v>0.89281786463732205</v>
      </c>
    </row>
    <row r="24" spans="2:17" s="101" customFormat="1" x14ac:dyDescent="0.25">
      <c r="B24" s="101" t="s">
        <v>2</v>
      </c>
      <c r="C24" s="1019">
        <v>14637</v>
      </c>
      <c r="D24" s="1019">
        <v>12441</v>
      </c>
      <c r="E24" s="1019">
        <v>2196</v>
      </c>
      <c r="F24" s="1020">
        <v>0.849969255995081</v>
      </c>
      <c r="G24" s="1020">
        <v>0.15003074400491903</v>
      </c>
      <c r="I24" s="101">
        <v>15</v>
      </c>
      <c r="J24" s="101">
        <v>12</v>
      </c>
      <c r="K24" s="101">
        <v>14</v>
      </c>
      <c r="L24" s="101" t="s">
        <v>42</v>
      </c>
      <c r="M24" s="1019">
        <v>59426</v>
      </c>
      <c r="N24" s="1019">
        <v>7450</v>
      </c>
      <c r="O24" s="1020">
        <v>0.88859979663855493</v>
      </c>
      <c r="P24" s="1020">
        <v>0.11140020336144506</v>
      </c>
      <c r="Q24" s="1020">
        <v>0.89281786463732205</v>
      </c>
    </row>
    <row r="25" spans="2:17" s="101" customFormat="1" x14ac:dyDescent="0.25">
      <c r="B25" s="101" t="s">
        <v>35</v>
      </c>
      <c r="C25" s="1019">
        <v>29824</v>
      </c>
      <c r="D25" s="1019">
        <v>28954</v>
      </c>
      <c r="E25" s="1019">
        <v>870</v>
      </c>
      <c r="F25" s="1020">
        <v>0.97082886266094426</v>
      </c>
      <c r="G25" s="1020">
        <v>2.9171137339055794E-2</v>
      </c>
      <c r="I25" s="101">
        <v>5</v>
      </c>
      <c r="J25" s="101">
        <v>13</v>
      </c>
      <c r="K25" s="101">
        <v>4</v>
      </c>
      <c r="L25" s="101" t="s">
        <v>38</v>
      </c>
      <c r="M25" s="1019">
        <v>14223</v>
      </c>
      <c r="N25" s="1019">
        <v>2020</v>
      </c>
      <c r="O25" s="1020">
        <v>0.87563873668657266</v>
      </c>
      <c r="P25" s="1020">
        <v>0.12436126331342733</v>
      </c>
      <c r="Q25" s="1020">
        <v>0.89281786463732205</v>
      </c>
    </row>
    <row r="26" spans="2:17" s="101" customFormat="1" x14ac:dyDescent="0.25">
      <c r="B26" s="101" t="s">
        <v>42</v>
      </c>
      <c r="C26" s="1019">
        <v>66876</v>
      </c>
      <c r="D26" s="1019">
        <v>59426</v>
      </c>
      <c r="E26" s="1019">
        <v>7450</v>
      </c>
      <c r="F26" s="1020">
        <v>0.88859979663855493</v>
      </c>
      <c r="G26" s="1020">
        <v>0.11140020336144506</v>
      </c>
      <c r="I26" s="101">
        <v>12</v>
      </c>
      <c r="J26" s="101">
        <v>14</v>
      </c>
      <c r="K26" s="101">
        <v>15</v>
      </c>
      <c r="L26" s="101" t="s">
        <v>47</v>
      </c>
      <c r="M26" s="1019">
        <v>583</v>
      </c>
      <c r="N26" s="1019">
        <v>99</v>
      </c>
      <c r="O26" s="1020">
        <v>0.85483870967741937</v>
      </c>
      <c r="P26" s="1020">
        <v>0.14516129032258066</v>
      </c>
      <c r="Q26" s="1020">
        <v>0.89281786463732205</v>
      </c>
    </row>
    <row r="27" spans="2:17" s="101" customFormat="1" x14ac:dyDescent="0.25">
      <c r="B27" s="101" t="s">
        <v>47</v>
      </c>
      <c r="C27" s="1019">
        <v>682</v>
      </c>
      <c r="D27" s="1019">
        <v>583</v>
      </c>
      <c r="E27" s="1019">
        <v>99</v>
      </c>
      <c r="F27" s="1020">
        <v>0.85483870967741937</v>
      </c>
      <c r="G27" s="1020">
        <v>0.14516129032258066</v>
      </c>
      <c r="I27" s="101">
        <v>14</v>
      </c>
      <c r="J27" s="101">
        <v>15</v>
      </c>
      <c r="K27" s="101">
        <v>12</v>
      </c>
      <c r="L27" s="101" t="s">
        <v>2</v>
      </c>
      <c r="M27" s="1019">
        <v>12441</v>
      </c>
      <c r="N27" s="1019">
        <v>2196</v>
      </c>
      <c r="O27" s="1020">
        <v>0.849969255995081</v>
      </c>
      <c r="P27" s="1020">
        <v>0.15003074400491903</v>
      </c>
      <c r="Q27" s="1020">
        <v>0.89281786463732205</v>
      </c>
    </row>
    <row r="28" spans="2:17" s="101" customFormat="1" x14ac:dyDescent="0.25">
      <c r="B28" s="101" t="s">
        <v>43</v>
      </c>
      <c r="C28" s="1019">
        <v>18408</v>
      </c>
      <c r="D28" s="1019">
        <v>15442</v>
      </c>
      <c r="E28" s="1019">
        <v>2966</v>
      </c>
      <c r="F28" s="1020">
        <v>0.83887440243372446</v>
      </c>
      <c r="G28" s="1020">
        <v>0.16112559756627554</v>
      </c>
      <c r="I28" s="101">
        <v>16</v>
      </c>
      <c r="J28" s="101">
        <v>16</v>
      </c>
      <c r="K28" s="101">
        <v>16</v>
      </c>
      <c r="L28" s="101" t="s">
        <v>43</v>
      </c>
      <c r="M28" s="1019">
        <v>15442</v>
      </c>
      <c r="N28" s="1019">
        <v>2966</v>
      </c>
      <c r="O28" s="1020">
        <v>0.83887440243372446</v>
      </c>
      <c r="P28" s="1020">
        <v>0.16112559756627554</v>
      </c>
      <c r="Q28" s="1020">
        <v>0.89281786463732205</v>
      </c>
    </row>
    <row r="29" spans="2:17" s="101" customFormat="1" x14ac:dyDescent="0.25">
      <c r="B29" s="101" t="s">
        <v>44</v>
      </c>
      <c r="C29" s="1019">
        <v>7635</v>
      </c>
      <c r="D29" s="1019">
        <v>7397</v>
      </c>
      <c r="E29" s="1019">
        <v>238</v>
      </c>
      <c r="F29" s="1020">
        <v>0.96882776686313032</v>
      </c>
      <c r="G29" s="1020">
        <v>3.1172233136869679E-2</v>
      </c>
      <c r="I29" s="101">
        <v>6</v>
      </c>
      <c r="J29" s="101">
        <v>17</v>
      </c>
      <c r="K29" s="101">
        <v>19</v>
      </c>
      <c r="L29" s="101" t="s">
        <v>46</v>
      </c>
      <c r="M29" s="1019">
        <v>2950</v>
      </c>
      <c r="N29" s="1019">
        <v>664</v>
      </c>
      <c r="O29" s="1020">
        <v>0.81627006087437737</v>
      </c>
      <c r="P29" s="1020">
        <v>0.18372993912562258</v>
      </c>
      <c r="Q29" s="1020">
        <v>0.89281786463732205</v>
      </c>
    </row>
    <row r="30" spans="2:17" s="101" customFormat="1" x14ac:dyDescent="0.25">
      <c r="B30" s="101" t="s">
        <v>45</v>
      </c>
      <c r="C30" s="1019">
        <v>39735</v>
      </c>
      <c r="D30" s="1019">
        <v>31590</v>
      </c>
      <c r="E30" s="1019">
        <v>8145</v>
      </c>
      <c r="F30" s="1020">
        <v>0.79501698754246886</v>
      </c>
      <c r="G30" s="1020">
        <v>0.20498301245753114</v>
      </c>
      <c r="I30" s="101">
        <v>19</v>
      </c>
      <c r="J30" s="101">
        <v>18</v>
      </c>
      <c r="K30" s="101">
        <v>9</v>
      </c>
      <c r="L30" s="101" t="s">
        <v>41</v>
      </c>
      <c r="M30" s="1019">
        <v>100366</v>
      </c>
      <c r="N30" s="1019">
        <v>24691</v>
      </c>
      <c r="O30" s="1020">
        <v>0.80256203171353868</v>
      </c>
      <c r="P30" s="1020">
        <v>0.19743796828646137</v>
      </c>
      <c r="Q30" s="1020">
        <v>0.89281786463732205</v>
      </c>
    </row>
    <row r="31" spans="2:17" s="101" customFormat="1" x14ac:dyDescent="0.25">
      <c r="B31" s="101" t="s">
        <v>46</v>
      </c>
      <c r="C31" s="1019">
        <v>3614</v>
      </c>
      <c r="D31" s="1019">
        <v>2950</v>
      </c>
      <c r="E31" s="1019">
        <v>664</v>
      </c>
      <c r="F31" s="1020">
        <v>0.81627006087437737</v>
      </c>
      <c r="G31" s="1020">
        <v>0.18372993912562258</v>
      </c>
      <c r="I31" s="101">
        <v>17</v>
      </c>
      <c r="J31" s="101">
        <v>19</v>
      </c>
      <c r="K31" s="101">
        <v>18</v>
      </c>
      <c r="L31" s="101" t="s">
        <v>45</v>
      </c>
      <c r="M31" s="1019">
        <v>31590</v>
      </c>
      <c r="N31" s="1019">
        <v>8145</v>
      </c>
      <c r="O31" s="1020">
        <v>0.79501698754246886</v>
      </c>
      <c r="P31" s="1020">
        <v>0.20498301245753114</v>
      </c>
      <c r="Q31" s="1020">
        <v>0.89281786463732205</v>
      </c>
    </row>
    <row r="32" spans="2:17" s="101" customFormat="1" x14ac:dyDescent="0.25">
      <c r="B32" s="104" t="s">
        <v>108</v>
      </c>
      <c r="C32" s="105">
        <v>632848</v>
      </c>
      <c r="D32" s="105">
        <v>565018</v>
      </c>
      <c r="E32" s="105">
        <v>67830</v>
      </c>
      <c r="F32" s="106">
        <v>0.89281786463732205</v>
      </c>
      <c r="G32" s="106">
        <v>0.10718213536267793</v>
      </c>
      <c r="I32" s="101">
        <v>11</v>
      </c>
      <c r="J32" s="101">
        <v>20</v>
      </c>
      <c r="K32" s="101">
        <v>5</v>
      </c>
      <c r="L32" s="101" t="s">
        <v>6</v>
      </c>
      <c r="M32" s="1019">
        <v>14759</v>
      </c>
      <c r="N32" s="1019">
        <v>4282</v>
      </c>
      <c r="O32" s="1020">
        <v>0.77511685310645451</v>
      </c>
      <c r="P32" s="1020">
        <v>0.22488314689354549</v>
      </c>
      <c r="Q32" s="1020">
        <v>0.89281786463732205</v>
      </c>
    </row>
    <row r="33" spans="13:16" s="113" customFormat="1" x14ac:dyDescent="0.25">
      <c r="M33" s="1146"/>
      <c r="N33" s="1146"/>
      <c r="O33" s="1147"/>
      <c r="P33" s="1147"/>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2" zoomScale="80" zoomScaleNormal="80" workbookViewId="0">
      <selection activeCell="S11" sqref="S11"/>
    </sheetView>
  </sheetViews>
  <sheetFormatPr baseColWidth="10" defaultColWidth="11.42578125" defaultRowHeight="15" x14ac:dyDescent="0.25"/>
  <cols>
    <col min="1" max="1" width="4.42578125" style="1014" customWidth="1"/>
    <col min="2" max="2" width="28.7109375" style="1014" customWidth="1"/>
    <col min="3" max="3" width="0.5703125" style="1014" customWidth="1"/>
    <col min="4" max="4" width="13.42578125" style="1014" customWidth="1"/>
    <col min="5" max="5" width="0.5703125" style="1014" customWidth="1"/>
    <col min="6" max="6" width="13.42578125" style="1014" customWidth="1"/>
    <col min="7" max="7" width="10.42578125" style="1014" customWidth="1"/>
    <col min="8" max="8" width="0.7109375" style="1014" customWidth="1"/>
    <col min="9" max="9" width="11.140625" style="1014" customWidth="1"/>
    <col min="10" max="10" width="10.42578125" style="1014" customWidth="1"/>
    <col min="11" max="11" width="0.7109375" style="1014" customWidth="1"/>
    <col min="12" max="12" width="9.5703125" style="1014" customWidth="1"/>
    <col min="13" max="13" width="11.42578125" style="1014"/>
    <col min="14" max="14" width="9.5703125" style="1014" customWidth="1"/>
    <col min="15" max="15" width="11.42578125" style="1014"/>
    <col min="16" max="16" width="9.5703125" style="1014" customWidth="1"/>
    <col min="17" max="16384" width="11.42578125" style="1014"/>
  </cols>
  <sheetData>
    <row r="2" spans="1:19" s="965" customFormat="1" x14ac:dyDescent="0.25">
      <c r="B2" s="1749"/>
      <c r="C2" s="1749"/>
      <c r="D2" s="1156"/>
      <c r="E2" s="1157"/>
      <c r="F2" s="1155"/>
      <c r="G2" s="1157"/>
    </row>
    <row r="3" spans="1:19" s="965" customFormat="1" ht="38.25" customHeight="1" x14ac:dyDescent="0.25">
      <c r="B3" s="1155"/>
      <c r="C3" s="1155"/>
      <c r="D3" s="1155"/>
      <c r="E3" s="1157"/>
      <c r="F3" s="1155"/>
      <c r="G3" s="1157"/>
    </row>
    <row r="4" spans="1:19" s="967" customFormat="1" ht="37.5" customHeight="1" x14ac:dyDescent="0.2">
      <c r="B4" s="1770" t="s">
        <v>336</v>
      </c>
      <c r="C4" s="1770"/>
      <c r="D4" s="1770"/>
      <c r="E4" s="1770"/>
      <c r="F4" s="1770"/>
      <c r="G4" s="1770"/>
      <c r="H4" s="1770"/>
      <c r="I4" s="1770"/>
      <c r="J4" s="1770"/>
      <c r="K4" s="1770"/>
      <c r="L4" s="1770"/>
      <c r="M4" s="1770"/>
      <c r="N4" s="1770"/>
      <c r="O4" s="1770"/>
      <c r="P4" s="1770"/>
      <c r="Q4" s="1770"/>
    </row>
    <row r="5" spans="1:19" s="967" customFormat="1" ht="15.75" x14ac:dyDescent="0.2">
      <c r="B5" s="1475" t="str">
        <f>porsaad!$B$6</f>
        <v>Situación a 31 de julio de 2025</v>
      </c>
      <c r="C5" s="1475"/>
      <c r="D5" s="1475"/>
      <c r="E5" s="1475"/>
      <c r="F5" s="1475"/>
      <c r="G5" s="1475"/>
      <c r="H5" s="1475"/>
      <c r="I5" s="1475"/>
      <c r="J5" s="1475"/>
      <c r="K5" s="1475"/>
      <c r="L5" s="1475"/>
      <c r="M5" s="1475"/>
      <c r="N5" s="1475"/>
      <c r="O5" s="1475"/>
      <c r="P5" s="1475"/>
      <c r="Q5" s="1475"/>
    </row>
    <row r="6" spans="1:19" s="967" customFormat="1" ht="6" customHeight="1" x14ac:dyDescent="0.2">
      <c r="B6" s="968"/>
      <c r="C6" s="968"/>
      <c r="D6" s="1158"/>
      <c r="E6" s="1158"/>
      <c r="F6" s="1158"/>
      <c r="G6" s="1158"/>
      <c r="H6" s="968"/>
      <c r="I6" s="968"/>
      <c r="J6" s="968"/>
      <c r="K6" s="968"/>
      <c r="L6" s="968"/>
      <c r="M6" s="968"/>
      <c r="N6" s="968"/>
      <c r="O6" s="968"/>
      <c r="P6" s="968"/>
      <c r="Q6" s="968"/>
    </row>
    <row r="7" spans="1:19" s="972" customFormat="1" ht="4.5" customHeight="1" x14ac:dyDescent="0.2">
      <c r="A7" s="1148"/>
      <c r="B7" s="1750" t="s">
        <v>12</v>
      </c>
      <c r="C7" s="1149"/>
      <c r="D7" s="1750" t="s">
        <v>273</v>
      </c>
      <c r="E7" s="1150"/>
      <c r="F7" s="1753" t="s">
        <v>465</v>
      </c>
      <c r="G7" s="1754"/>
      <c r="H7" s="1151"/>
      <c r="I7" s="1753" t="s">
        <v>274</v>
      </c>
      <c r="J7" s="1757"/>
      <c r="K7" s="1159"/>
      <c r="L7" s="1159"/>
      <c r="M7" s="1159"/>
      <c r="N7" s="1159"/>
      <c r="O7" s="1159"/>
      <c r="P7" s="1159"/>
      <c r="Q7" s="1160"/>
    </row>
    <row r="8" spans="1:19" s="972" customFormat="1" ht="15" customHeight="1" x14ac:dyDescent="0.2">
      <c r="A8" s="1148"/>
      <c r="B8" s="1751"/>
      <c r="C8" s="1149"/>
      <c r="D8" s="1751"/>
      <c r="E8" s="1150"/>
      <c r="F8" s="1755"/>
      <c r="G8" s="1756"/>
      <c r="H8" s="1151"/>
      <c r="I8" s="1755"/>
      <c r="J8" s="1758"/>
      <c r="K8" s="1152"/>
      <c r="L8" s="1761" t="s">
        <v>133</v>
      </c>
      <c r="M8" s="1762"/>
      <c r="N8" s="1765" t="s">
        <v>134</v>
      </c>
      <c r="O8" s="1739"/>
      <c r="P8" s="1739"/>
      <c r="Q8" s="1739"/>
    </row>
    <row r="9" spans="1:19" s="972" customFormat="1" ht="44.25" customHeight="1" x14ac:dyDescent="0.2">
      <c r="A9" s="1148"/>
      <c r="B9" s="1751"/>
      <c r="C9" s="1149"/>
      <c r="D9" s="1751"/>
      <c r="E9" s="1150"/>
      <c r="F9" s="1755"/>
      <c r="G9" s="1756"/>
      <c r="H9" s="1151"/>
      <c r="I9" s="1759"/>
      <c r="J9" s="1760"/>
      <c r="K9" s="1152"/>
      <c r="L9" s="1763"/>
      <c r="M9" s="1764"/>
      <c r="N9" s="1766" t="s">
        <v>468</v>
      </c>
      <c r="O9" s="1767"/>
      <c r="P9" s="1768" t="s">
        <v>469</v>
      </c>
      <c r="Q9" s="1769"/>
    </row>
    <row r="10" spans="1:19" s="972" customFormat="1" ht="90" x14ac:dyDescent="0.2">
      <c r="A10" s="1148"/>
      <c r="B10" s="1752"/>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25">
      <c r="A11" s="1153"/>
      <c r="B11" s="1154"/>
      <c r="D11" s="127"/>
      <c r="E11" s="1154"/>
      <c r="F11" s="127"/>
      <c r="G11" s="1154"/>
      <c r="I11" s="1154"/>
      <c r="J11" s="1154"/>
    </row>
    <row r="12" spans="1:19" s="962" customFormat="1" x14ac:dyDescent="0.2">
      <c r="A12" s="1163"/>
      <c r="B12" s="1164" t="s">
        <v>8</v>
      </c>
      <c r="D12" s="1165">
        <f>'41benpresaad'!D10</f>
        <v>304357</v>
      </c>
      <c r="E12" s="1166">
        <v>53364</v>
      </c>
      <c r="F12" s="1167">
        <f>D12-I12</f>
        <v>296849</v>
      </c>
      <c r="G12" s="1168">
        <f>F12*100/D12</f>
        <v>97.533160071889256</v>
      </c>
      <c r="I12" s="1167">
        <f>L12+N12+P12</f>
        <v>7508</v>
      </c>
      <c r="J12" s="1168">
        <f t="shared" ref="J12:J29" si="0">I12*100/D12</f>
        <v>2.4668399281107383</v>
      </c>
      <c r="L12" s="1167">
        <v>0</v>
      </c>
      <c r="M12" s="1169">
        <f>L12/$I12*100</f>
        <v>0</v>
      </c>
      <c r="N12" s="1167">
        <v>6474</v>
      </c>
      <c r="O12" s="1126">
        <f>N12/$I12*100</f>
        <v>86.228023441662231</v>
      </c>
      <c r="P12" s="1167">
        <v>1034</v>
      </c>
      <c r="Q12" s="1126">
        <f>P12/$I12*100</f>
        <v>13.771976558337773</v>
      </c>
      <c r="R12" s="1170"/>
      <c r="S12" s="1170"/>
    </row>
    <row r="13" spans="1:19" s="962" customFormat="1" x14ac:dyDescent="0.2">
      <c r="A13" s="1163"/>
      <c r="B13" s="1171" t="s">
        <v>7</v>
      </c>
      <c r="D13" s="1172">
        <f>'41benpresaad'!D11</f>
        <v>47370</v>
      </c>
      <c r="E13" s="1166">
        <v>5161</v>
      </c>
      <c r="F13" s="1173">
        <f t="shared" ref="F13:F29" si="1">D13-I13</f>
        <v>46765</v>
      </c>
      <c r="G13" s="1174">
        <f t="shared" ref="G13:G29" si="2">F13*100/D13</f>
        <v>98.722820350432769</v>
      </c>
      <c r="I13" s="1173">
        <f t="shared" ref="I13:I29" si="3">L13+N13+P13</f>
        <v>605</v>
      </c>
      <c r="J13" s="1174">
        <f t="shared" si="0"/>
        <v>1.2771796495672367</v>
      </c>
      <c r="L13" s="1173">
        <v>0</v>
      </c>
      <c r="M13" s="1175">
        <f>L13/$I13*100</f>
        <v>0</v>
      </c>
      <c r="N13" s="1173">
        <v>318</v>
      </c>
      <c r="O13" s="1127">
        <f>N13/$I13*100</f>
        <v>52.561983471074377</v>
      </c>
      <c r="P13" s="1173">
        <v>287</v>
      </c>
      <c r="Q13" s="1127">
        <f>P13/$I13*100</f>
        <v>47.438016528925623</v>
      </c>
      <c r="R13" s="1170"/>
      <c r="S13" s="1170"/>
    </row>
    <row r="14" spans="1:19" s="962" customFormat="1" x14ac:dyDescent="0.2">
      <c r="A14" s="1163"/>
      <c r="B14" s="1171" t="s">
        <v>37</v>
      </c>
      <c r="D14" s="1172">
        <f>'41benpresaad'!D12</f>
        <v>34990</v>
      </c>
      <c r="E14" s="1166">
        <v>3593</v>
      </c>
      <c r="F14" s="1173">
        <f t="shared" si="1"/>
        <v>34140</v>
      </c>
      <c r="G14" s="1174">
        <f t="shared" si="2"/>
        <v>97.570734495570164</v>
      </c>
      <c r="I14" s="1173">
        <f t="shared" si="3"/>
        <v>850</v>
      </c>
      <c r="J14" s="1174">
        <f t="shared" si="0"/>
        <v>2.429265504429837</v>
      </c>
      <c r="L14" s="1173">
        <v>3</v>
      </c>
      <c r="M14" s="1175">
        <f>L14/$I14*100</f>
        <v>0.35294117647058826</v>
      </c>
      <c r="N14" s="1173">
        <v>237</v>
      </c>
      <c r="O14" s="1127">
        <f>N14/$I14*100</f>
        <v>27.882352941176471</v>
      </c>
      <c r="P14" s="1173">
        <v>610</v>
      </c>
      <c r="Q14" s="1127">
        <f>P14/$I14*100</f>
        <v>71.764705882352942</v>
      </c>
      <c r="R14" s="1170"/>
      <c r="S14" s="1170"/>
    </row>
    <row r="15" spans="1:19" s="962" customFormat="1" x14ac:dyDescent="0.2">
      <c r="A15" s="1163"/>
      <c r="B15" s="1171" t="s">
        <v>38</v>
      </c>
      <c r="D15" s="1172">
        <f>'41benpresaad'!D13</f>
        <v>33221</v>
      </c>
      <c r="E15" s="1166">
        <v>2742</v>
      </c>
      <c r="F15" s="1173">
        <f t="shared" si="1"/>
        <v>33221</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
      <c r="A16" s="1163"/>
      <c r="B16" s="1171" t="s">
        <v>6</v>
      </c>
      <c r="D16" s="1172">
        <f>'41benpresaad'!D14</f>
        <v>50901</v>
      </c>
      <c r="E16" s="1166">
        <v>7296</v>
      </c>
      <c r="F16" s="1173">
        <f t="shared" si="1"/>
        <v>41371</v>
      </c>
      <c r="G16" s="1174">
        <f t="shared" si="2"/>
        <v>81.277381583858869</v>
      </c>
      <c r="I16" s="1173">
        <f t="shared" si="3"/>
        <v>9530</v>
      </c>
      <c r="J16" s="1174">
        <f t="shared" si="0"/>
        <v>18.722618416141138</v>
      </c>
      <c r="L16" s="1173">
        <v>8383</v>
      </c>
      <c r="M16" s="1175">
        <f>L16/$I16*100</f>
        <v>87.964323189926546</v>
      </c>
      <c r="N16" s="1173">
        <v>31</v>
      </c>
      <c r="O16" s="1127">
        <f>N16/$I16*100</f>
        <v>0.32528856243441762</v>
      </c>
      <c r="P16" s="1173">
        <v>1116</v>
      </c>
      <c r="Q16" s="1127">
        <f>P16/$I16*100</f>
        <v>11.710388247639035</v>
      </c>
      <c r="R16" s="1170"/>
      <c r="S16" s="1170"/>
    </row>
    <row r="17" spans="1:19" s="962" customFormat="1" x14ac:dyDescent="0.2">
      <c r="A17" s="1163"/>
      <c r="B17" s="1171" t="s">
        <v>5</v>
      </c>
      <c r="D17" s="1172">
        <f>'41benpresaad'!D15</f>
        <v>18124</v>
      </c>
      <c r="E17" s="1166">
        <v>3462</v>
      </c>
      <c r="F17" s="1173">
        <f t="shared" si="1"/>
        <v>18123</v>
      </c>
      <c r="G17" s="1174">
        <f t="shared" si="2"/>
        <v>99.994482454204373</v>
      </c>
      <c r="I17" s="1173">
        <f t="shared" si="3"/>
        <v>1</v>
      </c>
      <c r="J17" s="1174">
        <f t="shared" si="0"/>
        <v>5.5175457956301039E-3</v>
      </c>
      <c r="L17" s="1173">
        <v>0</v>
      </c>
      <c r="M17" s="1175" t="s">
        <v>363</v>
      </c>
      <c r="N17" s="1173">
        <v>0</v>
      </c>
      <c r="O17" s="1127" t="s">
        <v>363</v>
      </c>
      <c r="P17" s="1173">
        <v>1</v>
      </c>
      <c r="Q17" s="1127" t="s">
        <v>363</v>
      </c>
      <c r="R17" s="1170"/>
      <c r="S17" s="1170"/>
    </row>
    <row r="18" spans="1:19" s="962" customFormat="1" x14ac:dyDescent="0.2">
      <c r="A18" s="1163"/>
      <c r="B18" s="1171" t="s">
        <v>4</v>
      </c>
      <c r="D18" s="1172">
        <f>'41benpresaad'!D16</f>
        <v>127052</v>
      </c>
      <c r="E18" s="1166">
        <v>14325</v>
      </c>
      <c r="F18" s="1173">
        <f t="shared" si="1"/>
        <v>121154</v>
      </c>
      <c r="G18" s="1174">
        <f t="shared" si="2"/>
        <v>95.357806252558007</v>
      </c>
      <c r="I18" s="1173">
        <f t="shared" si="3"/>
        <v>5898</v>
      </c>
      <c r="J18" s="1174">
        <f>I18*100/D18</f>
        <v>4.6421937474419925</v>
      </c>
      <c r="L18" s="1173">
        <v>5806</v>
      </c>
      <c r="M18" s="1175">
        <f>L18/$I18*100</f>
        <v>98.440149203119702</v>
      </c>
      <c r="N18" s="1173">
        <v>90</v>
      </c>
      <c r="O18" s="1127">
        <f>N18/$I18*100</f>
        <v>1.5259409969481181</v>
      </c>
      <c r="P18" s="1173">
        <v>2</v>
      </c>
      <c r="Q18" s="1127">
        <f>P18/$I18*100</f>
        <v>3.39097999321804E-2</v>
      </c>
      <c r="R18" s="1170"/>
      <c r="S18" s="1170"/>
    </row>
    <row r="19" spans="1:19" s="962" customFormat="1" x14ac:dyDescent="0.2">
      <c r="A19" s="1163"/>
      <c r="B19" s="1171" t="s">
        <v>40</v>
      </c>
      <c r="D19" s="1172">
        <f>'41benpresaad'!D17</f>
        <v>79065</v>
      </c>
      <c r="E19" s="1166">
        <v>9188</v>
      </c>
      <c r="F19" s="1173">
        <f t="shared" si="1"/>
        <v>77492</v>
      </c>
      <c r="G19" s="1174">
        <f t="shared" si="2"/>
        <v>98.010497691772599</v>
      </c>
      <c r="I19" s="1173">
        <f t="shared" si="3"/>
        <v>1573</v>
      </c>
      <c r="J19" s="1174">
        <f t="shared" si="0"/>
        <v>1.9895023082274079</v>
      </c>
      <c r="L19" s="1173">
        <v>4</v>
      </c>
      <c r="M19" s="1175">
        <f>L19/$I19*100</f>
        <v>0.25429116338207247</v>
      </c>
      <c r="N19" s="1173">
        <v>392</v>
      </c>
      <c r="O19" s="1127">
        <f>N19/$I19*100</f>
        <v>24.920534011443102</v>
      </c>
      <c r="P19" s="1173">
        <v>1177</v>
      </c>
      <c r="Q19" s="1127">
        <f>P19/$I19*100</f>
        <v>74.825174825174827</v>
      </c>
      <c r="R19" s="1170"/>
      <c r="S19" s="1170"/>
    </row>
    <row r="20" spans="1:19" s="962" customFormat="1" x14ac:dyDescent="0.2">
      <c r="A20" s="1163"/>
      <c r="B20" s="1171" t="s">
        <v>41</v>
      </c>
      <c r="D20" s="1172">
        <f>'41benpresaad'!D18</f>
        <v>240890</v>
      </c>
      <c r="E20" s="1166">
        <v>34612</v>
      </c>
      <c r="F20" s="1173">
        <f t="shared" si="1"/>
        <v>240890</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
      <c r="A21" s="1163"/>
      <c r="B21" s="1171" t="s">
        <v>3</v>
      </c>
      <c r="D21" s="1172">
        <f>'41benpresaad'!D19</f>
        <v>174236</v>
      </c>
      <c r="E21" s="1166">
        <v>13397</v>
      </c>
      <c r="F21" s="1173">
        <f t="shared" si="1"/>
        <v>171976</v>
      </c>
      <c r="G21" s="1174">
        <f t="shared" si="2"/>
        <v>98.702908698546793</v>
      </c>
      <c r="I21" s="1173">
        <f t="shared" si="3"/>
        <v>2260</v>
      </c>
      <c r="J21" s="1174">
        <f t="shared" si="0"/>
        <v>1.2970913014532015</v>
      </c>
      <c r="L21" s="1173">
        <v>19</v>
      </c>
      <c r="M21" s="1175">
        <f>L21/$I21*100</f>
        <v>0.84070796460176989</v>
      </c>
      <c r="N21" s="1173">
        <v>1514</v>
      </c>
      <c r="O21" s="1127">
        <f>N21/$I21*100</f>
        <v>66.991150442477874</v>
      </c>
      <c r="P21" s="1173">
        <v>727</v>
      </c>
      <c r="Q21" s="1127">
        <f>P21/$I21*100</f>
        <v>32.16814159292035</v>
      </c>
      <c r="R21" s="1170"/>
      <c r="S21" s="1170"/>
    </row>
    <row r="22" spans="1:19" s="962" customFormat="1" x14ac:dyDescent="0.2">
      <c r="A22" s="1163"/>
      <c r="B22" s="1171" t="s">
        <v>2</v>
      </c>
      <c r="D22" s="1172">
        <f>'41benpresaad'!D20</f>
        <v>37298</v>
      </c>
      <c r="E22" s="1166">
        <v>6540</v>
      </c>
      <c r="F22" s="1173">
        <f t="shared" si="1"/>
        <v>37055</v>
      </c>
      <c r="G22" s="1174">
        <f t="shared" si="2"/>
        <v>99.348490535685556</v>
      </c>
      <c r="I22" s="1173">
        <f t="shared" si="3"/>
        <v>243</v>
      </c>
      <c r="J22" s="1174">
        <f t="shared" si="0"/>
        <v>0.65150946431444046</v>
      </c>
      <c r="L22" s="1173">
        <v>1</v>
      </c>
      <c r="M22" s="1175">
        <f>L22/$I22*100</f>
        <v>0.41152263374485598</v>
      </c>
      <c r="N22" s="1173">
        <v>61</v>
      </c>
      <c r="O22" s="1127">
        <f>N22/$I22*100</f>
        <v>25.102880658436217</v>
      </c>
      <c r="P22" s="1173">
        <v>181</v>
      </c>
      <c r="Q22" s="1127">
        <f>P22/$I22*100</f>
        <v>74.485596707818928</v>
      </c>
      <c r="R22" s="1170"/>
      <c r="S22" s="1170"/>
    </row>
    <row r="23" spans="1:19" s="962" customFormat="1" x14ac:dyDescent="0.2">
      <c r="A23" s="1163"/>
      <c r="B23" s="1171" t="s">
        <v>35</v>
      </c>
      <c r="D23" s="1172">
        <f>'41benpresaad'!D21</f>
        <v>85337</v>
      </c>
      <c r="E23" s="1166">
        <v>13798</v>
      </c>
      <c r="F23" s="1173">
        <f t="shared" si="1"/>
        <v>84630</v>
      </c>
      <c r="G23" s="1174">
        <f t="shared" si="2"/>
        <v>99.171519973751131</v>
      </c>
      <c r="I23" s="1173">
        <f t="shared" si="3"/>
        <v>707</v>
      </c>
      <c r="J23" s="1174">
        <f t="shared" si="0"/>
        <v>0.82848002624887207</v>
      </c>
      <c r="L23" s="1173">
        <v>16</v>
      </c>
      <c r="M23" s="1175">
        <f>L23/$I23*100</f>
        <v>2.2630834512022631</v>
      </c>
      <c r="N23" s="1173">
        <v>21</v>
      </c>
      <c r="O23" s="1127">
        <f>N23/$I23*100</f>
        <v>2.9702970297029703</v>
      </c>
      <c r="P23" s="1173">
        <v>670</v>
      </c>
      <c r="Q23" s="1127">
        <f>P23/$I23*100</f>
        <v>94.76661951909476</v>
      </c>
      <c r="R23" s="1170"/>
      <c r="S23" s="1170"/>
    </row>
    <row r="24" spans="1:19" s="962" customFormat="1" x14ac:dyDescent="0.2">
      <c r="A24" s="1163"/>
      <c r="B24" s="1171" t="s">
        <v>42</v>
      </c>
      <c r="D24" s="1172">
        <f>'41benpresaad'!D22</f>
        <v>200291</v>
      </c>
      <c r="E24" s="1166">
        <v>24812</v>
      </c>
      <c r="F24" s="1173">
        <f t="shared" si="1"/>
        <v>200291</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
      <c r="A25" s="1163"/>
      <c r="B25" s="1171" t="s">
        <v>43</v>
      </c>
      <c r="D25" s="1172">
        <f>'41benpresaad'!D23</f>
        <v>47469</v>
      </c>
      <c r="E25" s="1166">
        <v>10064</v>
      </c>
      <c r="F25" s="1173">
        <f t="shared" si="1"/>
        <v>47213</v>
      </c>
      <c r="G25" s="1174">
        <f t="shared" si="2"/>
        <v>99.460700667804247</v>
      </c>
      <c r="I25" s="1173">
        <f t="shared" si="3"/>
        <v>256</v>
      </c>
      <c r="J25" s="1174">
        <f t="shared" si="0"/>
        <v>0.53929933219574877</v>
      </c>
      <c r="L25" s="1173">
        <v>0</v>
      </c>
      <c r="M25" s="1175">
        <f>L25/$I25*100</f>
        <v>0</v>
      </c>
      <c r="N25" s="1173">
        <v>242</v>
      </c>
      <c r="O25" s="1127">
        <f>N25/$I25*100</f>
        <v>94.53125</v>
      </c>
      <c r="P25" s="1173">
        <v>14</v>
      </c>
      <c r="Q25" s="1127">
        <f>P25/$I25*100</f>
        <v>5.46875</v>
      </c>
      <c r="R25" s="1170"/>
      <c r="S25" s="1170"/>
    </row>
    <row r="26" spans="1:19" s="962" customFormat="1" x14ac:dyDescent="0.2">
      <c r="B26" s="1171" t="s">
        <v>44</v>
      </c>
      <c r="D26" s="1172">
        <f>'41benpresaad'!D24</f>
        <v>17278</v>
      </c>
      <c r="E26" s="1166">
        <v>1275</v>
      </c>
      <c r="F26" s="1176">
        <f t="shared" si="1"/>
        <v>17278</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
      <c r="B27" s="1171" t="s">
        <v>45</v>
      </c>
      <c r="D27" s="1177">
        <f>'41benpresaad'!D25</f>
        <v>73018</v>
      </c>
      <c r="E27" s="1166">
        <v>8030</v>
      </c>
      <c r="F27" s="1176">
        <f t="shared" si="1"/>
        <v>73018</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
      <c r="B28" s="1171" t="s">
        <v>46</v>
      </c>
      <c r="D28" s="1177">
        <f>'41benpresaad'!D26</f>
        <v>9299</v>
      </c>
      <c r="E28" s="1178">
        <v>1753</v>
      </c>
      <c r="F28" s="1176">
        <f t="shared" si="1"/>
        <v>9299</v>
      </c>
      <c r="G28" s="1179">
        <f t="shared" si="2"/>
        <v>100</v>
      </c>
      <c r="I28" s="1176">
        <f t="shared" si="3"/>
        <v>0</v>
      </c>
      <c r="J28" s="1179">
        <f t="shared" si="0"/>
        <v>0</v>
      </c>
      <c r="L28" s="1176">
        <v>0</v>
      </c>
      <c r="M28" s="1175" t="s">
        <v>363</v>
      </c>
      <c r="N28" s="1176">
        <v>0</v>
      </c>
      <c r="O28" s="1175" t="s">
        <v>363</v>
      </c>
      <c r="P28" s="1176">
        <v>0</v>
      </c>
      <c r="Q28" s="1175" t="s">
        <v>363</v>
      </c>
      <c r="R28" s="1170"/>
      <c r="S28" s="1170"/>
    </row>
    <row r="29" spans="1:19" s="962" customFormat="1" x14ac:dyDescent="0.2">
      <c r="B29" s="1180" t="s">
        <v>1</v>
      </c>
      <c r="D29" s="1181">
        <f>'41benpresaad'!D27</f>
        <v>3815</v>
      </c>
      <c r="E29" s="1178">
        <v>384</v>
      </c>
      <c r="F29" s="1182">
        <f t="shared" si="1"/>
        <v>3769</v>
      </c>
      <c r="G29" s="1183">
        <f t="shared" si="2"/>
        <v>98.794233289646129</v>
      </c>
      <c r="I29" s="1182">
        <f t="shared" si="3"/>
        <v>46</v>
      </c>
      <c r="J29" s="1183">
        <f t="shared" si="0"/>
        <v>1.2057667103538663</v>
      </c>
      <c r="L29" s="1182">
        <v>0</v>
      </c>
      <c r="M29" s="1184">
        <f>L29/$I29*100</f>
        <v>0</v>
      </c>
      <c r="N29" s="1182">
        <v>5</v>
      </c>
      <c r="O29" s="1129">
        <f>N29/$I29*100</f>
        <v>10.869565217391305</v>
      </c>
      <c r="P29" s="1182">
        <v>41</v>
      </c>
      <c r="Q29" s="1129">
        <f>P29/$I29*100</f>
        <v>89.130434782608688</v>
      </c>
      <c r="R29" s="1170"/>
      <c r="S29" s="1170"/>
    </row>
    <row r="30" spans="1:19" s="961" customFormat="1" ht="7.5" customHeight="1" x14ac:dyDescent="0.25">
      <c r="A30" s="1153"/>
      <c r="B30" s="1154"/>
      <c r="D30" s="1185"/>
      <c r="E30" s="1186"/>
      <c r="F30" s="1185"/>
      <c r="G30" s="1187"/>
      <c r="I30" s="1188"/>
      <c r="J30" s="1187"/>
      <c r="L30" s="1188"/>
      <c r="M30" s="1187"/>
      <c r="N30" s="1188"/>
      <c r="O30" s="1187"/>
      <c r="P30" s="1188"/>
      <c r="Q30" s="1187"/>
    </row>
    <row r="31" spans="1:19" s="1312" customFormat="1" x14ac:dyDescent="0.2">
      <c r="B31" s="1313" t="s">
        <v>0</v>
      </c>
      <c r="D31" s="1314">
        <f>SUM(D12:D29)</f>
        <v>1584011</v>
      </c>
      <c r="E31" s="1315"/>
      <c r="F31" s="1316">
        <f>SUM(F12:F29)</f>
        <v>1554534</v>
      </c>
      <c r="G31" s="1317">
        <f>F31*100/D31</f>
        <v>98.139091205806025</v>
      </c>
      <c r="I31" s="1318">
        <f>SUM(I12:I29)</f>
        <v>29477</v>
      </c>
      <c r="J31" s="1317">
        <f>I31*100/D31</f>
        <v>1.8609087941939797</v>
      </c>
      <c r="L31" s="1318">
        <f>SUM(L12:L29)</f>
        <v>14232</v>
      </c>
      <c r="M31" s="1317">
        <f>L31/$I31*100</f>
        <v>48.281711164636839</v>
      </c>
      <c r="N31" s="1318">
        <f>SUM(N12:N29)</f>
        <v>9385</v>
      </c>
      <c r="O31" s="1317">
        <f>N31/$I31*100</f>
        <v>31.838382467686671</v>
      </c>
      <c r="P31" s="1318">
        <f>SUM(P12:P29)</f>
        <v>5860</v>
      </c>
      <c r="Q31" s="1317">
        <f>P31/$I31*100</f>
        <v>19.879906367676494</v>
      </c>
    </row>
    <row r="32" spans="1:19" s="961" customFormat="1" x14ac:dyDescent="0.25">
      <c r="B32" s="1189" t="s">
        <v>39</v>
      </c>
      <c r="C32" s="1190"/>
    </row>
    <row r="33" spans="2:16" ht="33" customHeight="1" x14ac:dyDescent="0.25">
      <c r="B33" s="1748" t="s">
        <v>276</v>
      </c>
      <c r="C33" s="1748"/>
      <c r="D33" s="1748"/>
      <c r="E33" s="1748"/>
      <c r="F33" s="1748"/>
      <c r="G33" s="1748"/>
      <c r="H33" s="1748"/>
      <c r="I33" s="1748"/>
      <c r="J33" s="1748"/>
      <c r="K33" s="1748"/>
      <c r="L33" s="1748"/>
      <c r="M33" s="1748"/>
      <c r="N33" s="1748"/>
      <c r="O33" s="1748"/>
      <c r="P33" s="174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42578125" style="615" bestFit="1" customWidth="1"/>
    <col min="10" max="10" width="7.5703125" style="615" customWidth="1"/>
    <col min="11" max="11" width="6.42578125" style="615" bestFit="1" customWidth="1"/>
    <col min="12" max="12" width="7.28515625" style="615" customWidth="1"/>
    <col min="13" max="13" width="5.7109375" style="615" customWidth="1"/>
    <col min="14" max="14" width="7.42578125" style="615" customWidth="1"/>
    <col min="15" max="15" width="6.42578125" style="615" bestFit="1" customWidth="1"/>
    <col min="16" max="16" width="8.5703125" style="615" customWidth="1"/>
    <col min="17" max="17" width="6" style="615" customWidth="1"/>
    <col min="18" max="18" width="7.28515625" style="615" customWidth="1"/>
    <col min="19" max="19" width="6.425781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3.7109375" style="732" customWidth="1"/>
    <col min="26" max="26" width="1.42578125" style="615" customWidth="1"/>
    <col min="27" max="16384" width="11.42578125" style="615"/>
  </cols>
  <sheetData>
    <row r="1" spans="2:30" s="613" customFormat="1" ht="9" customHeight="1" x14ac:dyDescent="0.2">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490</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1364">
        <v>296849</v>
      </c>
      <c r="E10" s="1365"/>
      <c r="F10" s="1366">
        <v>579</v>
      </c>
      <c r="G10" s="1367">
        <v>0.1316070608665609</v>
      </c>
      <c r="H10" s="1366">
        <v>144894</v>
      </c>
      <c r="I10" s="1367">
        <v>32.934496506389422</v>
      </c>
      <c r="J10" s="1366">
        <v>165164</v>
      </c>
      <c r="K10" s="1367">
        <v>37.541880139835342</v>
      </c>
      <c r="L10" s="1366">
        <v>13426</v>
      </c>
      <c r="M10" s="1367">
        <v>3.0517381678660565</v>
      </c>
      <c r="N10" s="1366">
        <v>25911</v>
      </c>
      <c r="O10" s="1367">
        <v>5.8895864492460435</v>
      </c>
      <c r="P10" s="1366">
        <v>4037</v>
      </c>
      <c r="Q10" s="1367">
        <v>0.9176126160937933</v>
      </c>
      <c r="R10" s="1366">
        <v>85923</v>
      </c>
      <c r="S10" s="1367">
        <v>19.53035145222368</v>
      </c>
      <c r="T10" s="1366">
        <v>12</v>
      </c>
      <c r="U10" s="1367">
        <v>2.7276074790997078E-3</v>
      </c>
      <c r="V10" s="1368">
        <v>439946</v>
      </c>
      <c r="W10" s="1367">
        <v>100.00000000000001</v>
      </c>
      <c r="X10" s="1369"/>
      <c r="Y10" s="1370">
        <v>1.4820531650771942</v>
      </c>
    </row>
    <row r="11" spans="2:30" s="633" customFormat="1" ht="18" customHeight="1" x14ac:dyDescent="0.2">
      <c r="B11" s="682" t="s">
        <v>7</v>
      </c>
      <c r="D11" s="1371">
        <v>46765</v>
      </c>
      <c r="E11" s="1365"/>
      <c r="F11" s="1372">
        <v>4757</v>
      </c>
      <c r="G11" s="1373">
        <v>7.7421349868984262</v>
      </c>
      <c r="H11" s="1372">
        <v>10320</v>
      </c>
      <c r="I11" s="1373">
        <v>16.796054880132807</v>
      </c>
      <c r="J11" s="1372">
        <v>5410</v>
      </c>
      <c r="K11" s="1373">
        <v>8.8049086144882249</v>
      </c>
      <c r="L11" s="1372">
        <v>1744</v>
      </c>
      <c r="M11" s="1373">
        <v>2.8384030727666292</v>
      </c>
      <c r="N11" s="1372">
        <v>4054</v>
      </c>
      <c r="O11" s="1373">
        <v>6.5979851244242633</v>
      </c>
      <c r="P11" s="1372">
        <v>10282</v>
      </c>
      <c r="Q11" s="1373">
        <v>16.73420894162069</v>
      </c>
      <c r="R11" s="1372">
        <v>24876</v>
      </c>
      <c r="S11" s="1373">
        <v>40.486304379668958</v>
      </c>
      <c r="T11" s="1372">
        <v>0</v>
      </c>
      <c r="U11" s="1373">
        <v>0</v>
      </c>
      <c r="V11" s="1374">
        <v>61443</v>
      </c>
      <c r="W11" s="1373">
        <v>100</v>
      </c>
      <c r="X11" s="1369"/>
      <c r="Y11" s="1375">
        <v>1.3138672083823373</v>
      </c>
    </row>
    <row r="12" spans="2:30" s="633" customFormat="1" ht="22.5" customHeight="1" x14ac:dyDescent="0.2">
      <c r="B12" s="682" t="s">
        <v>37</v>
      </c>
      <c r="D12" s="1371">
        <v>34140</v>
      </c>
      <c r="E12" s="1365"/>
      <c r="F12" s="1376">
        <v>6627</v>
      </c>
      <c r="G12" s="1373">
        <v>13.813444502344971</v>
      </c>
      <c r="H12" s="1376">
        <v>8786</v>
      </c>
      <c r="I12" s="1373">
        <v>18.313705054715999</v>
      </c>
      <c r="J12" s="1376">
        <v>8069</v>
      </c>
      <c r="K12" s="1373">
        <v>16.819176654507555</v>
      </c>
      <c r="L12" s="1376">
        <v>2108</v>
      </c>
      <c r="M12" s="1373">
        <v>4.3939551849921834</v>
      </c>
      <c r="N12" s="1376">
        <v>3320</v>
      </c>
      <c r="O12" s="1373">
        <v>6.9202709744658675</v>
      </c>
      <c r="P12" s="1376">
        <v>5583</v>
      </c>
      <c r="Q12" s="1373">
        <v>11.637311099531006</v>
      </c>
      <c r="R12" s="1376">
        <v>13451</v>
      </c>
      <c r="S12" s="1373">
        <v>28.037519541427827</v>
      </c>
      <c r="T12" s="1376">
        <v>31</v>
      </c>
      <c r="U12" s="1373">
        <v>6.4616988014590926E-2</v>
      </c>
      <c r="V12" s="1374">
        <v>47975</v>
      </c>
      <c r="W12" s="1373">
        <v>100</v>
      </c>
      <c r="X12" s="1369"/>
      <c r="Y12" s="1375">
        <v>1.4052431165787933</v>
      </c>
    </row>
    <row r="13" spans="2:30" s="633" customFormat="1" ht="18" customHeight="1" x14ac:dyDescent="0.2">
      <c r="B13" s="682" t="s">
        <v>38</v>
      </c>
      <c r="D13" s="1371">
        <v>33221</v>
      </c>
      <c r="E13" s="1365"/>
      <c r="F13" s="1372">
        <v>3573</v>
      </c>
      <c r="G13" s="1373">
        <v>6.4755242220490423</v>
      </c>
      <c r="H13" s="1372">
        <v>17836</v>
      </c>
      <c r="I13" s="1373">
        <v>32.325062979139858</v>
      </c>
      <c r="J13" s="1372">
        <v>2489</v>
      </c>
      <c r="K13" s="1373">
        <v>4.5109375283179585</v>
      </c>
      <c r="L13" s="1372">
        <v>1836</v>
      </c>
      <c r="M13" s="1373">
        <v>3.3274734037733111</v>
      </c>
      <c r="N13" s="1372">
        <v>3086</v>
      </c>
      <c r="O13" s="1373">
        <v>5.5929100893488233</v>
      </c>
      <c r="P13" s="1372">
        <v>847</v>
      </c>
      <c r="Q13" s="1373">
        <v>1.5350598981459667</v>
      </c>
      <c r="R13" s="1372">
        <v>25510</v>
      </c>
      <c r="S13" s="1373">
        <v>46.233031879225038</v>
      </c>
      <c r="T13" s="1372">
        <v>0</v>
      </c>
      <c r="U13" s="1373">
        <v>0</v>
      </c>
      <c r="V13" s="1374">
        <v>55177</v>
      </c>
      <c r="W13" s="1373">
        <v>100</v>
      </c>
      <c r="X13" s="1369"/>
      <c r="Y13" s="1375">
        <v>1.6609072574576322</v>
      </c>
    </row>
    <row r="14" spans="2:30" s="633" customFormat="1" ht="18" customHeight="1" x14ac:dyDescent="0.2">
      <c r="B14" s="682" t="s">
        <v>6</v>
      </c>
      <c r="D14" s="1371">
        <v>41371</v>
      </c>
      <c r="E14" s="1365"/>
      <c r="F14" s="1372">
        <v>1451</v>
      </c>
      <c r="G14" s="1373">
        <v>3.1201617065198692</v>
      </c>
      <c r="H14" s="1372">
        <v>2379</v>
      </c>
      <c r="I14" s="1373">
        <v>5.1156889729915704</v>
      </c>
      <c r="J14" s="1372">
        <v>614</v>
      </c>
      <c r="K14" s="1373">
        <v>1.3203165319112335</v>
      </c>
      <c r="L14" s="1372">
        <v>5217</v>
      </c>
      <c r="M14" s="1373">
        <v>11.218389815929813</v>
      </c>
      <c r="N14" s="1372">
        <v>4423</v>
      </c>
      <c r="O14" s="1373">
        <v>9.5110098056081203</v>
      </c>
      <c r="P14" s="1372">
        <v>8913</v>
      </c>
      <c r="Q14" s="1373">
        <v>19.166093239291243</v>
      </c>
      <c r="R14" s="1372">
        <v>23507</v>
      </c>
      <c r="S14" s="1373">
        <v>50.548339927748152</v>
      </c>
      <c r="T14" s="1372">
        <v>0</v>
      </c>
      <c r="U14" s="1373">
        <v>0</v>
      </c>
      <c r="V14" s="1374">
        <v>46504</v>
      </c>
      <c r="W14" s="1373">
        <v>100</v>
      </c>
      <c r="X14" s="1369"/>
      <c r="Y14" s="1375">
        <v>1.124072417877257</v>
      </c>
    </row>
    <row r="15" spans="2:30" s="633" customFormat="1" ht="18" customHeight="1" x14ac:dyDescent="0.2">
      <c r="B15" s="682" t="s">
        <v>5</v>
      </c>
      <c r="D15" s="1371">
        <v>18123</v>
      </c>
      <c r="E15" s="1365"/>
      <c r="F15" s="1376">
        <v>6560</v>
      </c>
      <c r="G15" s="1373">
        <v>22.704461288201294</v>
      </c>
      <c r="H15" s="1376">
        <v>4202</v>
      </c>
      <c r="I15" s="1373">
        <v>14.543314989789915</v>
      </c>
      <c r="J15" s="1376">
        <v>1391</v>
      </c>
      <c r="K15" s="1373">
        <v>4.8143148859585363</v>
      </c>
      <c r="L15" s="1376">
        <v>2215</v>
      </c>
      <c r="M15" s="1373">
        <v>7.6662167306960161</v>
      </c>
      <c r="N15" s="1376">
        <v>4573</v>
      </c>
      <c r="O15" s="1373">
        <v>15.827363029107396</v>
      </c>
      <c r="P15" s="1376">
        <v>407</v>
      </c>
      <c r="Q15" s="1373">
        <v>1.4086456927283426</v>
      </c>
      <c r="R15" s="1376">
        <v>9545</v>
      </c>
      <c r="S15" s="1373">
        <v>33.035683383518496</v>
      </c>
      <c r="T15" s="1376">
        <v>0</v>
      </c>
      <c r="U15" s="1373">
        <v>0</v>
      </c>
      <c r="V15" s="1374">
        <v>28893</v>
      </c>
      <c r="W15" s="1373">
        <v>100</v>
      </c>
      <c r="X15" s="1369"/>
      <c r="Y15" s="1375">
        <v>1.5942724714451251</v>
      </c>
    </row>
    <row r="16" spans="2:30" s="742" customFormat="1" ht="18" customHeight="1" x14ac:dyDescent="0.2">
      <c r="B16" s="836" t="s">
        <v>4</v>
      </c>
      <c r="D16" s="1371">
        <v>121154</v>
      </c>
      <c r="E16" s="1365"/>
      <c r="F16" s="1372">
        <v>14256</v>
      </c>
      <c r="G16" s="1373">
        <v>8.2846151164007011</v>
      </c>
      <c r="H16" s="1372">
        <v>31915</v>
      </c>
      <c r="I16" s="1373">
        <v>18.546821790118436</v>
      </c>
      <c r="J16" s="1372">
        <v>23822</v>
      </c>
      <c r="K16" s="1373">
        <v>13.843722033031533</v>
      </c>
      <c r="L16" s="1372">
        <v>8260</v>
      </c>
      <c r="M16" s="1373">
        <v>4.8001487697439531</v>
      </c>
      <c r="N16" s="1372">
        <v>9072</v>
      </c>
      <c r="O16" s="1373">
        <v>5.2720278013459012</v>
      </c>
      <c r="P16" s="1372">
        <v>43537</v>
      </c>
      <c r="Q16" s="1373">
        <v>25.300735712874395</v>
      </c>
      <c r="R16" s="1372">
        <v>38565</v>
      </c>
      <c r="S16" s="1373">
        <v>22.411348342030941</v>
      </c>
      <c r="T16" s="1372">
        <v>2651</v>
      </c>
      <c r="U16" s="1373">
        <v>1.5405804344541429</v>
      </c>
      <c r="V16" s="1374">
        <v>172078</v>
      </c>
      <c r="W16" s="1373">
        <v>100</v>
      </c>
      <c r="X16" s="1369"/>
      <c r="Y16" s="1375">
        <v>1.4203245456196245</v>
      </c>
    </row>
    <row r="17" spans="2:25" s="742" customFormat="1" ht="18" customHeight="1" x14ac:dyDescent="0.2">
      <c r="B17" s="836" t="s">
        <v>40</v>
      </c>
      <c r="D17" s="1371">
        <v>77492</v>
      </c>
      <c r="E17" s="1365"/>
      <c r="F17" s="1372">
        <v>13029</v>
      </c>
      <c r="G17" s="1373">
        <v>11.877261912358588</v>
      </c>
      <c r="H17" s="1372">
        <v>32780</v>
      </c>
      <c r="I17" s="1373">
        <v>29.88231218720658</v>
      </c>
      <c r="J17" s="1372">
        <v>14490</v>
      </c>
      <c r="K17" s="1373">
        <v>13.209112373173378</v>
      </c>
      <c r="L17" s="1372">
        <v>4045</v>
      </c>
      <c r="M17" s="1373">
        <v>3.6874299205994694</v>
      </c>
      <c r="N17" s="1372">
        <v>12239</v>
      </c>
      <c r="O17" s="1373">
        <v>11.157096365442992</v>
      </c>
      <c r="P17" s="1372">
        <v>12210</v>
      </c>
      <c r="Q17" s="1373">
        <v>11.130659908657483</v>
      </c>
      <c r="R17" s="1372">
        <v>20887</v>
      </c>
      <c r="S17" s="1373">
        <v>19.040630099273454</v>
      </c>
      <c r="T17" s="1372">
        <v>17</v>
      </c>
      <c r="U17" s="1373">
        <v>1.5497233288057103E-2</v>
      </c>
      <c r="V17" s="1374">
        <v>109697</v>
      </c>
      <c r="W17" s="1373">
        <v>100</v>
      </c>
      <c r="X17" s="1369"/>
      <c r="Y17" s="1375">
        <v>1.4155912868425127</v>
      </c>
    </row>
    <row r="18" spans="2:25" s="742" customFormat="1" ht="18" customHeight="1" x14ac:dyDescent="0.2">
      <c r="B18" s="836" t="s">
        <v>41</v>
      </c>
      <c r="D18" s="1371">
        <v>240890</v>
      </c>
      <c r="E18" s="1365"/>
      <c r="F18" s="1372">
        <v>15</v>
      </c>
      <c r="G18" s="1373">
        <v>5.0259843390327999E-3</v>
      </c>
      <c r="H18" s="1372">
        <v>39698</v>
      </c>
      <c r="I18" s="1373">
        <v>13.301435086061606</v>
      </c>
      <c r="J18" s="1372">
        <v>33114</v>
      </c>
      <c r="K18" s="1373">
        <v>11.095363026848808</v>
      </c>
      <c r="L18" s="1372">
        <v>14268</v>
      </c>
      <c r="M18" s="1373">
        <v>4.7807163032879991</v>
      </c>
      <c r="N18" s="1372">
        <v>39186</v>
      </c>
      <c r="O18" s="1373">
        <v>13.129881487289286</v>
      </c>
      <c r="P18" s="1372">
        <v>23150</v>
      </c>
      <c r="Q18" s="1373">
        <v>7.7567691632406204</v>
      </c>
      <c r="R18" s="1372">
        <v>148928</v>
      </c>
      <c r="S18" s="1373">
        <v>49.900653042898455</v>
      </c>
      <c r="T18" s="1372">
        <v>90</v>
      </c>
      <c r="U18" s="1373">
        <v>3.0155906034196798E-2</v>
      </c>
      <c r="V18" s="1374">
        <v>298449</v>
      </c>
      <c r="W18" s="1373">
        <v>100</v>
      </c>
      <c r="X18" s="1369"/>
      <c r="Y18" s="1375">
        <v>1.2389430860558761</v>
      </c>
    </row>
    <row r="19" spans="2:25" s="742" customFormat="1" ht="18" customHeight="1" x14ac:dyDescent="0.2">
      <c r="B19" s="836" t="s">
        <v>3</v>
      </c>
      <c r="D19" s="1371">
        <v>171976</v>
      </c>
      <c r="E19" s="1365"/>
      <c r="F19" s="1372">
        <v>1729</v>
      </c>
      <c r="G19" s="1373">
        <v>0.66192713058991526</v>
      </c>
      <c r="H19" s="1372">
        <v>80904</v>
      </c>
      <c r="I19" s="1373">
        <v>30.973136248262872</v>
      </c>
      <c r="J19" s="1372">
        <v>6380</v>
      </c>
      <c r="K19" s="1373">
        <v>2.4425072834954653</v>
      </c>
      <c r="L19" s="1372">
        <v>9793</v>
      </c>
      <c r="M19" s="1373">
        <v>3.7491338287258764</v>
      </c>
      <c r="N19" s="1372">
        <v>13571</v>
      </c>
      <c r="O19" s="1373">
        <v>5.1954962922126899</v>
      </c>
      <c r="P19" s="1372">
        <v>24282</v>
      </c>
      <c r="Q19" s="1373">
        <v>9.2960755263067227</v>
      </c>
      <c r="R19" s="1372">
        <v>123726</v>
      </c>
      <c r="S19" s="1373">
        <v>47.367030745730396</v>
      </c>
      <c r="T19" s="1372">
        <v>822</v>
      </c>
      <c r="U19" s="1373">
        <v>0.31469294467606151</v>
      </c>
      <c r="V19" s="1374">
        <v>261207</v>
      </c>
      <c r="W19" s="1373">
        <v>100</v>
      </c>
      <c r="X19" s="1369"/>
      <c r="Y19" s="1375">
        <v>1.5188572824114992</v>
      </c>
    </row>
    <row r="20" spans="2:25" s="633" customFormat="1" ht="18" customHeight="1" x14ac:dyDescent="0.2">
      <c r="B20" s="836" t="s">
        <v>2</v>
      </c>
      <c r="D20" s="1371">
        <v>37055</v>
      </c>
      <c r="E20" s="1365"/>
      <c r="F20" s="1372">
        <v>1786</v>
      </c>
      <c r="G20" s="1373">
        <v>4.0279657194406857</v>
      </c>
      <c r="H20" s="1372">
        <v>6650</v>
      </c>
      <c r="I20" s="1373">
        <v>14.997744700045105</v>
      </c>
      <c r="J20" s="1372">
        <v>915</v>
      </c>
      <c r="K20" s="1373">
        <v>2.0635994587280106</v>
      </c>
      <c r="L20" s="1372">
        <v>2457</v>
      </c>
      <c r="M20" s="1373">
        <v>5.5412719891745601</v>
      </c>
      <c r="N20" s="1372">
        <v>4828</v>
      </c>
      <c r="O20" s="1373">
        <v>10.888588182228236</v>
      </c>
      <c r="P20" s="1372">
        <v>20457</v>
      </c>
      <c r="Q20" s="1373">
        <v>46.136671177266578</v>
      </c>
      <c r="R20" s="1372">
        <v>7247</v>
      </c>
      <c r="S20" s="1373">
        <v>16.344158773116824</v>
      </c>
      <c r="T20" s="1372">
        <v>0</v>
      </c>
      <c r="U20" s="1373">
        <v>0</v>
      </c>
      <c r="V20" s="1374">
        <v>44340</v>
      </c>
      <c r="W20" s="1373">
        <v>100</v>
      </c>
      <c r="X20" s="1369"/>
      <c r="Y20" s="1375">
        <v>1.1965996491701525</v>
      </c>
    </row>
    <row r="21" spans="2:25" s="633" customFormat="1" ht="18" customHeight="1" x14ac:dyDescent="0.2">
      <c r="B21" s="682" t="s">
        <v>35</v>
      </c>
      <c r="D21" s="1371">
        <v>84630</v>
      </c>
      <c r="E21" s="1365"/>
      <c r="F21" s="1372">
        <v>5806</v>
      </c>
      <c r="G21" s="1373">
        <v>5.3215768585648426</v>
      </c>
      <c r="H21" s="1372">
        <v>18837</v>
      </c>
      <c r="I21" s="1373">
        <v>17.265336425212872</v>
      </c>
      <c r="J21" s="1372">
        <v>21619</v>
      </c>
      <c r="K21" s="1373">
        <v>19.815220479730165</v>
      </c>
      <c r="L21" s="1372">
        <v>8278</v>
      </c>
      <c r="M21" s="1373">
        <v>7.5873257380640311</v>
      </c>
      <c r="N21" s="1372">
        <v>6387</v>
      </c>
      <c r="O21" s="1373">
        <v>5.8541011704536077</v>
      </c>
      <c r="P21" s="1372">
        <v>18778</v>
      </c>
      <c r="Q21" s="1373">
        <v>17.211259085451363</v>
      </c>
      <c r="R21" s="1372">
        <v>29252</v>
      </c>
      <c r="S21" s="1373">
        <v>26.811361740740402</v>
      </c>
      <c r="T21" s="1372">
        <v>146</v>
      </c>
      <c r="U21" s="1373">
        <v>0.13381850178271909</v>
      </c>
      <c r="V21" s="1374">
        <v>109103</v>
      </c>
      <c r="W21" s="1373">
        <v>100</v>
      </c>
      <c r="X21" s="1369"/>
      <c r="Y21" s="1375">
        <v>1.2891764149828666</v>
      </c>
    </row>
    <row r="22" spans="2:25" s="633" customFormat="1" ht="21" customHeight="1" x14ac:dyDescent="0.2">
      <c r="B22" s="682" t="s">
        <v>42</v>
      </c>
      <c r="D22" s="1371">
        <v>200291</v>
      </c>
      <c r="E22" s="1365"/>
      <c r="F22" s="1372">
        <v>6223</v>
      </c>
      <c r="G22" s="1373">
        <v>2.2172656692593558</v>
      </c>
      <c r="H22" s="1372">
        <v>89672</v>
      </c>
      <c r="I22" s="1373">
        <v>31.950288782552615</v>
      </c>
      <c r="J22" s="1372">
        <v>54806</v>
      </c>
      <c r="K22" s="1373">
        <v>19.527472644934637</v>
      </c>
      <c r="L22" s="1372">
        <v>18378</v>
      </c>
      <c r="M22" s="1373">
        <v>6.5481132041858325</v>
      </c>
      <c r="N22" s="1372">
        <v>24812</v>
      </c>
      <c r="O22" s="1373">
        <v>8.8405585385928216</v>
      </c>
      <c r="P22" s="1372">
        <v>30333</v>
      </c>
      <c r="Q22" s="1373">
        <v>10.807700393000809</v>
      </c>
      <c r="R22" s="1372">
        <v>56353</v>
      </c>
      <c r="S22" s="1373">
        <v>20.078671422107096</v>
      </c>
      <c r="T22" s="1372">
        <v>84</v>
      </c>
      <c r="U22" s="1373">
        <v>2.9929345366830448E-2</v>
      </c>
      <c r="V22" s="1374">
        <v>280661</v>
      </c>
      <c r="W22" s="1373">
        <v>100</v>
      </c>
      <c r="X22" s="1369"/>
      <c r="Y22" s="1375">
        <v>1.4012661577404877</v>
      </c>
    </row>
    <row r="23" spans="2:25" s="633" customFormat="1" ht="18" customHeight="1" x14ac:dyDescent="0.2">
      <c r="B23" s="682" t="s">
        <v>43</v>
      </c>
      <c r="D23" s="1371">
        <v>47213</v>
      </c>
      <c r="E23" s="1365"/>
      <c r="F23" s="1372">
        <v>3358</v>
      </c>
      <c r="G23" s="1373">
        <v>5.3752080932257655</v>
      </c>
      <c r="H23" s="1372">
        <v>15548</v>
      </c>
      <c r="I23" s="1373">
        <v>24.887949801511077</v>
      </c>
      <c r="J23" s="1372">
        <v>3723</v>
      </c>
      <c r="K23" s="1373">
        <v>5.959469842489435</v>
      </c>
      <c r="L23" s="1372">
        <v>4188</v>
      </c>
      <c r="M23" s="1373">
        <v>6.7038033038801386</v>
      </c>
      <c r="N23" s="1372">
        <v>5308</v>
      </c>
      <c r="O23" s="1373">
        <v>8.4966064797029066</v>
      </c>
      <c r="P23" s="1372">
        <v>1211</v>
      </c>
      <c r="Q23" s="1373">
        <v>1.9384684338583686</v>
      </c>
      <c r="R23" s="1372">
        <v>29134</v>
      </c>
      <c r="S23" s="1373">
        <v>46.635292611089767</v>
      </c>
      <c r="T23" s="1372">
        <v>2</v>
      </c>
      <c r="U23" s="1373">
        <v>3.2014342425406581E-3</v>
      </c>
      <c r="V23" s="1374">
        <v>62472</v>
      </c>
      <c r="W23" s="1373">
        <v>99.999999999999986</v>
      </c>
      <c r="X23" s="1369"/>
      <c r="Y23" s="1375">
        <v>1.3231948827653401</v>
      </c>
    </row>
    <row r="24" spans="2:25" s="633" customFormat="1" ht="22.5" customHeight="1" x14ac:dyDescent="0.2">
      <c r="B24" s="682" t="s">
        <v>44</v>
      </c>
      <c r="D24" s="1371">
        <v>17278</v>
      </c>
      <c r="E24" s="1365"/>
      <c r="F24" s="1376">
        <v>2394</v>
      </c>
      <c r="G24" s="1377">
        <v>9.7005551278414845</v>
      </c>
      <c r="H24" s="1376">
        <v>4045</v>
      </c>
      <c r="I24" s="1373">
        <v>16.390453421937679</v>
      </c>
      <c r="J24" s="1376">
        <v>1243</v>
      </c>
      <c r="K24" s="1373">
        <v>5.0366708537623079</v>
      </c>
      <c r="L24" s="1376">
        <v>824</v>
      </c>
      <c r="M24" s="1373">
        <v>3.3388711049880464</v>
      </c>
      <c r="N24" s="1376">
        <v>2700</v>
      </c>
      <c r="O24" s="1373">
        <v>10.940475708091901</v>
      </c>
      <c r="P24" s="1376">
        <v>3119</v>
      </c>
      <c r="Q24" s="1373">
        <v>12.638275456866161</v>
      </c>
      <c r="R24" s="1376">
        <v>10315</v>
      </c>
      <c r="S24" s="1373">
        <v>41.796669232951089</v>
      </c>
      <c r="T24" s="1376">
        <v>39</v>
      </c>
      <c r="U24" s="1373">
        <v>0.15802909356132744</v>
      </c>
      <c r="V24" s="1378">
        <v>24679</v>
      </c>
      <c r="W24" s="1373">
        <v>99.999999999999986</v>
      </c>
      <c r="X24" s="1369"/>
      <c r="Y24" s="1375">
        <v>1.4283481884477369</v>
      </c>
    </row>
    <row r="25" spans="2:25" s="633" customFormat="1" ht="18" customHeight="1" x14ac:dyDescent="0.2">
      <c r="B25" s="682" t="s">
        <v>45</v>
      </c>
      <c r="D25" s="1371">
        <v>73018</v>
      </c>
      <c r="E25" s="1365"/>
      <c r="F25" s="1376">
        <v>1156</v>
      </c>
      <c r="G25" s="1377">
        <v>1.1010572435470045</v>
      </c>
      <c r="H25" s="1376">
        <v>28219</v>
      </c>
      <c r="I25" s="1373">
        <v>26.877797885512905</v>
      </c>
      <c r="J25" s="1376">
        <v>6252</v>
      </c>
      <c r="K25" s="1373">
        <v>5.9548528431279166</v>
      </c>
      <c r="L25" s="1376">
        <v>7769</v>
      </c>
      <c r="M25" s="1373">
        <v>7.399752357367368</v>
      </c>
      <c r="N25" s="1376">
        <v>13484</v>
      </c>
      <c r="O25" s="1373">
        <v>12.843127916944471</v>
      </c>
      <c r="P25" s="1376">
        <v>1422</v>
      </c>
      <c r="Q25" s="1373">
        <v>1.3544147061624916</v>
      </c>
      <c r="R25" s="1376">
        <v>39093</v>
      </c>
      <c r="S25" s="1373">
        <v>37.234974759500908</v>
      </c>
      <c r="T25" s="1376">
        <v>7595</v>
      </c>
      <c r="U25" s="1373">
        <v>7.2340222878369369</v>
      </c>
      <c r="V25" s="1378">
        <v>104990</v>
      </c>
      <c r="W25" s="1373">
        <v>100</v>
      </c>
      <c r="X25" s="1369"/>
      <c r="Y25" s="1375">
        <v>1.4378646361171219</v>
      </c>
    </row>
    <row r="26" spans="2:25" s="633" customFormat="1" ht="18" customHeight="1" x14ac:dyDescent="0.2">
      <c r="B26" s="682" t="s">
        <v>46</v>
      </c>
      <c r="D26" s="1371">
        <v>9299</v>
      </c>
      <c r="E26" s="1365"/>
      <c r="F26" s="1376">
        <v>1139</v>
      </c>
      <c r="G26" s="1377">
        <v>8.0019671209779393</v>
      </c>
      <c r="H26" s="1376">
        <v>3711</v>
      </c>
      <c r="I26" s="1373">
        <v>26.07137838977097</v>
      </c>
      <c r="J26" s="1376">
        <v>3653</v>
      </c>
      <c r="K26" s="1373">
        <v>25.663903330054797</v>
      </c>
      <c r="L26" s="1376">
        <v>1427</v>
      </c>
      <c r="M26" s="1373">
        <v>10.025291555430659</v>
      </c>
      <c r="N26" s="1376">
        <v>2020</v>
      </c>
      <c r="O26" s="1373">
        <v>14.191372769425319</v>
      </c>
      <c r="P26" s="1376">
        <v>1062</v>
      </c>
      <c r="Q26" s="1373">
        <v>7.4610088520444009</v>
      </c>
      <c r="R26" s="1376">
        <v>1222</v>
      </c>
      <c r="S26" s="1373">
        <v>8.5850779822959105</v>
      </c>
      <c r="T26" s="1376">
        <v>0</v>
      </c>
      <c r="U26" s="1373">
        <v>0</v>
      </c>
      <c r="V26" s="1378">
        <v>14234</v>
      </c>
      <c r="W26" s="1373">
        <v>99.999999999999986</v>
      </c>
      <c r="X26" s="1369"/>
      <c r="Y26" s="1375">
        <v>1.5307022260458114</v>
      </c>
    </row>
    <row r="27" spans="2:25" s="633" customFormat="1" ht="18" customHeight="1" x14ac:dyDescent="0.2">
      <c r="B27" s="682" t="s">
        <v>1</v>
      </c>
      <c r="D27" s="1371">
        <v>3769</v>
      </c>
      <c r="E27" s="1365"/>
      <c r="F27" s="1376">
        <v>721</v>
      </c>
      <c r="G27" s="1377">
        <v>14.362549800796813</v>
      </c>
      <c r="H27" s="1376">
        <v>821</v>
      </c>
      <c r="I27" s="1373">
        <v>16.354581673306772</v>
      </c>
      <c r="J27" s="1376">
        <v>1305</v>
      </c>
      <c r="K27" s="1373">
        <v>25.996015936254981</v>
      </c>
      <c r="L27" s="1376">
        <v>63</v>
      </c>
      <c r="M27" s="1373">
        <v>1.2549800796812749</v>
      </c>
      <c r="N27" s="1376">
        <v>178</v>
      </c>
      <c r="O27" s="1373">
        <v>3.545816733067729</v>
      </c>
      <c r="P27" s="1376">
        <v>5</v>
      </c>
      <c r="Q27" s="1373">
        <v>9.9601593625498003E-2</v>
      </c>
      <c r="R27" s="1376">
        <v>1927</v>
      </c>
      <c r="S27" s="1373">
        <v>38.386454183266935</v>
      </c>
      <c r="T27" s="1376">
        <v>0</v>
      </c>
      <c r="U27" s="1373">
        <v>0</v>
      </c>
      <c r="V27" s="1374">
        <v>5020</v>
      </c>
      <c r="W27" s="1373">
        <v>100</v>
      </c>
      <c r="X27" s="1369"/>
      <c r="Y27" s="1375">
        <v>1.3319182807110639</v>
      </c>
    </row>
    <row r="28" spans="2:25" s="633" customFormat="1" ht="8.25" customHeight="1" x14ac:dyDescent="0.2">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
      <c r="B30" s="1249" t="s">
        <v>0</v>
      </c>
      <c r="D30" s="1389">
        <f>SUM(D10:D27)</f>
        <v>1554534</v>
      </c>
      <c r="E30" s="1390"/>
      <c r="F30" s="1391">
        <f>SUM(F10:F27)</f>
        <v>75159</v>
      </c>
      <c r="G30" s="1392">
        <f>F30*100/$V30</f>
        <v>3.4685546143096855</v>
      </c>
      <c r="H30" s="1391">
        <f>SUM(H10:H27)</f>
        <v>541217</v>
      </c>
      <c r="I30" s="1392">
        <f>H30*100/$V30</f>
        <v>24.97692522110253</v>
      </c>
      <c r="J30" s="1391">
        <f>SUM(J10:J27)</f>
        <v>354459</v>
      </c>
      <c r="K30" s="1392">
        <f>J30*100/$V30</f>
        <v>16.358126106435648</v>
      </c>
      <c r="L30" s="1391">
        <f>SUM(L10:L27)</f>
        <v>106296</v>
      </c>
      <c r="M30" s="1392">
        <f>L30*100/$V30</f>
        <v>4.9055133953706456</v>
      </c>
      <c r="N30" s="1391">
        <f>SUM(N10:N27)</f>
        <v>179152</v>
      </c>
      <c r="O30" s="1392">
        <f>N30*100/$V30</f>
        <v>8.2677855780785912</v>
      </c>
      <c r="P30" s="1391">
        <f>SUM(P10:P27)</f>
        <v>209635</v>
      </c>
      <c r="Q30" s="1392">
        <f>P30*100/$V30</f>
        <v>9.6745625483416617</v>
      </c>
      <c r="R30" s="1391">
        <f>SUM(R10:R27)</f>
        <v>689461</v>
      </c>
      <c r="S30" s="1392">
        <f>R30*100/$V30</f>
        <v>31.818320266855203</v>
      </c>
      <c r="T30" s="1391">
        <f>SUM(T10:T28)</f>
        <v>11489</v>
      </c>
      <c r="U30" s="1392">
        <f>T30*100/$V30</f>
        <v>0.53021226950603362</v>
      </c>
      <c r="V30" s="1391">
        <f>SUM(V10:V27)</f>
        <v>2166868</v>
      </c>
      <c r="W30" s="1392">
        <f>G30+I30+K30+M30+O30+Q30+S30+U30</f>
        <v>100.00000000000001</v>
      </c>
      <c r="X30" s="1393"/>
      <c r="Y30" s="1394">
        <f>(V30/D30)</f>
        <v>1.3939019667630299</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42578125" style="615" bestFit="1" customWidth="1"/>
    <col min="10" max="10" width="7.5703125" style="615" customWidth="1"/>
    <col min="11" max="11" width="6.42578125" style="615" bestFit="1" customWidth="1"/>
    <col min="12" max="12" width="7.28515625" style="615" customWidth="1"/>
    <col min="13" max="13" width="5.7109375" style="615" customWidth="1"/>
    <col min="14" max="14" width="7.42578125" style="615" customWidth="1"/>
    <col min="15" max="15" width="6.42578125" style="615" bestFit="1" customWidth="1"/>
    <col min="16" max="16" width="8.5703125" style="615" customWidth="1"/>
    <col min="17" max="17" width="6" style="615" customWidth="1"/>
    <col min="18" max="18" width="7.28515625" style="615" customWidth="1"/>
    <col min="19" max="19" width="6.425781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3.7109375" style="732" customWidth="1"/>
    <col min="26" max="26" width="1.42578125" style="615" customWidth="1"/>
    <col min="27" max="16384" width="11.42578125" style="615"/>
  </cols>
  <sheetData>
    <row r="1" spans="2:30" s="613" customFormat="1" ht="9" customHeight="1" x14ac:dyDescent="0.2">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494</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1364">
        <v>96324</v>
      </c>
      <c r="E10" s="1365"/>
      <c r="F10" s="1366">
        <v>557</v>
      </c>
      <c r="G10" s="1367">
        <v>0.36398091877409661</v>
      </c>
      <c r="H10" s="1366">
        <v>61834</v>
      </c>
      <c r="I10" s="1367">
        <v>40.406456250408418</v>
      </c>
      <c r="J10" s="1366">
        <v>69256</v>
      </c>
      <c r="K10" s="1367">
        <v>45.256485656407243</v>
      </c>
      <c r="L10" s="1366">
        <v>601</v>
      </c>
      <c r="M10" s="1367">
        <v>0.39273345095732864</v>
      </c>
      <c r="N10" s="1366">
        <v>85</v>
      </c>
      <c r="O10" s="1367">
        <v>5.5544664444880092E-2</v>
      </c>
      <c r="P10" s="1366">
        <v>111</v>
      </c>
      <c r="Q10" s="1367">
        <v>7.253479709860812E-2</v>
      </c>
      <c r="R10" s="1366">
        <v>20586</v>
      </c>
      <c r="S10" s="1367">
        <v>13.452264261909429</v>
      </c>
      <c r="T10" s="1366">
        <v>0</v>
      </c>
      <c r="U10" s="1367">
        <v>0</v>
      </c>
      <c r="V10" s="1368">
        <v>153030</v>
      </c>
      <c r="W10" s="1367">
        <v>100.00000000000001</v>
      </c>
      <c r="X10" s="1369"/>
      <c r="Y10" s="1370">
        <v>1.5887006353556745</v>
      </c>
    </row>
    <row r="11" spans="2:30" s="633" customFormat="1" ht="18" customHeight="1" x14ac:dyDescent="0.2">
      <c r="B11" s="682" t="s">
        <v>7</v>
      </c>
      <c r="D11" s="1371">
        <v>16153</v>
      </c>
      <c r="E11" s="1365"/>
      <c r="F11" s="1372">
        <v>1044</v>
      </c>
      <c r="G11" s="1373">
        <v>4.8057447983796724</v>
      </c>
      <c r="H11" s="1372">
        <v>4867</v>
      </c>
      <c r="I11" s="1373">
        <v>22.403793039955808</v>
      </c>
      <c r="J11" s="1372">
        <v>3048</v>
      </c>
      <c r="K11" s="1373">
        <v>14.030565273430307</v>
      </c>
      <c r="L11" s="1372">
        <v>583</v>
      </c>
      <c r="M11" s="1373">
        <v>2.6836678328116368</v>
      </c>
      <c r="N11" s="1372">
        <v>98</v>
      </c>
      <c r="O11" s="1373">
        <v>0.45111397532682745</v>
      </c>
      <c r="P11" s="1372">
        <v>1802</v>
      </c>
      <c r="Q11" s="1373">
        <v>8.2949733014177873</v>
      </c>
      <c r="R11" s="1372">
        <v>10282</v>
      </c>
      <c r="S11" s="1373">
        <v>47.330141778677962</v>
      </c>
      <c r="T11" s="1372">
        <v>0</v>
      </c>
      <c r="U11" s="1373">
        <v>0</v>
      </c>
      <c r="V11" s="1374">
        <v>21724</v>
      </c>
      <c r="W11" s="1373">
        <v>100</v>
      </c>
      <c r="X11" s="1369"/>
      <c r="Y11" s="1375">
        <v>1.3448894942116016</v>
      </c>
    </row>
    <row r="12" spans="2:30" s="633" customFormat="1" ht="22.5" customHeight="1" x14ac:dyDescent="0.2">
      <c r="B12" s="682" t="s">
        <v>37</v>
      </c>
      <c r="D12" s="1371">
        <v>14865</v>
      </c>
      <c r="E12" s="1365"/>
      <c r="F12" s="1376">
        <v>2031</v>
      </c>
      <c r="G12" s="1373">
        <v>9.7121270084162212</v>
      </c>
      <c r="H12" s="1376">
        <v>5373</v>
      </c>
      <c r="I12" s="1373">
        <v>25.693381790359602</v>
      </c>
      <c r="J12" s="1376">
        <v>5039</v>
      </c>
      <c r="K12" s="1373">
        <v>24.096212700841622</v>
      </c>
      <c r="L12" s="1376">
        <v>734</v>
      </c>
      <c r="M12" s="1373">
        <v>3.5099464422341238</v>
      </c>
      <c r="N12" s="1376">
        <v>44</v>
      </c>
      <c r="O12" s="1373">
        <v>0.21040550879877581</v>
      </c>
      <c r="P12" s="1376">
        <v>1700</v>
      </c>
      <c r="Q12" s="1373">
        <v>8.1293037490436113</v>
      </c>
      <c r="R12" s="1376">
        <v>5979</v>
      </c>
      <c r="S12" s="1373">
        <v>28.59123947972456</v>
      </c>
      <c r="T12" s="1376">
        <v>12</v>
      </c>
      <c r="U12" s="1373">
        <v>5.7383320581484314E-2</v>
      </c>
      <c r="V12" s="1374">
        <v>20912</v>
      </c>
      <c r="W12" s="1373">
        <v>100</v>
      </c>
      <c r="X12" s="1369"/>
      <c r="Y12" s="1375">
        <v>1.4067944836865118</v>
      </c>
    </row>
    <row r="13" spans="2:30" s="633" customFormat="1" ht="18" customHeight="1" x14ac:dyDescent="0.2">
      <c r="B13" s="682" t="s">
        <v>38</v>
      </c>
      <c r="D13" s="1371">
        <v>14223</v>
      </c>
      <c r="E13" s="1365"/>
      <c r="F13" s="1372">
        <v>2250</v>
      </c>
      <c r="G13" s="1373">
        <v>8.9399237126509856</v>
      </c>
      <c r="H13" s="1372">
        <v>9422</v>
      </c>
      <c r="I13" s="1373">
        <v>37.436427209154481</v>
      </c>
      <c r="J13" s="1372">
        <v>882</v>
      </c>
      <c r="K13" s="1373">
        <v>3.5044500953591862</v>
      </c>
      <c r="L13" s="1372">
        <v>241</v>
      </c>
      <c r="M13" s="1373">
        <v>0.95756516211061671</v>
      </c>
      <c r="N13" s="1372">
        <v>4</v>
      </c>
      <c r="O13" s="1373">
        <v>1.5893197711379529E-2</v>
      </c>
      <c r="P13" s="1372">
        <v>47</v>
      </c>
      <c r="Q13" s="1373">
        <v>0.18674507310870947</v>
      </c>
      <c r="R13" s="1372">
        <v>12322</v>
      </c>
      <c r="S13" s="1373">
        <v>48.958995549904643</v>
      </c>
      <c r="T13" s="1372">
        <v>0</v>
      </c>
      <c r="U13" s="1373">
        <v>0</v>
      </c>
      <c r="V13" s="1374">
        <v>25168</v>
      </c>
      <c r="W13" s="1373">
        <v>100</v>
      </c>
      <c r="X13" s="1369"/>
      <c r="Y13" s="1375">
        <v>1.7695282289249807</v>
      </c>
    </row>
    <row r="14" spans="2:30" s="633" customFormat="1" ht="18" customHeight="1" x14ac:dyDescent="0.2">
      <c r="B14" s="682" t="s">
        <v>6</v>
      </c>
      <c r="D14" s="1371">
        <v>10985</v>
      </c>
      <c r="E14" s="1365"/>
      <c r="F14" s="1372">
        <v>431</v>
      </c>
      <c r="G14" s="1373">
        <v>3.4749657340965894</v>
      </c>
      <c r="H14" s="1372">
        <v>735</v>
      </c>
      <c r="I14" s="1373">
        <v>5.9259856486333948</v>
      </c>
      <c r="J14" s="1372">
        <v>197</v>
      </c>
      <c r="K14" s="1373">
        <v>1.5883254051439168</v>
      </c>
      <c r="L14" s="1372">
        <v>1836</v>
      </c>
      <c r="M14" s="1373">
        <v>14.802870273320972</v>
      </c>
      <c r="N14" s="1372">
        <v>72</v>
      </c>
      <c r="O14" s="1373">
        <v>0.58050471660082237</v>
      </c>
      <c r="P14" s="1372">
        <v>2675</v>
      </c>
      <c r="Q14" s="1373">
        <v>21.567362734822222</v>
      </c>
      <c r="R14" s="1372">
        <v>6457</v>
      </c>
      <c r="S14" s="1373">
        <v>52.059985487382086</v>
      </c>
      <c r="T14" s="1372">
        <v>0</v>
      </c>
      <c r="U14" s="1373">
        <v>0</v>
      </c>
      <c r="V14" s="1374">
        <v>12403</v>
      </c>
      <c r="W14" s="1373">
        <v>100</v>
      </c>
      <c r="X14" s="1369"/>
      <c r="Y14" s="1375">
        <v>1.1290851160673645</v>
      </c>
    </row>
    <row r="15" spans="2:30" s="633" customFormat="1" ht="18" customHeight="1" x14ac:dyDescent="0.2">
      <c r="B15" s="682" t="s">
        <v>5</v>
      </c>
      <c r="D15" s="1371">
        <v>5111</v>
      </c>
      <c r="E15" s="1365"/>
      <c r="F15" s="1376">
        <v>735</v>
      </c>
      <c r="G15" s="1373">
        <v>9.9742163115755194</v>
      </c>
      <c r="H15" s="1376">
        <v>1875</v>
      </c>
      <c r="I15" s="1373">
        <v>25.444429366264078</v>
      </c>
      <c r="J15" s="1376">
        <v>426</v>
      </c>
      <c r="K15" s="1373">
        <v>5.7809743520151988</v>
      </c>
      <c r="L15" s="1376">
        <v>608</v>
      </c>
      <c r="M15" s="1373">
        <v>8.2507802958338985</v>
      </c>
      <c r="N15" s="1376">
        <v>46</v>
      </c>
      <c r="O15" s="1373">
        <v>0.62423666711901205</v>
      </c>
      <c r="P15" s="1376">
        <v>2</v>
      </c>
      <c r="Q15" s="1373">
        <v>2.7140724657348351E-2</v>
      </c>
      <c r="R15" s="1376">
        <v>3677</v>
      </c>
      <c r="S15" s="1373">
        <v>49.898222282534945</v>
      </c>
      <c r="T15" s="1376">
        <v>0</v>
      </c>
      <c r="U15" s="1373">
        <v>0</v>
      </c>
      <c r="V15" s="1374">
        <v>7369</v>
      </c>
      <c r="W15" s="1373">
        <v>100</v>
      </c>
      <c r="X15" s="1369"/>
      <c r="Y15" s="1375">
        <v>1.4417922128741929</v>
      </c>
    </row>
    <row r="16" spans="2:30" s="742" customFormat="1" ht="18" customHeight="1" x14ac:dyDescent="0.2">
      <c r="B16" s="836" t="s">
        <v>4</v>
      </c>
      <c r="D16" s="1371">
        <v>46138</v>
      </c>
      <c r="E16" s="1365"/>
      <c r="F16" s="1372">
        <v>3639</v>
      </c>
      <c r="G16" s="1373">
        <v>5.4289934207581796</v>
      </c>
      <c r="H16" s="1372">
        <v>17646</v>
      </c>
      <c r="I16" s="1373">
        <v>26.325918632233808</v>
      </c>
      <c r="J16" s="1372">
        <v>12968</v>
      </c>
      <c r="K16" s="1373">
        <v>19.346849870951381</v>
      </c>
      <c r="L16" s="1372">
        <v>3673</v>
      </c>
      <c r="M16" s="1373">
        <v>5.4797177341150842</v>
      </c>
      <c r="N16" s="1372">
        <v>3</v>
      </c>
      <c r="O16" s="1373">
        <v>4.4756747079622251E-3</v>
      </c>
      <c r="P16" s="1372">
        <v>13000</v>
      </c>
      <c r="Q16" s="1373">
        <v>19.394590401169644</v>
      </c>
      <c r="R16" s="1372">
        <v>14932</v>
      </c>
      <c r="S16" s="1373">
        <v>22.276924913097314</v>
      </c>
      <c r="T16" s="1372">
        <v>1168</v>
      </c>
      <c r="U16" s="1373">
        <v>1.7425293529666264</v>
      </c>
      <c r="V16" s="1374">
        <v>67029</v>
      </c>
      <c r="W16" s="1373">
        <v>100</v>
      </c>
      <c r="X16" s="1369"/>
      <c r="Y16" s="1375">
        <v>1.4527937925354371</v>
      </c>
    </row>
    <row r="17" spans="2:25" s="742" customFormat="1" ht="18" customHeight="1" x14ac:dyDescent="0.2">
      <c r="B17" s="836" t="s">
        <v>40</v>
      </c>
      <c r="D17" s="1371">
        <v>28486</v>
      </c>
      <c r="E17" s="1365"/>
      <c r="F17" s="1372">
        <v>5371</v>
      </c>
      <c r="G17" s="1373">
        <v>13.390675641984542</v>
      </c>
      <c r="H17" s="1372">
        <v>17333</v>
      </c>
      <c r="I17" s="1373">
        <v>43.213662428322117</v>
      </c>
      <c r="J17" s="1372">
        <v>7318</v>
      </c>
      <c r="K17" s="1373">
        <v>18.244826726502119</v>
      </c>
      <c r="L17" s="1372">
        <v>1000</v>
      </c>
      <c r="M17" s="1373">
        <v>2.4931438544003988</v>
      </c>
      <c r="N17" s="1372">
        <v>1472</v>
      </c>
      <c r="O17" s="1373">
        <v>3.669907753677387</v>
      </c>
      <c r="P17" s="1372">
        <v>3448</v>
      </c>
      <c r="Q17" s="1373">
        <v>8.5963600099725745</v>
      </c>
      <c r="R17" s="1372">
        <v>4167</v>
      </c>
      <c r="S17" s="1373">
        <v>10.388930441286462</v>
      </c>
      <c r="T17" s="1372">
        <v>1</v>
      </c>
      <c r="U17" s="1373">
        <v>2.4931438544003987E-3</v>
      </c>
      <c r="V17" s="1374">
        <v>40110</v>
      </c>
      <c r="W17" s="1373">
        <v>100</v>
      </c>
      <c r="X17" s="1369"/>
      <c r="Y17" s="1375">
        <v>1.4080600996980972</v>
      </c>
    </row>
    <row r="18" spans="2:25" s="742" customFormat="1" ht="18" customHeight="1" x14ac:dyDescent="0.2">
      <c r="B18" s="836" t="s">
        <v>41</v>
      </c>
      <c r="D18" s="1371">
        <v>100366</v>
      </c>
      <c r="E18" s="1365"/>
      <c r="F18" s="1372">
        <v>1</v>
      </c>
      <c r="G18" s="1373">
        <v>8.182971236856102E-4</v>
      </c>
      <c r="H18" s="1372">
        <v>21760</v>
      </c>
      <c r="I18" s="1373">
        <v>17.80614541139888</v>
      </c>
      <c r="J18" s="1372">
        <v>13713</v>
      </c>
      <c r="K18" s="1373">
        <v>11.221308457100774</v>
      </c>
      <c r="L18" s="1372">
        <v>3253</v>
      </c>
      <c r="M18" s="1373">
        <v>2.6619205433492903</v>
      </c>
      <c r="N18" s="1372">
        <v>3174</v>
      </c>
      <c r="O18" s="1373">
        <v>2.5972750705781271</v>
      </c>
      <c r="P18" s="1372">
        <v>4867</v>
      </c>
      <c r="Q18" s="1373">
        <v>3.982652100977865</v>
      </c>
      <c r="R18" s="1372">
        <v>75429</v>
      </c>
      <c r="S18" s="1373">
        <v>61.723333742481898</v>
      </c>
      <c r="T18" s="1372">
        <v>8</v>
      </c>
      <c r="U18" s="1373">
        <v>6.5463769894848816E-3</v>
      </c>
      <c r="V18" s="1374">
        <v>122205</v>
      </c>
      <c r="W18" s="1373">
        <v>100.00000000000001</v>
      </c>
      <c r="X18" s="1369"/>
      <c r="Y18" s="1375">
        <v>1.2175936073969273</v>
      </c>
    </row>
    <row r="19" spans="2:25" s="742" customFormat="1" ht="18" customHeight="1" x14ac:dyDescent="0.2">
      <c r="B19" s="836" t="s">
        <v>3</v>
      </c>
      <c r="D19" s="1371">
        <v>59802</v>
      </c>
      <c r="E19" s="1365"/>
      <c r="F19" s="1372">
        <v>1368</v>
      </c>
      <c r="G19" s="1373">
        <v>1.4840368405636737</v>
      </c>
      <c r="H19" s="1372">
        <v>31116</v>
      </c>
      <c r="I19" s="1373">
        <v>33.755329189312334</v>
      </c>
      <c r="J19" s="1372">
        <v>3000</v>
      </c>
      <c r="K19" s="1373">
        <v>3.2544667556220914</v>
      </c>
      <c r="L19" s="1372">
        <v>2281</v>
      </c>
      <c r="M19" s="1373">
        <v>2.4744795565246633</v>
      </c>
      <c r="N19" s="1372">
        <v>909</v>
      </c>
      <c r="O19" s="1373">
        <v>0.98610342695349362</v>
      </c>
      <c r="P19" s="1372">
        <v>7216</v>
      </c>
      <c r="Q19" s="1373">
        <v>7.8280773695230037</v>
      </c>
      <c r="R19" s="1372">
        <v>46156</v>
      </c>
      <c r="S19" s="1373">
        <v>50.071055857497747</v>
      </c>
      <c r="T19" s="1372">
        <v>135</v>
      </c>
      <c r="U19" s="1373">
        <v>0.1464510040029941</v>
      </c>
      <c r="V19" s="1374">
        <v>92181</v>
      </c>
      <c r="W19" s="1373">
        <v>100</v>
      </c>
      <c r="X19" s="1369"/>
      <c r="Y19" s="1375">
        <v>1.5414367412461121</v>
      </c>
    </row>
    <row r="20" spans="2:25" s="633" customFormat="1" ht="18" customHeight="1" x14ac:dyDescent="0.2">
      <c r="B20" s="836" t="s">
        <v>2</v>
      </c>
      <c r="D20" s="1371">
        <v>12427</v>
      </c>
      <c r="E20" s="1365"/>
      <c r="F20" s="1372">
        <v>938</v>
      </c>
      <c r="G20" s="1373">
        <v>6.0074292301780456</v>
      </c>
      <c r="H20" s="1372">
        <v>3521</v>
      </c>
      <c r="I20" s="1373">
        <v>22.550275393877289</v>
      </c>
      <c r="J20" s="1372">
        <v>438</v>
      </c>
      <c r="K20" s="1373">
        <v>2.8051748430895351</v>
      </c>
      <c r="L20" s="1372">
        <v>745</v>
      </c>
      <c r="M20" s="1373">
        <v>4.7713590367618801</v>
      </c>
      <c r="N20" s="1372">
        <v>36</v>
      </c>
      <c r="O20" s="1373">
        <v>0.23056231587037274</v>
      </c>
      <c r="P20" s="1372">
        <v>7443</v>
      </c>
      <c r="Q20" s="1373">
        <v>47.668758806199563</v>
      </c>
      <c r="R20" s="1372">
        <v>2493</v>
      </c>
      <c r="S20" s="1373">
        <v>15.966440374023312</v>
      </c>
      <c r="T20" s="1372">
        <v>0</v>
      </c>
      <c r="U20" s="1373">
        <v>0</v>
      </c>
      <c r="V20" s="1374">
        <v>15614</v>
      </c>
      <c r="W20" s="1373">
        <v>100</v>
      </c>
      <c r="X20" s="1369"/>
      <c r="Y20" s="1375">
        <v>1.2564577130441781</v>
      </c>
    </row>
    <row r="21" spans="2:25" s="633" customFormat="1" ht="18" customHeight="1" x14ac:dyDescent="0.2">
      <c r="B21" s="682" t="s">
        <v>35</v>
      </c>
      <c r="D21" s="1371">
        <v>28519</v>
      </c>
      <c r="E21" s="1365"/>
      <c r="F21" s="1372">
        <v>2275</v>
      </c>
      <c r="G21" s="1373">
        <v>6.1174003065422573</v>
      </c>
      <c r="H21" s="1372">
        <v>6668</v>
      </c>
      <c r="I21" s="1373">
        <v>17.930033074296162</v>
      </c>
      <c r="J21" s="1372">
        <v>6108</v>
      </c>
      <c r="K21" s="1373">
        <v>16.424211460378068</v>
      </c>
      <c r="L21" s="1372">
        <v>3579</v>
      </c>
      <c r="M21" s="1373">
        <v>9.6238134932372468</v>
      </c>
      <c r="N21" s="1372">
        <v>244</v>
      </c>
      <c r="O21" s="1373">
        <v>0.65610798892145528</v>
      </c>
      <c r="P21" s="1372">
        <v>6254</v>
      </c>
      <c r="Q21" s="1373">
        <v>16.816800666863859</v>
      </c>
      <c r="R21" s="1372">
        <v>12059</v>
      </c>
      <c r="S21" s="1373">
        <v>32.42625507542553</v>
      </c>
      <c r="T21" s="1372">
        <v>2</v>
      </c>
      <c r="U21" s="1373">
        <v>5.3779343354217642E-3</v>
      </c>
      <c r="V21" s="1374">
        <v>37189</v>
      </c>
      <c r="W21" s="1373">
        <v>100.00000000000001</v>
      </c>
      <c r="X21" s="1369"/>
      <c r="Y21" s="1375">
        <v>1.3040078544128475</v>
      </c>
    </row>
    <row r="22" spans="2:25" s="633" customFormat="1" ht="21" customHeight="1" x14ac:dyDescent="0.2">
      <c r="B22" s="682" t="s">
        <v>42</v>
      </c>
      <c r="D22" s="1371">
        <v>59426</v>
      </c>
      <c r="E22" s="1365"/>
      <c r="F22" s="1372">
        <v>1033</v>
      </c>
      <c r="G22" s="1373">
        <v>1.2681848873611197</v>
      </c>
      <c r="H22" s="1372">
        <v>36485</v>
      </c>
      <c r="I22" s="1373">
        <v>44.791602725431218</v>
      </c>
      <c r="J22" s="1372">
        <v>17020</v>
      </c>
      <c r="K22" s="1373">
        <v>20.894972684304218</v>
      </c>
      <c r="L22" s="1372">
        <v>3467</v>
      </c>
      <c r="M22" s="1373">
        <v>4.2563378552575042</v>
      </c>
      <c r="N22" s="1372">
        <v>1248</v>
      </c>
      <c r="O22" s="1373">
        <v>1.5321343072862317</v>
      </c>
      <c r="P22" s="1372">
        <v>5460</v>
      </c>
      <c r="Q22" s="1373">
        <v>6.7030875943772639</v>
      </c>
      <c r="R22" s="1372">
        <v>16741</v>
      </c>
      <c r="S22" s="1373">
        <v>20.552452274261864</v>
      </c>
      <c r="T22" s="1372">
        <v>1</v>
      </c>
      <c r="U22" s="1373">
        <v>1.2276717205819165E-3</v>
      </c>
      <c r="V22" s="1374">
        <v>81455</v>
      </c>
      <c r="W22" s="1373">
        <v>100</v>
      </c>
      <c r="X22" s="1369"/>
      <c r="Y22" s="1375">
        <v>1.370696328206509</v>
      </c>
    </row>
    <row r="23" spans="2:25" s="633" customFormat="1" ht="18" customHeight="1" x14ac:dyDescent="0.2">
      <c r="B23" s="682" t="s">
        <v>43</v>
      </c>
      <c r="D23" s="1371">
        <v>15409</v>
      </c>
      <c r="E23" s="1365"/>
      <c r="F23" s="1372">
        <v>441</v>
      </c>
      <c r="G23" s="1373">
        <v>2.02488635841866</v>
      </c>
      <c r="H23" s="1372">
        <v>7815</v>
      </c>
      <c r="I23" s="1373">
        <v>35.883190229119798</v>
      </c>
      <c r="J23" s="1372">
        <v>2011</v>
      </c>
      <c r="K23" s="1373">
        <v>9.2336654575508526</v>
      </c>
      <c r="L23" s="1372">
        <v>677</v>
      </c>
      <c r="M23" s="1373">
        <v>3.1084990128105057</v>
      </c>
      <c r="N23" s="1372">
        <v>21</v>
      </c>
      <c r="O23" s="1373">
        <v>9.6423159924698104E-2</v>
      </c>
      <c r="P23" s="1372">
        <v>149</v>
      </c>
      <c r="Q23" s="1373">
        <v>0.68414527756095322</v>
      </c>
      <c r="R23" s="1372">
        <v>10664</v>
      </c>
      <c r="S23" s="1373">
        <v>48.964598925570506</v>
      </c>
      <c r="T23" s="1372">
        <v>1</v>
      </c>
      <c r="U23" s="1373">
        <v>4.5915790440332433E-3</v>
      </c>
      <c r="V23" s="1374">
        <v>21779</v>
      </c>
      <c r="W23" s="1373">
        <v>100.00000000000001</v>
      </c>
      <c r="X23" s="1369"/>
      <c r="Y23" s="1375">
        <v>1.4133947692906743</v>
      </c>
    </row>
    <row r="24" spans="2:25" s="633" customFormat="1" ht="22.5" customHeight="1" x14ac:dyDescent="0.2">
      <c r="B24" s="682" t="s">
        <v>44</v>
      </c>
      <c r="D24" s="1371">
        <v>7397</v>
      </c>
      <c r="E24" s="1365"/>
      <c r="F24" s="1376">
        <v>1361</v>
      </c>
      <c r="G24" s="1377">
        <v>11.824500434404865</v>
      </c>
      <c r="H24" s="1376">
        <v>2412</v>
      </c>
      <c r="I24" s="1373">
        <v>20.955690703735883</v>
      </c>
      <c r="J24" s="1376">
        <v>703</v>
      </c>
      <c r="K24" s="1373">
        <v>6.1077324066029544</v>
      </c>
      <c r="L24" s="1376">
        <v>273</v>
      </c>
      <c r="M24" s="1373">
        <v>2.3718505647263251</v>
      </c>
      <c r="N24" s="1376">
        <v>77</v>
      </c>
      <c r="O24" s="1373">
        <v>0.66898349261511725</v>
      </c>
      <c r="P24" s="1376">
        <v>867</v>
      </c>
      <c r="Q24" s="1373">
        <v>7.5325803649000873</v>
      </c>
      <c r="R24" s="1376">
        <v>5804</v>
      </c>
      <c r="S24" s="1373">
        <v>50.425716768027804</v>
      </c>
      <c r="T24" s="1376">
        <v>13</v>
      </c>
      <c r="U24" s="1373">
        <v>0.11294526498696786</v>
      </c>
      <c r="V24" s="1378">
        <v>11510</v>
      </c>
      <c r="W24" s="1373">
        <v>100</v>
      </c>
      <c r="X24" s="1369"/>
      <c r="Y24" s="1375">
        <v>1.5560362309044207</v>
      </c>
    </row>
    <row r="25" spans="2:25" s="633" customFormat="1" ht="18" customHeight="1" x14ac:dyDescent="0.2">
      <c r="B25" s="682" t="s">
        <v>45</v>
      </c>
      <c r="D25" s="1371">
        <v>31590</v>
      </c>
      <c r="E25" s="1365"/>
      <c r="F25" s="1376">
        <v>390</v>
      </c>
      <c r="G25" s="1377">
        <v>0.87193704167411912</v>
      </c>
      <c r="H25" s="1376">
        <v>14402</v>
      </c>
      <c r="I25" s="1373">
        <v>32.199069933822216</v>
      </c>
      <c r="J25" s="1376">
        <v>2886</v>
      </c>
      <c r="K25" s="1373">
        <v>6.4523341083884818</v>
      </c>
      <c r="L25" s="1376">
        <v>2573</v>
      </c>
      <c r="M25" s="1373">
        <v>5.7525487390448937</v>
      </c>
      <c r="N25" s="1376">
        <v>2390</v>
      </c>
      <c r="O25" s="1373">
        <v>5.3434090502593454</v>
      </c>
      <c r="P25" s="1376">
        <v>31</v>
      </c>
      <c r="Q25" s="1373">
        <v>6.9307816133071007E-2</v>
      </c>
      <c r="R25" s="1376">
        <v>19251</v>
      </c>
      <c r="S25" s="1373">
        <v>43.040153818637094</v>
      </c>
      <c r="T25" s="1376">
        <v>2805</v>
      </c>
      <c r="U25" s="1373">
        <v>6.2712394920407801</v>
      </c>
      <c r="V25" s="1378">
        <v>44728</v>
      </c>
      <c r="W25" s="1373">
        <v>100</v>
      </c>
      <c r="X25" s="1369"/>
      <c r="Y25" s="1375">
        <v>1.4158911047799936</v>
      </c>
    </row>
    <row r="26" spans="2:25" s="633" customFormat="1" ht="18" customHeight="1" x14ac:dyDescent="0.2">
      <c r="B26" s="682" t="s">
        <v>46</v>
      </c>
      <c r="D26" s="1371">
        <v>2950</v>
      </c>
      <c r="E26" s="1365"/>
      <c r="F26" s="1376">
        <v>191</v>
      </c>
      <c r="G26" s="1377">
        <v>4.4983513895430995</v>
      </c>
      <c r="H26" s="1376">
        <v>1984</v>
      </c>
      <c r="I26" s="1373">
        <v>46.726330664154496</v>
      </c>
      <c r="J26" s="1376">
        <v>1642</v>
      </c>
      <c r="K26" s="1373">
        <v>38.671691003297219</v>
      </c>
      <c r="L26" s="1376">
        <v>274</v>
      </c>
      <c r="M26" s="1373">
        <v>6.4531323598681114</v>
      </c>
      <c r="N26" s="1376">
        <v>115</v>
      </c>
      <c r="O26" s="1373">
        <v>2.7084314649081489</v>
      </c>
      <c r="P26" s="1376">
        <v>35</v>
      </c>
      <c r="Q26" s="1373">
        <v>0.82430522845030618</v>
      </c>
      <c r="R26" s="1376">
        <v>5</v>
      </c>
      <c r="S26" s="1373">
        <v>0.11775788977861516</v>
      </c>
      <c r="T26" s="1376">
        <v>0</v>
      </c>
      <c r="U26" s="1373">
        <v>0</v>
      </c>
      <c r="V26" s="1378">
        <v>4246</v>
      </c>
      <c r="W26" s="1373">
        <v>99.999999999999972</v>
      </c>
      <c r="X26" s="1369"/>
      <c r="Y26" s="1375">
        <v>1.439322033898305</v>
      </c>
    </row>
    <row r="27" spans="2:25" s="633" customFormat="1" ht="18" customHeight="1" x14ac:dyDescent="0.2">
      <c r="B27" s="682" t="s">
        <v>1</v>
      </c>
      <c r="D27" s="1371">
        <v>1190</v>
      </c>
      <c r="E27" s="1365"/>
      <c r="F27" s="1376">
        <v>294</v>
      </c>
      <c r="G27" s="1377">
        <v>17.61533852606351</v>
      </c>
      <c r="H27" s="1376">
        <v>341</v>
      </c>
      <c r="I27" s="1373">
        <v>20.43139604553625</v>
      </c>
      <c r="J27" s="1376">
        <v>495</v>
      </c>
      <c r="K27" s="1373">
        <v>29.658478130617137</v>
      </c>
      <c r="L27" s="1376">
        <v>20</v>
      </c>
      <c r="M27" s="1373">
        <v>1.1983223487118035</v>
      </c>
      <c r="N27" s="1376">
        <v>0</v>
      </c>
      <c r="O27" s="1373">
        <v>0</v>
      </c>
      <c r="P27" s="1376">
        <v>1</v>
      </c>
      <c r="Q27" s="1373">
        <v>5.9916117435590173E-2</v>
      </c>
      <c r="R27" s="1376">
        <v>518</v>
      </c>
      <c r="S27" s="1373">
        <v>31.036548831635709</v>
      </c>
      <c r="T27" s="1376">
        <v>0</v>
      </c>
      <c r="U27" s="1373">
        <v>0</v>
      </c>
      <c r="V27" s="1374">
        <v>1669</v>
      </c>
      <c r="W27" s="1373">
        <v>100</v>
      </c>
      <c r="X27" s="1369"/>
      <c r="Y27" s="1375">
        <v>1.4025210084033612</v>
      </c>
    </row>
    <row r="28" spans="2:25" s="633" customFormat="1" ht="8.25" customHeight="1" x14ac:dyDescent="0.2">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
      <c r="B30" s="1249" t="s">
        <v>0</v>
      </c>
      <c r="D30" s="1389">
        <f>SUM(D10:D27)</f>
        <v>551361</v>
      </c>
      <c r="E30" s="1390"/>
      <c r="F30" s="1391">
        <f>SUM(F10:F27)</f>
        <v>24350</v>
      </c>
      <c r="G30" s="1392">
        <f>F30*100/$V30</f>
        <v>3.120510661637967</v>
      </c>
      <c r="H30" s="1391">
        <f>SUM(H10:H27)</f>
        <v>245589</v>
      </c>
      <c r="I30" s="1392">
        <f>H30*100/$V30</f>
        <v>31.472816956098836</v>
      </c>
      <c r="J30" s="1391">
        <f>SUM(J10:J27)</f>
        <v>147150</v>
      </c>
      <c r="K30" s="1392">
        <f>J30*100/$V30</f>
        <v>18.85762397782451</v>
      </c>
      <c r="L30" s="1391">
        <f>SUM(L10:L27)</f>
        <v>26418</v>
      </c>
      <c r="M30" s="1392">
        <f>L30*100/$V30</f>
        <v>3.3855298011971997</v>
      </c>
      <c r="N30" s="1391">
        <f>SUM(N10:N27)</f>
        <v>10038</v>
      </c>
      <c r="O30" s="1392">
        <f>N30*100/$V30</f>
        <v>1.2863936764485384</v>
      </c>
      <c r="P30" s="1391">
        <f>SUM(P10:P27)</f>
        <v>55108</v>
      </c>
      <c r="Q30" s="1392">
        <f>P30*100/$V30</f>
        <v>7.0622218292215644</v>
      </c>
      <c r="R30" s="1391">
        <f>SUM(R10:R27)</f>
        <v>267522</v>
      </c>
      <c r="S30" s="1392">
        <f>R30*100/$V30</f>
        <v>34.283583294567237</v>
      </c>
      <c r="T30" s="1391">
        <f>SUM(T10:T28)</f>
        <v>4146</v>
      </c>
      <c r="U30" s="1392">
        <f>T30*100/$V30</f>
        <v>0.53131980300414827</v>
      </c>
      <c r="V30" s="1391">
        <f>SUM(V10:V27)</f>
        <v>780321</v>
      </c>
      <c r="W30" s="1392">
        <f>G30+I30+K30+M30+O30+Q30+S30+U30</f>
        <v>100.00000000000001</v>
      </c>
      <c r="X30" s="1393"/>
      <c r="Y30" s="1394">
        <f>(V30/D30)</f>
        <v>1.4152633211271743</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5"/>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42578125" style="615" bestFit="1" customWidth="1"/>
    <col min="10" max="10" width="7.5703125" style="615" customWidth="1"/>
    <col min="11" max="11" width="6.42578125" style="615" bestFit="1" customWidth="1"/>
    <col min="12" max="12" width="7.28515625" style="615" customWidth="1"/>
    <col min="13" max="13" width="5.7109375" style="615" customWidth="1"/>
    <col min="14" max="14" width="7.42578125" style="615" customWidth="1"/>
    <col min="15" max="15" width="6.42578125" style="615" bestFit="1" customWidth="1"/>
    <col min="16" max="16" width="8.5703125" style="615" customWidth="1"/>
    <col min="17" max="17" width="6" style="615" customWidth="1"/>
    <col min="18" max="18" width="7.28515625" style="615" customWidth="1"/>
    <col min="19" max="19" width="6.425781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3.7109375" style="732" customWidth="1"/>
    <col min="26" max="26" width="1.42578125" style="615" customWidth="1"/>
    <col min="27" max="16384" width="11.42578125" style="615"/>
  </cols>
  <sheetData>
    <row r="1" spans="2:30" s="613" customFormat="1" ht="9" customHeight="1" x14ac:dyDescent="0.2">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495</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1364">
        <v>130226</v>
      </c>
      <c r="E10" s="1365"/>
      <c r="F10" s="1366">
        <v>19</v>
      </c>
      <c r="G10" s="1367">
        <v>9.9605770843818157E-3</v>
      </c>
      <c r="H10" s="1366">
        <v>59014</v>
      </c>
      <c r="I10" s="1367">
        <v>30.937552424089919</v>
      </c>
      <c r="J10" s="1366">
        <v>68452</v>
      </c>
      <c r="K10" s="1367">
        <v>35.885338030531791</v>
      </c>
      <c r="L10" s="1366">
        <v>7475</v>
      </c>
      <c r="M10" s="1367">
        <v>3.9187007213554774</v>
      </c>
      <c r="N10" s="1366">
        <v>14455</v>
      </c>
      <c r="O10" s="1367">
        <v>7.5779021976178491</v>
      </c>
      <c r="P10" s="1366">
        <v>1945</v>
      </c>
      <c r="Q10" s="1367">
        <v>1.0196485489011911</v>
      </c>
      <c r="R10" s="1366">
        <v>39388</v>
      </c>
      <c r="S10" s="1367">
        <v>20.64880053682268</v>
      </c>
      <c r="T10" s="1366">
        <v>4</v>
      </c>
      <c r="U10" s="1367">
        <v>2.096963596711961E-3</v>
      </c>
      <c r="V10" s="1368">
        <v>190752</v>
      </c>
      <c r="W10" s="1367">
        <v>100</v>
      </c>
      <c r="X10" s="1369"/>
      <c r="Y10" s="1370">
        <v>1.4647766191083194</v>
      </c>
    </row>
    <row r="11" spans="2:30" s="633" customFormat="1" ht="18" customHeight="1" x14ac:dyDescent="0.2">
      <c r="B11" s="682" t="s">
        <v>7</v>
      </c>
      <c r="D11" s="1371">
        <v>16825</v>
      </c>
      <c r="E11" s="1365"/>
      <c r="F11" s="1372">
        <v>1396</v>
      </c>
      <c r="G11" s="1373">
        <v>6.4124942581534219</v>
      </c>
      <c r="H11" s="1372">
        <v>3597</v>
      </c>
      <c r="I11" s="1373">
        <v>16.522737712448322</v>
      </c>
      <c r="J11" s="1372">
        <v>1689</v>
      </c>
      <c r="K11" s="1373">
        <v>7.7583830960036746</v>
      </c>
      <c r="L11" s="1372">
        <v>647</v>
      </c>
      <c r="M11" s="1373">
        <v>2.9719797887000459</v>
      </c>
      <c r="N11" s="1372">
        <v>1115</v>
      </c>
      <c r="O11" s="1373">
        <v>5.1217271474506205</v>
      </c>
      <c r="P11" s="1372">
        <v>4150</v>
      </c>
      <c r="Q11" s="1373">
        <v>19.062930638493338</v>
      </c>
      <c r="R11" s="1372">
        <v>9176</v>
      </c>
      <c r="S11" s="1373">
        <v>42.149747358750574</v>
      </c>
      <c r="T11" s="1372">
        <v>0</v>
      </c>
      <c r="U11" s="1373">
        <v>0</v>
      </c>
      <c r="V11" s="1374">
        <v>21770</v>
      </c>
      <c r="W11" s="1373">
        <v>100</v>
      </c>
      <c r="X11" s="1369"/>
      <c r="Y11" s="1375">
        <v>1.2939078751857356</v>
      </c>
    </row>
    <row r="12" spans="2:30" s="633" customFormat="1" ht="22.5" customHeight="1" x14ac:dyDescent="0.2">
      <c r="B12" s="682" t="s">
        <v>37</v>
      </c>
      <c r="D12" s="1371">
        <v>11224</v>
      </c>
      <c r="E12" s="1365"/>
      <c r="F12" s="1376">
        <v>2403</v>
      </c>
      <c r="G12" s="1373">
        <v>15.071500250878072</v>
      </c>
      <c r="H12" s="1376">
        <v>2459</v>
      </c>
      <c r="I12" s="1373">
        <v>15.42272955343703</v>
      </c>
      <c r="J12" s="1376">
        <v>2056</v>
      </c>
      <c r="K12" s="1373">
        <v>12.895132965378826</v>
      </c>
      <c r="L12" s="1376">
        <v>832</v>
      </c>
      <c r="M12" s="1373">
        <v>5.2182639237330655</v>
      </c>
      <c r="N12" s="1376">
        <v>1601</v>
      </c>
      <c r="O12" s="1373">
        <v>10.041394882087305</v>
      </c>
      <c r="P12" s="1376">
        <v>2012</v>
      </c>
      <c r="Q12" s="1373">
        <v>12.619167084796789</v>
      </c>
      <c r="R12" s="1376">
        <v>4575</v>
      </c>
      <c r="S12" s="1373">
        <v>28.69417962870045</v>
      </c>
      <c r="T12" s="1376">
        <v>6</v>
      </c>
      <c r="U12" s="1373">
        <v>3.7631710988459612E-2</v>
      </c>
      <c r="V12" s="1374">
        <v>15944</v>
      </c>
      <c r="W12" s="1373">
        <v>100</v>
      </c>
      <c r="X12" s="1369"/>
      <c r="Y12" s="1375">
        <v>1.420527441197434</v>
      </c>
    </row>
    <row r="13" spans="2:30" s="633" customFormat="1" ht="18" customHeight="1" x14ac:dyDescent="0.2">
      <c r="B13" s="682" t="s">
        <v>38</v>
      </c>
      <c r="D13" s="1371">
        <v>10859</v>
      </c>
      <c r="E13" s="1365"/>
      <c r="F13" s="1372">
        <v>910</v>
      </c>
      <c r="G13" s="1373">
        <v>5.0088066930867461</v>
      </c>
      <c r="H13" s="1372">
        <v>5674</v>
      </c>
      <c r="I13" s="1373">
        <v>31.230735358872742</v>
      </c>
      <c r="J13" s="1372">
        <v>948</v>
      </c>
      <c r="K13" s="1373">
        <v>5.2179656538969619</v>
      </c>
      <c r="L13" s="1372">
        <v>963</v>
      </c>
      <c r="M13" s="1373">
        <v>5.300528401585205</v>
      </c>
      <c r="N13" s="1372">
        <v>866</v>
      </c>
      <c r="O13" s="1373">
        <v>4.7666226332012327</v>
      </c>
      <c r="P13" s="1372">
        <v>392</v>
      </c>
      <c r="Q13" s="1373">
        <v>2.1576398062527522</v>
      </c>
      <c r="R13" s="1372">
        <v>8415</v>
      </c>
      <c r="S13" s="1373">
        <v>46.317701453104362</v>
      </c>
      <c r="T13" s="1372">
        <v>0</v>
      </c>
      <c r="U13" s="1373">
        <v>0</v>
      </c>
      <c r="V13" s="1374">
        <v>18168</v>
      </c>
      <c r="W13" s="1373">
        <v>100</v>
      </c>
      <c r="X13" s="1369"/>
      <c r="Y13" s="1375">
        <v>1.6730822359333273</v>
      </c>
    </row>
    <row r="14" spans="2:30" s="633" customFormat="1" ht="18" customHeight="1" x14ac:dyDescent="0.2">
      <c r="B14" s="682" t="s">
        <v>6</v>
      </c>
      <c r="D14" s="1371">
        <v>14859</v>
      </c>
      <c r="E14" s="1365"/>
      <c r="F14" s="1372">
        <v>468</v>
      </c>
      <c r="G14" s="1373">
        <v>2.8015564202334629</v>
      </c>
      <c r="H14" s="1372">
        <v>855</v>
      </c>
      <c r="I14" s="1373">
        <v>5.1182280754265186</v>
      </c>
      <c r="J14" s="1372">
        <v>182</v>
      </c>
      <c r="K14" s="1373">
        <v>1.0894941634241244</v>
      </c>
      <c r="L14" s="1372">
        <v>1818</v>
      </c>
      <c r="M14" s="1373">
        <v>10.882969170906915</v>
      </c>
      <c r="N14" s="1372">
        <v>1645</v>
      </c>
      <c r="O14" s="1373">
        <v>9.8473510924872798</v>
      </c>
      <c r="P14" s="1372">
        <v>3016</v>
      </c>
      <c r="Q14" s="1373">
        <v>18.054474708171206</v>
      </c>
      <c r="R14" s="1372">
        <v>8721</v>
      </c>
      <c r="S14" s="1373">
        <v>52.205926369350493</v>
      </c>
      <c r="T14" s="1372">
        <v>0</v>
      </c>
      <c r="U14" s="1373">
        <v>0</v>
      </c>
      <c r="V14" s="1374">
        <v>16705</v>
      </c>
      <c r="W14" s="1373">
        <v>100</v>
      </c>
      <c r="X14" s="1369"/>
      <c r="Y14" s="1375">
        <v>1.1242344706911636</v>
      </c>
    </row>
    <row r="15" spans="2:30" s="633" customFormat="1" ht="18" customHeight="1" x14ac:dyDescent="0.2">
      <c r="B15" s="682" t="s">
        <v>5</v>
      </c>
      <c r="D15" s="1371">
        <v>7863</v>
      </c>
      <c r="E15" s="1365"/>
      <c r="F15" s="1376">
        <v>3408</v>
      </c>
      <c r="G15" s="1373">
        <v>26.165067178502881</v>
      </c>
      <c r="H15" s="1376">
        <v>1652</v>
      </c>
      <c r="I15" s="1373">
        <v>12.683301343570058</v>
      </c>
      <c r="J15" s="1376">
        <v>571</v>
      </c>
      <c r="K15" s="1373">
        <v>4.3838771593090211</v>
      </c>
      <c r="L15" s="1376">
        <v>869</v>
      </c>
      <c r="M15" s="1373">
        <v>6.6717850287907874</v>
      </c>
      <c r="N15" s="1376">
        <v>2711</v>
      </c>
      <c r="O15" s="1373">
        <v>20.813819577735124</v>
      </c>
      <c r="P15" s="1376">
        <v>225</v>
      </c>
      <c r="Q15" s="1373">
        <v>1.727447216890595</v>
      </c>
      <c r="R15" s="1376">
        <v>3589</v>
      </c>
      <c r="S15" s="1373">
        <v>27.554702495201536</v>
      </c>
      <c r="T15" s="1376">
        <v>0</v>
      </c>
      <c r="U15" s="1373">
        <v>0</v>
      </c>
      <c r="V15" s="1374">
        <v>13025</v>
      </c>
      <c r="W15" s="1373">
        <v>100.00000000000001</v>
      </c>
      <c r="X15" s="1369"/>
      <c r="Y15" s="1375">
        <v>1.6564924329136461</v>
      </c>
    </row>
    <row r="16" spans="2:30" s="742" customFormat="1" ht="18" customHeight="1" x14ac:dyDescent="0.2">
      <c r="B16" s="836" t="s">
        <v>4</v>
      </c>
      <c r="D16" s="1371">
        <v>40560</v>
      </c>
      <c r="E16" s="1365"/>
      <c r="F16" s="1372">
        <v>4743</v>
      </c>
      <c r="G16" s="1373">
        <v>8.2408131352619236</v>
      </c>
      <c r="H16" s="1372">
        <v>9801</v>
      </c>
      <c r="I16" s="1373">
        <v>17.028928850664581</v>
      </c>
      <c r="J16" s="1372">
        <v>7370</v>
      </c>
      <c r="K16" s="1373">
        <v>12.805142906784814</v>
      </c>
      <c r="L16" s="1372">
        <v>2485</v>
      </c>
      <c r="M16" s="1373">
        <v>4.3176092433324644</v>
      </c>
      <c r="N16" s="1372">
        <v>3528</v>
      </c>
      <c r="O16" s="1373">
        <v>6.1297888975762316</v>
      </c>
      <c r="P16" s="1372">
        <v>14711</v>
      </c>
      <c r="Q16" s="1373">
        <v>25.559899226826513</v>
      </c>
      <c r="R16" s="1372">
        <v>14056</v>
      </c>
      <c r="S16" s="1373">
        <v>24.421857353835463</v>
      </c>
      <c r="T16" s="1372">
        <v>861</v>
      </c>
      <c r="U16" s="1373">
        <v>1.4959603857180088</v>
      </c>
      <c r="V16" s="1374">
        <v>57555</v>
      </c>
      <c r="W16" s="1373">
        <v>100</v>
      </c>
      <c r="X16" s="1369"/>
      <c r="Y16" s="1375">
        <v>1.4190088757396451</v>
      </c>
    </row>
    <row r="17" spans="2:25" s="742" customFormat="1" ht="18" customHeight="1" x14ac:dyDescent="0.2">
      <c r="B17" s="836" t="s">
        <v>40</v>
      </c>
      <c r="D17" s="1371">
        <v>25489</v>
      </c>
      <c r="E17" s="1365"/>
      <c r="F17" s="1372">
        <v>3590</v>
      </c>
      <c r="G17" s="1373">
        <v>9.936065982120617</v>
      </c>
      <c r="H17" s="1372">
        <v>9953</v>
      </c>
      <c r="I17" s="1373">
        <v>27.546981816168941</v>
      </c>
      <c r="J17" s="1372">
        <v>4361</v>
      </c>
      <c r="K17" s="1373">
        <v>12.069967617835101</v>
      </c>
      <c r="L17" s="1372">
        <v>1642</v>
      </c>
      <c r="M17" s="1373">
        <v>4.5445739115994579</v>
      </c>
      <c r="N17" s="1372">
        <v>3581</v>
      </c>
      <c r="O17" s="1373">
        <v>9.9111566245052725</v>
      </c>
      <c r="P17" s="1372">
        <v>4575</v>
      </c>
      <c r="Q17" s="1373">
        <v>12.662256787799951</v>
      </c>
      <c r="R17" s="1372">
        <v>8426</v>
      </c>
      <c r="S17" s="1373">
        <v>23.320694140765546</v>
      </c>
      <c r="T17" s="1372">
        <v>3</v>
      </c>
      <c r="U17" s="1373">
        <v>8.3031192051147215E-3</v>
      </c>
      <c r="V17" s="1374">
        <v>36131</v>
      </c>
      <c r="W17" s="1373">
        <v>99.999999999999986</v>
      </c>
      <c r="X17" s="1369"/>
      <c r="Y17" s="1375">
        <v>1.4175134371689748</v>
      </c>
    </row>
    <row r="18" spans="2:25" s="742" customFormat="1" ht="18" customHeight="1" x14ac:dyDescent="0.2">
      <c r="B18" s="836" t="s">
        <v>41</v>
      </c>
      <c r="D18" s="1371">
        <v>94243</v>
      </c>
      <c r="E18" s="1365"/>
      <c r="F18" s="1372">
        <v>5</v>
      </c>
      <c r="G18" s="1373">
        <v>4.2082228674830621E-3</v>
      </c>
      <c r="H18" s="1372">
        <v>13564</v>
      </c>
      <c r="I18" s="1373">
        <v>11.41606699490805</v>
      </c>
      <c r="J18" s="1372">
        <v>13505</v>
      </c>
      <c r="K18" s="1373">
        <v>11.36640996507175</v>
      </c>
      <c r="L18" s="1372">
        <v>7415</v>
      </c>
      <c r="M18" s="1373">
        <v>6.2407945124773807</v>
      </c>
      <c r="N18" s="1372">
        <v>21146</v>
      </c>
      <c r="O18" s="1373">
        <v>17.797416151159364</v>
      </c>
      <c r="P18" s="1372">
        <v>11710</v>
      </c>
      <c r="Q18" s="1373">
        <v>9.8556579556453308</v>
      </c>
      <c r="R18" s="1372">
        <v>51454</v>
      </c>
      <c r="S18" s="1373">
        <v>43.305979884694693</v>
      </c>
      <c r="T18" s="1372">
        <v>16</v>
      </c>
      <c r="U18" s="1373">
        <v>1.3466313175945798E-2</v>
      </c>
      <c r="V18" s="1374">
        <v>118815</v>
      </c>
      <c r="W18" s="1373">
        <v>99.999999999999986</v>
      </c>
      <c r="X18" s="1369"/>
      <c r="Y18" s="1375">
        <v>1.2607302399117175</v>
      </c>
    </row>
    <row r="19" spans="2:25" s="742" customFormat="1" ht="18" customHeight="1" x14ac:dyDescent="0.2">
      <c r="B19" s="836" t="s">
        <v>3</v>
      </c>
      <c r="D19" s="1371">
        <v>64663</v>
      </c>
      <c r="E19" s="1365"/>
      <c r="F19" s="1372">
        <v>339</v>
      </c>
      <c r="G19" s="1373">
        <v>0.34538619066540333</v>
      </c>
      <c r="H19" s="1372">
        <v>29917</v>
      </c>
      <c r="I19" s="1373">
        <v>30.480586035801977</v>
      </c>
      <c r="J19" s="1372">
        <v>2263</v>
      </c>
      <c r="K19" s="1373">
        <v>2.3056311193976629</v>
      </c>
      <c r="L19" s="1372">
        <v>4338</v>
      </c>
      <c r="M19" s="1373">
        <v>4.4197206345325064</v>
      </c>
      <c r="N19" s="1372">
        <v>6418</v>
      </c>
      <c r="O19" s="1373">
        <v>6.5389043412700838</v>
      </c>
      <c r="P19" s="1372">
        <v>9412</v>
      </c>
      <c r="Q19" s="1373">
        <v>9.5893062729875389</v>
      </c>
      <c r="R19" s="1372">
        <v>45088</v>
      </c>
      <c r="S19" s="1373">
        <v>45.937382196819186</v>
      </c>
      <c r="T19" s="1372">
        <v>376</v>
      </c>
      <c r="U19" s="1373">
        <v>0.38308320852563904</v>
      </c>
      <c r="V19" s="1374">
        <v>98151</v>
      </c>
      <c r="W19" s="1373">
        <v>100</v>
      </c>
      <c r="X19" s="1369"/>
      <c r="Y19" s="1375">
        <v>1.5178850347184634</v>
      </c>
    </row>
    <row r="20" spans="2:25" s="633" customFormat="1" ht="18" customHeight="1" x14ac:dyDescent="0.2">
      <c r="B20" s="836" t="s">
        <v>2</v>
      </c>
      <c r="D20" s="1371">
        <v>12467</v>
      </c>
      <c r="E20" s="1365"/>
      <c r="F20" s="1372">
        <v>423</v>
      </c>
      <c r="G20" s="1373">
        <v>2.8252738445097516</v>
      </c>
      <c r="H20" s="1372">
        <v>2134</v>
      </c>
      <c r="I20" s="1373">
        <v>14.25327277584825</v>
      </c>
      <c r="J20" s="1372">
        <v>283</v>
      </c>
      <c r="K20" s="1373">
        <v>1.8901950307240181</v>
      </c>
      <c r="L20" s="1372">
        <v>944</v>
      </c>
      <c r="M20" s="1373">
        <v>6.3051028586695166</v>
      </c>
      <c r="N20" s="1372">
        <v>1637</v>
      </c>
      <c r="O20" s="1373">
        <v>10.933742986908896</v>
      </c>
      <c r="P20" s="1372">
        <v>6830</v>
      </c>
      <c r="Q20" s="1373">
        <v>45.618487843975423</v>
      </c>
      <c r="R20" s="1372">
        <v>2721</v>
      </c>
      <c r="S20" s="1373">
        <v>18.173924659364147</v>
      </c>
      <c r="T20" s="1372">
        <v>0</v>
      </c>
      <c r="U20" s="1373">
        <v>0</v>
      </c>
      <c r="V20" s="1374">
        <v>14972</v>
      </c>
      <c r="W20" s="1373">
        <v>100.00000000000001</v>
      </c>
      <c r="X20" s="1369"/>
      <c r="Y20" s="1375">
        <v>1.200930456404909</v>
      </c>
    </row>
    <row r="21" spans="2:25" s="633" customFormat="1" ht="18" customHeight="1" x14ac:dyDescent="0.2">
      <c r="B21" s="682" t="s">
        <v>35</v>
      </c>
      <c r="D21" s="1371">
        <v>28979</v>
      </c>
      <c r="E21" s="1365"/>
      <c r="F21" s="1372">
        <v>2113</v>
      </c>
      <c r="G21" s="1373">
        <v>5.6860687279674931</v>
      </c>
      <c r="H21" s="1372">
        <v>6163</v>
      </c>
      <c r="I21" s="1373">
        <v>16.584591372675654</v>
      </c>
      <c r="J21" s="1372">
        <v>7471</v>
      </c>
      <c r="K21" s="1373">
        <v>20.104410537929549</v>
      </c>
      <c r="L21" s="1372">
        <v>2938</v>
      </c>
      <c r="M21" s="1373">
        <v>7.9061381555932293</v>
      </c>
      <c r="N21" s="1372">
        <v>2481</v>
      </c>
      <c r="O21" s="1373">
        <v>6.6763542423508513</v>
      </c>
      <c r="P21" s="1372">
        <v>6042</v>
      </c>
      <c r="Q21" s="1373">
        <v>16.258981189957215</v>
      </c>
      <c r="R21" s="1372">
        <v>9898</v>
      </c>
      <c r="S21" s="1373">
        <v>26.635451145017626</v>
      </c>
      <c r="T21" s="1372">
        <v>55</v>
      </c>
      <c r="U21" s="1373">
        <v>0.14800462850838245</v>
      </c>
      <c r="V21" s="1374">
        <v>37161</v>
      </c>
      <c r="W21" s="1373">
        <v>100</v>
      </c>
      <c r="X21" s="1369"/>
      <c r="Y21" s="1375">
        <v>1.2823423858656269</v>
      </c>
    </row>
    <row r="22" spans="2:25" s="633" customFormat="1" ht="21" customHeight="1" x14ac:dyDescent="0.2">
      <c r="B22" s="682" t="s">
        <v>42</v>
      </c>
      <c r="D22" s="1371">
        <v>75629</v>
      </c>
      <c r="E22" s="1365"/>
      <c r="F22" s="1372">
        <v>2739</v>
      </c>
      <c r="G22" s="1373">
        <v>2.5288290201364587</v>
      </c>
      <c r="H22" s="1372">
        <v>33667</v>
      </c>
      <c r="I22" s="1373">
        <v>31.083638780917912</v>
      </c>
      <c r="J22" s="1372">
        <v>22240</v>
      </c>
      <c r="K22" s="1373">
        <v>20.533463821772489</v>
      </c>
      <c r="L22" s="1372">
        <v>8076</v>
      </c>
      <c r="M22" s="1373">
        <v>7.4563063770069524</v>
      </c>
      <c r="N22" s="1372">
        <v>8110</v>
      </c>
      <c r="O22" s="1373">
        <v>7.4876974637848415</v>
      </c>
      <c r="P22" s="1372">
        <v>11026</v>
      </c>
      <c r="Q22" s="1373">
        <v>10.179944788617961</v>
      </c>
      <c r="R22" s="1372">
        <v>22435</v>
      </c>
      <c r="S22" s="1373">
        <v>20.713500937116265</v>
      </c>
      <c r="T22" s="1372">
        <v>18</v>
      </c>
      <c r="U22" s="1373">
        <v>1.661881064711802E-2</v>
      </c>
      <c r="V22" s="1374">
        <v>108311</v>
      </c>
      <c r="W22" s="1373">
        <v>100</v>
      </c>
      <c r="X22" s="1369"/>
      <c r="Y22" s="1375">
        <v>1.4321358209152575</v>
      </c>
    </row>
    <row r="23" spans="2:25" s="633" customFormat="1" ht="18" customHeight="1" x14ac:dyDescent="0.2">
      <c r="B23" s="682" t="s">
        <v>43</v>
      </c>
      <c r="D23" s="1371">
        <v>17812</v>
      </c>
      <c r="E23" s="1365"/>
      <c r="F23" s="1372">
        <v>1703</v>
      </c>
      <c r="G23" s="1373">
        <v>7.3250462385478947</v>
      </c>
      <c r="H23" s="1372">
        <v>5026</v>
      </c>
      <c r="I23" s="1373">
        <v>21.618134113295195</v>
      </c>
      <c r="J23" s="1372">
        <v>1165</v>
      </c>
      <c r="K23" s="1373">
        <v>5.0109682136866098</v>
      </c>
      <c r="L23" s="1372">
        <v>2005</v>
      </c>
      <c r="M23" s="1373">
        <v>8.6240268398640794</v>
      </c>
      <c r="N23" s="1372">
        <v>2485</v>
      </c>
      <c r="O23" s="1373">
        <v>10.688631769108349</v>
      </c>
      <c r="P23" s="1372">
        <v>350</v>
      </c>
      <c r="Q23" s="1373">
        <v>1.5054410942406125</v>
      </c>
      <c r="R23" s="1372">
        <v>10514</v>
      </c>
      <c r="S23" s="1373">
        <v>45.223450470987999</v>
      </c>
      <c r="T23" s="1372">
        <v>1</v>
      </c>
      <c r="U23" s="1373">
        <v>4.3012602692588933E-3</v>
      </c>
      <c r="V23" s="1374">
        <v>23249</v>
      </c>
      <c r="W23" s="1373">
        <v>99.999999999999986</v>
      </c>
      <c r="X23" s="1369"/>
      <c r="Y23" s="1375">
        <v>1.3052436559622727</v>
      </c>
    </row>
    <row r="24" spans="2:25" s="633" customFormat="1" ht="22.5" customHeight="1" x14ac:dyDescent="0.2">
      <c r="B24" s="682" t="s">
        <v>44</v>
      </c>
      <c r="D24" s="1371">
        <v>6595</v>
      </c>
      <c r="E24" s="1365"/>
      <c r="F24" s="1376">
        <v>697</v>
      </c>
      <c r="G24" s="1377">
        <v>7.7772818567284085</v>
      </c>
      <c r="H24" s="1376">
        <v>1274</v>
      </c>
      <c r="I24" s="1373">
        <v>14.215576880160679</v>
      </c>
      <c r="J24" s="1376">
        <v>362</v>
      </c>
      <c r="K24" s="1373">
        <v>4.0392769471100198</v>
      </c>
      <c r="L24" s="1376">
        <v>361</v>
      </c>
      <c r="M24" s="1373">
        <v>4.0281187234992188</v>
      </c>
      <c r="N24" s="1376">
        <v>1569</v>
      </c>
      <c r="O24" s="1373">
        <v>17.507252845347022</v>
      </c>
      <c r="P24" s="1376">
        <v>1486</v>
      </c>
      <c r="Q24" s="1373">
        <v>16.581120285650524</v>
      </c>
      <c r="R24" s="1376">
        <v>3198</v>
      </c>
      <c r="S24" s="1373">
        <v>35.68399910734211</v>
      </c>
      <c r="T24" s="1376">
        <v>15</v>
      </c>
      <c r="U24" s="1373">
        <v>0.1673733541620174</v>
      </c>
      <c r="V24" s="1378">
        <v>8962</v>
      </c>
      <c r="W24" s="1373">
        <v>100.00000000000001</v>
      </c>
      <c r="X24" s="1369"/>
      <c r="Y24" s="1375">
        <v>1.3589082638362395</v>
      </c>
    </row>
    <row r="25" spans="2:25" s="633" customFormat="1" ht="18" customHeight="1" x14ac:dyDescent="0.2">
      <c r="B25" s="682" t="s">
        <v>45</v>
      </c>
      <c r="D25" s="1371">
        <v>24157</v>
      </c>
      <c r="E25" s="1365"/>
      <c r="F25" s="1376">
        <v>486</v>
      </c>
      <c r="G25" s="1377">
        <v>1.3650535067269611</v>
      </c>
      <c r="H25" s="1376">
        <v>8883</v>
      </c>
      <c r="I25" s="1373">
        <v>24.95014465073168</v>
      </c>
      <c r="J25" s="1376">
        <v>1962</v>
      </c>
      <c r="K25" s="1373">
        <v>5.5107715641940285</v>
      </c>
      <c r="L25" s="1376">
        <v>3246</v>
      </c>
      <c r="M25" s="1373">
        <v>9.1172092239418028</v>
      </c>
      <c r="N25" s="1376">
        <v>5049</v>
      </c>
      <c r="O25" s="1373">
        <v>14.181389208774542</v>
      </c>
      <c r="P25" s="1376">
        <v>708</v>
      </c>
      <c r="Q25" s="1373">
        <v>1.9885964665898941</v>
      </c>
      <c r="R25" s="1376">
        <v>12570</v>
      </c>
      <c r="S25" s="1373">
        <v>35.306013538184985</v>
      </c>
      <c r="T25" s="1376">
        <v>2699</v>
      </c>
      <c r="U25" s="1373">
        <v>7.5808218408561077</v>
      </c>
      <c r="V25" s="1378">
        <v>35603</v>
      </c>
      <c r="W25" s="1373">
        <v>99.999999999999986</v>
      </c>
      <c r="X25" s="1369"/>
      <c r="Y25" s="1375">
        <v>1.4738171130521174</v>
      </c>
    </row>
    <row r="26" spans="2:25" s="633" customFormat="1" ht="18" customHeight="1" x14ac:dyDescent="0.2">
      <c r="B26" s="682" t="s">
        <v>46</v>
      </c>
      <c r="D26" s="1371">
        <v>4142</v>
      </c>
      <c r="E26" s="1365"/>
      <c r="F26" s="1376">
        <v>572</v>
      </c>
      <c r="G26" s="1377">
        <v>8.7756980668916853</v>
      </c>
      <c r="H26" s="1376">
        <v>1273</v>
      </c>
      <c r="I26" s="1373">
        <v>19.530530837680271</v>
      </c>
      <c r="J26" s="1376">
        <v>1400</v>
      </c>
      <c r="K26" s="1373">
        <v>21.478981282602025</v>
      </c>
      <c r="L26" s="1376">
        <v>736</v>
      </c>
      <c r="M26" s="1373">
        <v>11.291807302853636</v>
      </c>
      <c r="N26" s="1376">
        <v>1229</v>
      </c>
      <c r="O26" s="1373">
        <v>18.855477140227062</v>
      </c>
      <c r="P26" s="1376">
        <v>562</v>
      </c>
      <c r="Q26" s="1373">
        <v>8.6222767720159563</v>
      </c>
      <c r="R26" s="1376">
        <v>746</v>
      </c>
      <c r="S26" s="1373">
        <v>11.445228597729365</v>
      </c>
      <c r="T26" s="1376">
        <v>0</v>
      </c>
      <c r="U26" s="1373">
        <v>0</v>
      </c>
      <c r="V26" s="1378">
        <v>6518</v>
      </c>
      <c r="W26" s="1373">
        <v>100</v>
      </c>
      <c r="X26" s="1369"/>
      <c r="Y26" s="1375">
        <v>1.5736359246740705</v>
      </c>
    </row>
    <row r="27" spans="2:25" s="633" customFormat="1" ht="18" customHeight="1" x14ac:dyDescent="0.2">
      <c r="B27" s="682" t="s">
        <v>1</v>
      </c>
      <c r="D27" s="1371">
        <v>1419</v>
      </c>
      <c r="E27" s="1365"/>
      <c r="F27" s="1376">
        <v>249</v>
      </c>
      <c r="G27" s="1377">
        <v>13.308391234633886</v>
      </c>
      <c r="H27" s="1376">
        <v>289</v>
      </c>
      <c r="I27" s="1373">
        <v>15.44628540887226</v>
      </c>
      <c r="J27" s="1376">
        <v>453</v>
      </c>
      <c r="K27" s="1373">
        <v>24.2116515232496</v>
      </c>
      <c r="L27" s="1376">
        <v>27</v>
      </c>
      <c r="M27" s="1373">
        <v>1.4430785676109033</v>
      </c>
      <c r="N27" s="1376">
        <v>103</v>
      </c>
      <c r="O27" s="1373">
        <v>5.505077498663816</v>
      </c>
      <c r="P27" s="1376">
        <v>4</v>
      </c>
      <c r="Q27" s="1373">
        <v>0.21378941742383753</v>
      </c>
      <c r="R27" s="1376">
        <v>746</v>
      </c>
      <c r="S27" s="1373">
        <v>39.871726349545696</v>
      </c>
      <c r="T27" s="1376">
        <v>0</v>
      </c>
      <c r="U27" s="1373">
        <v>0</v>
      </c>
      <c r="V27" s="1374">
        <v>1871</v>
      </c>
      <c r="W27" s="1373">
        <v>100</v>
      </c>
      <c r="X27" s="1369"/>
      <c r="Y27" s="1375">
        <v>1.3185341789992953</v>
      </c>
    </row>
    <row r="28" spans="2:25" s="633" customFormat="1" ht="8.25" customHeight="1" x14ac:dyDescent="0.2">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
      <c r="B30" s="1249" t="s">
        <v>0</v>
      </c>
      <c r="D30" s="1389">
        <f>SUM(D10:D27)</f>
        <v>588011</v>
      </c>
      <c r="E30" s="1390"/>
      <c r="F30" s="1391">
        <f>SUM(F10:F27)</f>
        <v>26263</v>
      </c>
      <c r="G30" s="1392">
        <f>F30*100/$V30</f>
        <v>3.1885613412281479</v>
      </c>
      <c r="H30" s="1391">
        <f>SUM(H10:H27)</f>
        <v>195195</v>
      </c>
      <c r="I30" s="1392">
        <f>H30*100/$V30</f>
        <v>23.698405780033823</v>
      </c>
      <c r="J30" s="1391">
        <f>SUM(J10:J27)</f>
        <v>136733</v>
      </c>
      <c r="K30" s="1392">
        <f>J30*100/$V30</f>
        <v>16.600600002670994</v>
      </c>
      <c r="L30" s="1391">
        <f>SUM(L10:L27)</f>
        <v>46817</v>
      </c>
      <c r="M30" s="1392">
        <f>L30*100/$V30</f>
        <v>5.6839994026683245</v>
      </c>
      <c r="N30" s="1391">
        <f>SUM(N10:N27)</f>
        <v>79729</v>
      </c>
      <c r="O30" s="1392">
        <f>N30*100/$V30</f>
        <v>9.6798083682282687</v>
      </c>
      <c r="P30" s="1391">
        <f>SUM(P10:P27)</f>
        <v>79156</v>
      </c>
      <c r="Q30" s="1392">
        <f>P30*100/$V30</f>
        <v>9.6102410816074055</v>
      </c>
      <c r="R30" s="1391">
        <f>SUM(R10:R27)</f>
        <v>255716</v>
      </c>
      <c r="S30" s="1392">
        <f>R30*100/$V30</f>
        <v>31.046192435498497</v>
      </c>
      <c r="T30" s="1391">
        <f>SUM(T10:T28)</f>
        <v>4054</v>
      </c>
      <c r="U30" s="1392">
        <f>T30*100/$V30</f>
        <v>0.49219158806453611</v>
      </c>
      <c r="V30" s="1391">
        <f>SUM(V10:V27)</f>
        <v>823663</v>
      </c>
      <c r="W30" s="1392">
        <f>G30+I30+K30+M30+O30+Q30+S30+U30</f>
        <v>100.00000000000001</v>
      </c>
      <c r="X30" s="1393"/>
      <c r="Y30" s="1394">
        <f>(V30/D30)</f>
        <v>1.4007612102494682</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42578125" style="615" bestFit="1" customWidth="1"/>
    <col min="10" max="10" width="7.5703125" style="615" customWidth="1"/>
    <col min="11" max="11" width="6.42578125" style="615" bestFit="1" customWidth="1"/>
    <col min="12" max="12" width="7.28515625" style="615" customWidth="1"/>
    <col min="13" max="13" width="5.7109375" style="615" customWidth="1"/>
    <col min="14" max="14" width="7.42578125" style="615" customWidth="1"/>
    <col min="15" max="15" width="6.42578125" style="615" bestFit="1" customWidth="1"/>
    <col min="16" max="16" width="8.5703125" style="615" customWidth="1"/>
    <col min="17" max="17" width="6" style="615" customWidth="1"/>
    <col min="18" max="18" width="7.28515625" style="615" customWidth="1"/>
    <col min="19" max="19" width="6.425781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2" customWidth="1"/>
    <col min="25" max="25" width="13.7109375" style="732" customWidth="1"/>
    <col min="26" max="26" width="1.42578125" style="615" customWidth="1"/>
    <col min="27" max="16384" width="11.42578125" style="615"/>
  </cols>
  <sheetData>
    <row r="1" spans="2:30" s="613" customFormat="1" ht="9" customHeight="1" x14ac:dyDescent="0.2">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25">
      <c r="B2" s="718"/>
      <c r="C2" s="718"/>
      <c r="D2" s="718"/>
      <c r="E2" s="718"/>
      <c r="F2" s="718"/>
      <c r="G2" s="718"/>
      <c r="H2" s="718"/>
      <c r="I2" s="718"/>
      <c r="J2" s="718"/>
      <c r="K2" s="718"/>
      <c r="X2" s="667"/>
      <c r="Y2" s="667"/>
    </row>
    <row r="3" spans="2:30" s="621" customFormat="1" ht="18.75" customHeight="1" x14ac:dyDescent="0.2">
      <c r="B3" s="1538" t="s">
        <v>496</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
      <c r="B4" s="1475" t="str">
        <f>porsaad!$B$6</f>
        <v>Situación a 31 de julio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
      <c r="B10" s="674" t="s">
        <v>8</v>
      </c>
      <c r="C10" s="633"/>
      <c r="D10" s="1364">
        <v>70299</v>
      </c>
      <c r="E10" s="1365"/>
      <c r="F10" s="1366">
        <v>3</v>
      </c>
      <c r="G10" s="1367">
        <v>3.1196705627885694E-3</v>
      </c>
      <c r="H10" s="1366">
        <v>24046</v>
      </c>
      <c r="I10" s="1367">
        <v>25.00519945093798</v>
      </c>
      <c r="J10" s="1366">
        <v>27456</v>
      </c>
      <c r="K10" s="1367">
        <v>28.551224990640989</v>
      </c>
      <c r="L10" s="1366">
        <v>5350</v>
      </c>
      <c r="M10" s="1367">
        <v>5.5634125036396158</v>
      </c>
      <c r="N10" s="1366">
        <v>11371</v>
      </c>
      <c r="O10" s="1367">
        <v>11.824591323156275</v>
      </c>
      <c r="P10" s="1366">
        <v>1981</v>
      </c>
      <c r="Q10" s="1367">
        <v>2.0600224616280522</v>
      </c>
      <c r="R10" s="1366">
        <v>25949</v>
      </c>
      <c r="S10" s="1367">
        <v>26.98411047793353</v>
      </c>
      <c r="T10" s="1366">
        <v>8</v>
      </c>
      <c r="U10" s="1367">
        <v>8.3191215007695184E-3</v>
      </c>
      <c r="V10" s="1368">
        <v>96164</v>
      </c>
      <c r="W10" s="1367">
        <v>100</v>
      </c>
      <c r="X10" s="1369"/>
      <c r="Y10" s="1370">
        <v>1.3679284200344244</v>
      </c>
    </row>
    <row r="11" spans="2:30" s="633" customFormat="1" ht="18" customHeight="1" x14ac:dyDescent="0.2">
      <c r="B11" s="682" t="s">
        <v>7</v>
      </c>
      <c r="D11" s="1371">
        <v>13787</v>
      </c>
      <c r="E11" s="1365"/>
      <c r="F11" s="1372">
        <v>2317</v>
      </c>
      <c r="G11" s="1373">
        <v>12.908797147473397</v>
      </c>
      <c r="H11" s="1372">
        <v>1856</v>
      </c>
      <c r="I11" s="1373">
        <v>10.340408936430999</v>
      </c>
      <c r="J11" s="1372">
        <v>673</v>
      </c>
      <c r="K11" s="1373">
        <v>3.7495125076605937</v>
      </c>
      <c r="L11" s="1372">
        <v>514</v>
      </c>
      <c r="M11" s="1373">
        <v>2.8636692851969467</v>
      </c>
      <c r="N11" s="1372">
        <v>2841</v>
      </c>
      <c r="O11" s="1373">
        <v>15.828179842888183</v>
      </c>
      <c r="P11" s="1372">
        <v>4330</v>
      </c>
      <c r="Q11" s="1373">
        <v>24.123906624324476</v>
      </c>
      <c r="R11" s="1372">
        <v>5418</v>
      </c>
      <c r="S11" s="1373">
        <v>30.185525656025405</v>
      </c>
      <c r="T11" s="1372">
        <v>0</v>
      </c>
      <c r="U11" s="1373">
        <v>0</v>
      </c>
      <c r="V11" s="1374">
        <v>17949</v>
      </c>
      <c r="W11" s="1373">
        <v>100</v>
      </c>
      <c r="X11" s="1369"/>
      <c r="Y11" s="1375">
        <v>1.3018785812722129</v>
      </c>
    </row>
    <row r="12" spans="2:30" s="633" customFormat="1" ht="22.5" customHeight="1" x14ac:dyDescent="0.2">
      <c r="B12" s="682" t="s">
        <v>37</v>
      </c>
      <c r="D12" s="1371">
        <v>8051</v>
      </c>
      <c r="E12" s="1365"/>
      <c r="F12" s="1376">
        <v>2193</v>
      </c>
      <c r="G12" s="1373">
        <v>19.722996672362623</v>
      </c>
      <c r="H12" s="1376">
        <v>954</v>
      </c>
      <c r="I12" s="1373">
        <v>8.5799082651317562</v>
      </c>
      <c r="J12" s="1376">
        <v>974</v>
      </c>
      <c r="K12" s="1373">
        <v>8.7597805558053778</v>
      </c>
      <c r="L12" s="1376">
        <v>542</v>
      </c>
      <c r="M12" s="1373">
        <v>4.8745390772551485</v>
      </c>
      <c r="N12" s="1376">
        <v>1675</v>
      </c>
      <c r="O12" s="1373">
        <v>15.06430434391582</v>
      </c>
      <c r="P12" s="1376">
        <v>1871</v>
      </c>
      <c r="Q12" s="1373">
        <v>16.827052792517314</v>
      </c>
      <c r="R12" s="1376">
        <v>2897</v>
      </c>
      <c r="S12" s="1373">
        <v>26.054501304074108</v>
      </c>
      <c r="T12" s="1376">
        <v>13</v>
      </c>
      <c r="U12" s="1373">
        <v>0.11691698893785413</v>
      </c>
      <c r="V12" s="1374">
        <v>11119</v>
      </c>
      <c r="W12" s="1373">
        <v>100.00000000000001</v>
      </c>
      <c r="X12" s="1369"/>
      <c r="Y12" s="1375">
        <v>1.3810706744503789</v>
      </c>
    </row>
    <row r="13" spans="2:30" s="633" customFormat="1" ht="18" customHeight="1" x14ac:dyDescent="0.2">
      <c r="B13" s="682" t="s">
        <v>38</v>
      </c>
      <c r="D13" s="1371">
        <v>8139</v>
      </c>
      <c r="E13" s="1365"/>
      <c r="F13" s="1372">
        <v>413</v>
      </c>
      <c r="G13" s="1373">
        <v>3.4878810911240605</v>
      </c>
      <c r="H13" s="1372">
        <v>2740</v>
      </c>
      <c r="I13" s="1373">
        <v>23.139937505278269</v>
      </c>
      <c r="J13" s="1372">
        <v>659</v>
      </c>
      <c r="K13" s="1373">
        <v>5.5654083269994086</v>
      </c>
      <c r="L13" s="1372">
        <v>632</v>
      </c>
      <c r="M13" s="1373">
        <v>5.3373870450130898</v>
      </c>
      <c r="N13" s="1372">
        <v>2216</v>
      </c>
      <c r="O13" s="1373">
        <v>18.714635588210456</v>
      </c>
      <c r="P13" s="1372">
        <v>408</v>
      </c>
      <c r="Q13" s="1373">
        <v>3.4456549277932607</v>
      </c>
      <c r="R13" s="1372">
        <v>4773</v>
      </c>
      <c r="S13" s="1373">
        <v>40.309095515581454</v>
      </c>
      <c r="T13" s="1372">
        <v>0</v>
      </c>
      <c r="U13" s="1373">
        <v>0</v>
      </c>
      <c r="V13" s="1374">
        <v>11841</v>
      </c>
      <c r="W13" s="1373">
        <v>100</v>
      </c>
      <c r="X13" s="1369"/>
      <c r="Y13" s="1375">
        <v>1.4548470328050129</v>
      </c>
    </row>
    <row r="14" spans="2:30" s="633" customFormat="1" ht="18" customHeight="1" x14ac:dyDescent="0.2">
      <c r="B14" s="682" t="s">
        <v>6</v>
      </c>
      <c r="D14" s="1371">
        <v>15527</v>
      </c>
      <c r="E14" s="1365"/>
      <c r="F14" s="1372">
        <v>552</v>
      </c>
      <c r="G14" s="1373">
        <v>3.1731432513221431</v>
      </c>
      <c r="H14" s="1372">
        <v>789</v>
      </c>
      <c r="I14" s="1373">
        <v>4.5355254081398026</v>
      </c>
      <c r="J14" s="1372">
        <v>235</v>
      </c>
      <c r="K14" s="1373">
        <v>1.3508852609795354</v>
      </c>
      <c r="L14" s="1372">
        <v>1563</v>
      </c>
      <c r="M14" s="1373">
        <v>8.9848240974936768</v>
      </c>
      <c r="N14" s="1372">
        <v>2706</v>
      </c>
      <c r="O14" s="1373">
        <v>15.555300068981374</v>
      </c>
      <c r="P14" s="1372">
        <v>3222</v>
      </c>
      <c r="Q14" s="1373">
        <v>18.521499195217292</v>
      </c>
      <c r="R14" s="1372">
        <v>8329</v>
      </c>
      <c r="S14" s="1373">
        <v>47.878822717866178</v>
      </c>
      <c r="T14" s="1372">
        <v>0</v>
      </c>
      <c r="U14" s="1373">
        <v>0</v>
      </c>
      <c r="V14" s="1374">
        <v>17396</v>
      </c>
      <c r="W14" s="1373">
        <v>100</v>
      </c>
      <c r="X14" s="1369"/>
      <c r="Y14" s="1375">
        <v>1.1203709667031623</v>
      </c>
    </row>
    <row r="15" spans="2:30" s="633" customFormat="1" ht="18" customHeight="1" x14ac:dyDescent="0.2">
      <c r="B15" s="682" t="s">
        <v>5</v>
      </c>
      <c r="D15" s="1371">
        <v>5149</v>
      </c>
      <c r="E15" s="1365"/>
      <c r="F15" s="1376">
        <v>2417</v>
      </c>
      <c r="G15" s="1373">
        <v>28.438639839981175</v>
      </c>
      <c r="H15" s="1376">
        <v>675</v>
      </c>
      <c r="I15" s="1373">
        <v>7.9421108365690083</v>
      </c>
      <c r="J15" s="1376">
        <v>394</v>
      </c>
      <c r="K15" s="1373">
        <v>4.6358395105306505</v>
      </c>
      <c r="L15" s="1376">
        <v>738</v>
      </c>
      <c r="M15" s="1373">
        <v>8.6833745146487828</v>
      </c>
      <c r="N15" s="1376">
        <v>1816</v>
      </c>
      <c r="O15" s="1373">
        <v>21.367219672902696</v>
      </c>
      <c r="P15" s="1376">
        <v>180</v>
      </c>
      <c r="Q15" s="1373">
        <v>2.1178962230850686</v>
      </c>
      <c r="R15" s="1376">
        <v>2279</v>
      </c>
      <c r="S15" s="1373">
        <v>26.814919402282623</v>
      </c>
      <c r="T15" s="1376">
        <v>0</v>
      </c>
      <c r="U15" s="1373">
        <v>0</v>
      </c>
      <c r="V15" s="1374">
        <v>8499</v>
      </c>
      <c r="W15" s="1373">
        <v>100.00000000000001</v>
      </c>
      <c r="X15" s="1369"/>
      <c r="Y15" s="1375">
        <v>1.6506117692755875</v>
      </c>
    </row>
    <row r="16" spans="2:30" s="742" customFormat="1" ht="18" customHeight="1" x14ac:dyDescent="0.2">
      <c r="B16" s="836" t="s">
        <v>4</v>
      </c>
      <c r="D16" s="1371">
        <v>34456</v>
      </c>
      <c r="E16" s="1365"/>
      <c r="F16" s="1372">
        <v>5874</v>
      </c>
      <c r="G16" s="1373">
        <v>12.3678780477534</v>
      </c>
      <c r="H16" s="1372">
        <v>4468</v>
      </c>
      <c r="I16" s="1373">
        <v>9.4075041057817828</v>
      </c>
      <c r="J16" s="1372">
        <v>3484</v>
      </c>
      <c r="K16" s="1373">
        <v>7.3356634522255444</v>
      </c>
      <c r="L16" s="1372">
        <v>2102</v>
      </c>
      <c r="M16" s="1373">
        <v>4.4258222091211525</v>
      </c>
      <c r="N16" s="1372">
        <v>5541</v>
      </c>
      <c r="O16" s="1373">
        <v>11.666736850970649</v>
      </c>
      <c r="P16" s="1372">
        <v>15826</v>
      </c>
      <c r="Q16" s="1373">
        <v>33.322103844696173</v>
      </c>
      <c r="R16" s="1372">
        <v>9577</v>
      </c>
      <c r="S16" s="1373">
        <v>20.164652377142374</v>
      </c>
      <c r="T16" s="1372">
        <v>622</v>
      </c>
      <c r="U16" s="1373">
        <v>1.3096391123089233</v>
      </c>
      <c r="V16" s="1374">
        <v>47494</v>
      </c>
      <c r="W16" s="1373">
        <v>100</v>
      </c>
      <c r="X16" s="1369"/>
      <c r="Y16" s="1375">
        <v>1.37839563501277</v>
      </c>
    </row>
    <row r="17" spans="2:25" s="742" customFormat="1" ht="18" customHeight="1" x14ac:dyDescent="0.2">
      <c r="B17" s="836" t="s">
        <v>40</v>
      </c>
      <c r="D17" s="1371">
        <v>23517</v>
      </c>
      <c r="E17" s="1365"/>
      <c r="F17" s="1372">
        <v>4068</v>
      </c>
      <c r="G17" s="1373">
        <v>12.159253945480632</v>
      </c>
      <c r="H17" s="1372">
        <v>5494</v>
      </c>
      <c r="I17" s="1373">
        <v>16.421568627450981</v>
      </c>
      <c r="J17" s="1372">
        <v>2811</v>
      </c>
      <c r="K17" s="1373">
        <v>8.4020803443328553</v>
      </c>
      <c r="L17" s="1372">
        <v>1403</v>
      </c>
      <c r="M17" s="1373">
        <v>4.1935676709708272</v>
      </c>
      <c r="N17" s="1372">
        <v>7186</v>
      </c>
      <c r="O17" s="1373">
        <v>21.478957436633191</v>
      </c>
      <c r="P17" s="1372">
        <v>4187</v>
      </c>
      <c r="Q17" s="1373">
        <v>12.514945002391201</v>
      </c>
      <c r="R17" s="1372">
        <v>8294</v>
      </c>
      <c r="S17" s="1373">
        <v>24.790769966523193</v>
      </c>
      <c r="T17" s="1372">
        <v>13</v>
      </c>
      <c r="U17" s="1373">
        <v>3.8857006217120994E-2</v>
      </c>
      <c r="V17" s="1374">
        <v>33456</v>
      </c>
      <c r="W17" s="1373">
        <v>100</v>
      </c>
      <c r="X17" s="1369"/>
      <c r="Y17" s="1375">
        <v>1.4226304375558108</v>
      </c>
    </row>
    <row r="18" spans="2:25" s="742" customFormat="1" ht="18" customHeight="1" x14ac:dyDescent="0.2">
      <c r="B18" s="836" t="s">
        <v>41</v>
      </c>
      <c r="D18" s="1371">
        <v>46281</v>
      </c>
      <c r="E18" s="1365"/>
      <c r="F18" s="1372">
        <v>9</v>
      </c>
      <c r="G18" s="1373">
        <v>1.567152483936687E-2</v>
      </c>
      <c r="H18" s="1372">
        <v>4374</v>
      </c>
      <c r="I18" s="1373">
        <v>7.6163610719322987</v>
      </c>
      <c r="J18" s="1372">
        <v>5896</v>
      </c>
      <c r="K18" s="1373">
        <v>10.266590050323007</v>
      </c>
      <c r="L18" s="1372">
        <v>3600</v>
      </c>
      <c r="M18" s="1373">
        <v>6.2686099357467482</v>
      </c>
      <c r="N18" s="1372">
        <v>14866</v>
      </c>
      <c r="O18" s="1373">
        <v>25.885876473558653</v>
      </c>
      <c r="P18" s="1372">
        <v>6573</v>
      </c>
      <c r="Q18" s="1373">
        <v>11.445436974350939</v>
      </c>
      <c r="R18" s="1372">
        <v>22045</v>
      </c>
      <c r="S18" s="1373">
        <v>38.386529453760296</v>
      </c>
      <c r="T18" s="1372">
        <v>66</v>
      </c>
      <c r="U18" s="1373">
        <v>0.11492451548869038</v>
      </c>
      <c r="V18" s="1374">
        <v>57429</v>
      </c>
      <c r="W18" s="1373">
        <v>100</v>
      </c>
      <c r="X18" s="1369"/>
      <c r="Y18" s="1375">
        <v>1.2408763855577882</v>
      </c>
    </row>
    <row r="19" spans="2:25" s="742" customFormat="1" ht="18" customHeight="1" x14ac:dyDescent="0.2">
      <c r="B19" s="836" t="s">
        <v>3</v>
      </c>
      <c r="D19" s="1371">
        <v>47511</v>
      </c>
      <c r="E19" s="1365"/>
      <c r="F19" s="1372">
        <v>22</v>
      </c>
      <c r="G19" s="1373">
        <v>3.1040564373897708E-2</v>
      </c>
      <c r="H19" s="1372">
        <v>19871</v>
      </c>
      <c r="I19" s="1373">
        <v>28.03668430335097</v>
      </c>
      <c r="J19" s="1372">
        <v>1117</v>
      </c>
      <c r="K19" s="1373">
        <v>1.5760141093474427</v>
      </c>
      <c r="L19" s="1372">
        <v>3174</v>
      </c>
      <c r="M19" s="1373">
        <v>4.4783068783068787</v>
      </c>
      <c r="N19" s="1372">
        <v>6244</v>
      </c>
      <c r="O19" s="1373">
        <v>8.8098765432098762</v>
      </c>
      <c r="P19" s="1372">
        <v>7654</v>
      </c>
      <c r="Q19" s="1373">
        <v>10.799294532627865</v>
      </c>
      <c r="R19" s="1372">
        <v>32482</v>
      </c>
      <c r="S19" s="1373">
        <v>45.829982363315693</v>
      </c>
      <c r="T19" s="1372">
        <v>311</v>
      </c>
      <c r="U19" s="1373">
        <v>0.43880070546737215</v>
      </c>
      <c r="V19" s="1374">
        <v>70875</v>
      </c>
      <c r="W19" s="1373">
        <v>100</v>
      </c>
      <c r="X19" s="1369"/>
      <c r="Y19" s="1375">
        <v>1.491759802992991</v>
      </c>
    </row>
    <row r="20" spans="2:25" s="633" customFormat="1" ht="18" customHeight="1" x14ac:dyDescent="0.2">
      <c r="B20" s="836" t="s">
        <v>2</v>
      </c>
      <c r="D20" s="1371">
        <v>12161</v>
      </c>
      <c r="E20" s="1365"/>
      <c r="F20" s="1372">
        <v>425</v>
      </c>
      <c r="G20" s="1373">
        <v>3.0900101788570598</v>
      </c>
      <c r="H20" s="1372">
        <v>995</v>
      </c>
      <c r="I20" s="1373">
        <v>7.2342591246182932</v>
      </c>
      <c r="J20" s="1372">
        <v>194</v>
      </c>
      <c r="K20" s="1373">
        <v>1.4104987639959286</v>
      </c>
      <c r="L20" s="1372">
        <v>768</v>
      </c>
      <c r="M20" s="1373">
        <v>5.5838301584993459</v>
      </c>
      <c r="N20" s="1372">
        <v>3155</v>
      </c>
      <c r="O20" s="1373">
        <v>22.938781445397701</v>
      </c>
      <c r="P20" s="1372">
        <v>6184</v>
      </c>
      <c r="Q20" s="1373">
        <v>44.961465755416604</v>
      </c>
      <c r="R20" s="1372">
        <v>2033</v>
      </c>
      <c r="S20" s="1373">
        <v>14.781154573215066</v>
      </c>
      <c r="T20" s="1372">
        <v>0</v>
      </c>
      <c r="U20" s="1373">
        <v>0</v>
      </c>
      <c r="V20" s="1374">
        <v>13754</v>
      </c>
      <c r="W20" s="1373">
        <v>99.999999999999986</v>
      </c>
      <c r="X20" s="1369"/>
      <c r="Y20" s="1375">
        <v>1.1309925170627415</v>
      </c>
    </row>
    <row r="21" spans="2:25" s="633" customFormat="1" ht="18" customHeight="1" x14ac:dyDescent="0.2">
      <c r="B21" s="682" t="s">
        <v>35</v>
      </c>
      <c r="D21" s="1371">
        <v>27132</v>
      </c>
      <c r="E21" s="1365"/>
      <c r="F21" s="1372">
        <v>1418</v>
      </c>
      <c r="G21" s="1373">
        <v>4.0802232900756765</v>
      </c>
      <c r="H21" s="1372">
        <v>6006</v>
      </c>
      <c r="I21" s="1373">
        <v>17.281961269530687</v>
      </c>
      <c r="J21" s="1372">
        <v>8040</v>
      </c>
      <c r="K21" s="1373">
        <v>23.134693407763358</v>
      </c>
      <c r="L21" s="1372">
        <v>1761</v>
      </c>
      <c r="M21" s="1373">
        <v>5.0671884441630937</v>
      </c>
      <c r="N21" s="1372">
        <v>3662</v>
      </c>
      <c r="O21" s="1373">
        <v>10.537219808361868</v>
      </c>
      <c r="P21" s="1372">
        <v>6482</v>
      </c>
      <c r="Q21" s="1373">
        <v>18.651627197652001</v>
      </c>
      <c r="R21" s="1372">
        <v>7295</v>
      </c>
      <c r="S21" s="1373">
        <v>20.990993583287775</v>
      </c>
      <c r="T21" s="1372">
        <v>89</v>
      </c>
      <c r="U21" s="1373">
        <v>0.25609299916553968</v>
      </c>
      <c r="V21" s="1374">
        <v>34753</v>
      </c>
      <c r="W21" s="1373">
        <v>100</v>
      </c>
      <c r="X21" s="1369"/>
      <c r="Y21" s="1375">
        <v>1.2808860386259766</v>
      </c>
    </row>
    <row r="22" spans="2:25" s="633" customFormat="1" ht="21" customHeight="1" x14ac:dyDescent="0.2">
      <c r="B22" s="682" t="s">
        <v>42</v>
      </c>
      <c r="D22" s="1371">
        <v>65236</v>
      </c>
      <c r="E22" s="1365"/>
      <c r="F22" s="1372">
        <v>2451</v>
      </c>
      <c r="G22" s="1373">
        <v>2.6965179602838441</v>
      </c>
      <c r="H22" s="1372">
        <v>19520</v>
      </c>
      <c r="I22" s="1373">
        <v>21.47532867594477</v>
      </c>
      <c r="J22" s="1372">
        <v>15546</v>
      </c>
      <c r="K22" s="1373">
        <v>17.103251003905605</v>
      </c>
      <c r="L22" s="1372">
        <v>6835</v>
      </c>
      <c r="M22" s="1373">
        <v>7.5196655481599644</v>
      </c>
      <c r="N22" s="1372">
        <v>15454</v>
      </c>
      <c r="O22" s="1373">
        <v>17.002035315473897</v>
      </c>
      <c r="P22" s="1372">
        <v>13847</v>
      </c>
      <c r="Q22" s="1373">
        <v>15.234061279498322</v>
      </c>
      <c r="R22" s="1372">
        <v>17177</v>
      </c>
      <c r="S22" s="1373">
        <v>18.89762913251554</v>
      </c>
      <c r="T22" s="1372">
        <v>65</v>
      </c>
      <c r="U22" s="1373">
        <v>7.15110842180538E-2</v>
      </c>
      <c r="V22" s="1374">
        <v>90895</v>
      </c>
      <c r="W22" s="1373">
        <v>100</v>
      </c>
      <c r="X22" s="1369"/>
      <c r="Y22" s="1375">
        <v>1.3933257710466613</v>
      </c>
    </row>
    <row r="23" spans="2:25" s="633" customFormat="1" ht="18" customHeight="1" x14ac:dyDescent="0.2">
      <c r="B23" s="682" t="s">
        <v>43</v>
      </c>
      <c r="D23" s="1371">
        <v>13992</v>
      </c>
      <c r="E23" s="1365"/>
      <c r="F23" s="1372">
        <v>1214</v>
      </c>
      <c r="G23" s="1373">
        <v>6.9594129786746155</v>
      </c>
      <c r="H23" s="1372">
        <v>2707</v>
      </c>
      <c r="I23" s="1373">
        <v>15.518229763815638</v>
      </c>
      <c r="J23" s="1372">
        <v>547</v>
      </c>
      <c r="K23" s="1373">
        <v>3.1357486814950701</v>
      </c>
      <c r="L23" s="1372">
        <v>1506</v>
      </c>
      <c r="M23" s="1373">
        <v>8.6333409768401737</v>
      </c>
      <c r="N23" s="1372">
        <v>2802</v>
      </c>
      <c r="O23" s="1373">
        <v>16.062829626232517</v>
      </c>
      <c r="P23" s="1372">
        <v>712</v>
      </c>
      <c r="Q23" s="1373">
        <v>4.0816326530612246</v>
      </c>
      <c r="R23" s="1372">
        <v>7956</v>
      </c>
      <c r="S23" s="1373">
        <v>45.608805319880759</v>
      </c>
      <c r="T23" s="1372">
        <v>0</v>
      </c>
      <c r="U23" s="1373">
        <v>0</v>
      </c>
      <c r="V23" s="1374">
        <v>17444</v>
      </c>
      <c r="W23" s="1373">
        <v>100</v>
      </c>
      <c r="X23" s="1369"/>
      <c r="Y23" s="1375">
        <v>1.2467124070897655</v>
      </c>
    </row>
    <row r="24" spans="2:25" s="633" customFormat="1" ht="22.5" customHeight="1" x14ac:dyDescent="0.2">
      <c r="B24" s="682" t="s">
        <v>44</v>
      </c>
      <c r="D24" s="1371">
        <v>3286</v>
      </c>
      <c r="E24" s="1365"/>
      <c r="F24" s="1376">
        <v>336</v>
      </c>
      <c r="G24" s="1377">
        <v>7.9866888519134775</v>
      </c>
      <c r="H24" s="1376">
        <v>359</v>
      </c>
      <c r="I24" s="1373">
        <v>8.5333967197527922</v>
      </c>
      <c r="J24" s="1376">
        <v>178</v>
      </c>
      <c r="K24" s="1373">
        <v>4.2310434989303545</v>
      </c>
      <c r="L24" s="1376">
        <v>190</v>
      </c>
      <c r="M24" s="1373">
        <v>4.516282386498693</v>
      </c>
      <c r="N24" s="1376">
        <v>1054</v>
      </c>
      <c r="O24" s="1373">
        <v>25.053482291419062</v>
      </c>
      <c r="P24" s="1376">
        <v>766</v>
      </c>
      <c r="Q24" s="1373">
        <v>18.207748989778938</v>
      </c>
      <c r="R24" s="1376">
        <v>1313</v>
      </c>
      <c r="S24" s="1373">
        <v>31.209888281435703</v>
      </c>
      <c r="T24" s="1376">
        <v>11</v>
      </c>
      <c r="U24" s="1373">
        <v>0.26146898027097693</v>
      </c>
      <c r="V24" s="1378">
        <v>4207</v>
      </c>
      <c r="W24" s="1373">
        <v>99.999999999999986</v>
      </c>
      <c r="X24" s="1369"/>
      <c r="Y24" s="1375">
        <v>1.2802799756542909</v>
      </c>
    </row>
    <row r="25" spans="2:25" s="633" customFormat="1" ht="18" customHeight="1" x14ac:dyDescent="0.2">
      <c r="B25" s="682" t="s">
        <v>45</v>
      </c>
      <c r="D25" s="1371">
        <v>17271</v>
      </c>
      <c r="E25" s="1365"/>
      <c r="F25" s="1376">
        <v>280</v>
      </c>
      <c r="G25" s="1377">
        <v>1.1354880570988279</v>
      </c>
      <c r="H25" s="1376">
        <v>4934</v>
      </c>
      <c r="I25" s="1373">
        <v>20.008921691877205</v>
      </c>
      <c r="J25" s="1376">
        <v>1404</v>
      </c>
      <c r="K25" s="1373">
        <v>5.6936615434526949</v>
      </c>
      <c r="L25" s="1376">
        <v>1950</v>
      </c>
      <c r="M25" s="1373">
        <v>7.9078632547954095</v>
      </c>
      <c r="N25" s="1376">
        <v>6045</v>
      </c>
      <c r="O25" s="1373">
        <v>24.51437608986577</v>
      </c>
      <c r="P25" s="1376">
        <v>683</v>
      </c>
      <c r="Q25" s="1373">
        <v>2.7697797964232125</v>
      </c>
      <c r="R25" s="1376">
        <v>7272</v>
      </c>
      <c r="S25" s="1373">
        <v>29.490246968652418</v>
      </c>
      <c r="T25" s="1376">
        <v>2091</v>
      </c>
      <c r="U25" s="1373">
        <v>8.4796625978344622</v>
      </c>
      <c r="V25" s="1378">
        <v>24659</v>
      </c>
      <c r="W25" s="1373">
        <v>100</v>
      </c>
      <c r="X25" s="1369"/>
      <c r="Y25" s="1375">
        <v>1.4277690926987436</v>
      </c>
    </row>
    <row r="26" spans="2:25" s="633" customFormat="1" ht="18" customHeight="1" x14ac:dyDescent="0.2">
      <c r="B26" s="682" t="s">
        <v>46</v>
      </c>
      <c r="D26" s="1371">
        <v>2207</v>
      </c>
      <c r="E26" s="1365"/>
      <c r="F26" s="1376">
        <v>376</v>
      </c>
      <c r="G26" s="1377">
        <v>10.835734870317003</v>
      </c>
      <c r="H26" s="1376">
        <v>454</v>
      </c>
      <c r="I26" s="1373">
        <v>13.0835734870317</v>
      </c>
      <c r="J26" s="1376">
        <v>611</v>
      </c>
      <c r="K26" s="1373">
        <v>17.608069164265128</v>
      </c>
      <c r="L26" s="1376">
        <v>417</v>
      </c>
      <c r="M26" s="1373">
        <v>12.017291066282421</v>
      </c>
      <c r="N26" s="1376">
        <v>676</v>
      </c>
      <c r="O26" s="1373">
        <v>19.481268011527376</v>
      </c>
      <c r="P26" s="1376">
        <v>465</v>
      </c>
      <c r="Q26" s="1373">
        <v>13.400576368876081</v>
      </c>
      <c r="R26" s="1376">
        <v>471</v>
      </c>
      <c r="S26" s="1373">
        <v>13.573487031700289</v>
      </c>
      <c r="T26" s="1376">
        <v>0</v>
      </c>
      <c r="U26" s="1373">
        <v>0</v>
      </c>
      <c r="V26" s="1378">
        <v>3470</v>
      </c>
      <c r="W26" s="1373">
        <v>100</v>
      </c>
      <c r="X26" s="1369"/>
      <c r="Y26" s="1375">
        <v>1.5722700498414137</v>
      </c>
    </row>
    <row r="27" spans="2:25" s="633" customFormat="1" ht="18" customHeight="1" x14ac:dyDescent="0.2">
      <c r="B27" s="682" t="s">
        <v>1</v>
      </c>
      <c r="D27" s="1371">
        <v>1160</v>
      </c>
      <c r="E27" s="1365"/>
      <c r="F27" s="1376">
        <v>178</v>
      </c>
      <c r="G27" s="1377">
        <v>12.027027027027026</v>
      </c>
      <c r="H27" s="1376">
        <v>191</v>
      </c>
      <c r="I27" s="1373">
        <v>12.905405405405405</v>
      </c>
      <c r="J27" s="1376">
        <v>357</v>
      </c>
      <c r="K27" s="1373">
        <v>24.121621621621621</v>
      </c>
      <c r="L27" s="1376">
        <v>16</v>
      </c>
      <c r="M27" s="1373">
        <v>1.0810810810810811</v>
      </c>
      <c r="N27" s="1376">
        <v>75</v>
      </c>
      <c r="O27" s="1373">
        <v>5.0675675675675675</v>
      </c>
      <c r="P27" s="1376">
        <v>0</v>
      </c>
      <c r="Q27" s="1373">
        <v>0</v>
      </c>
      <c r="R27" s="1376">
        <v>663</v>
      </c>
      <c r="S27" s="1373">
        <v>44.797297297297298</v>
      </c>
      <c r="T27" s="1376">
        <v>0</v>
      </c>
      <c r="U27" s="1373">
        <v>0</v>
      </c>
      <c r="V27" s="1374">
        <v>1480</v>
      </c>
      <c r="W27" s="1373">
        <v>100</v>
      </c>
      <c r="X27" s="1369"/>
      <c r="Y27" s="1375">
        <v>1.2758620689655173</v>
      </c>
    </row>
    <row r="28" spans="2:25" s="633" customFormat="1" ht="8.25" customHeight="1" x14ac:dyDescent="0.2">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
      <c r="B30" s="1249" t="s">
        <v>0</v>
      </c>
      <c r="D30" s="1389">
        <f>SUM(D10:D27)</f>
        <v>415162</v>
      </c>
      <c r="E30" s="1390"/>
      <c r="F30" s="1391">
        <f>SUM(F10:F27)</f>
        <v>24546</v>
      </c>
      <c r="G30" s="1392">
        <f>F30*100/$V30</f>
        <v>4.3607563903042186</v>
      </c>
      <c r="H30" s="1391">
        <f>SUM(H10:H27)</f>
        <v>100433</v>
      </c>
      <c r="I30" s="1392">
        <f>H30*100/$V30</f>
        <v>17.842575024338942</v>
      </c>
      <c r="J30" s="1391">
        <f>SUM(J10:J27)</f>
        <v>70576</v>
      </c>
      <c r="K30" s="1392">
        <f>J30*100/$V30</f>
        <v>12.538284975234685</v>
      </c>
      <c r="L30" s="1391">
        <f>SUM(L10:L27)</f>
        <v>33061</v>
      </c>
      <c r="M30" s="1392">
        <f>L30*100/$V30</f>
        <v>5.8735014674426704</v>
      </c>
      <c r="N30" s="1391">
        <f>SUM(N10:N27)</f>
        <v>89385</v>
      </c>
      <c r="O30" s="1392">
        <f>N30*100/$V30</f>
        <v>15.879826038757541</v>
      </c>
      <c r="P30" s="1391">
        <f>SUM(P10:P27)</f>
        <v>75371</v>
      </c>
      <c r="Q30" s="1392">
        <f>P30*100/$V30</f>
        <v>13.390147881268609</v>
      </c>
      <c r="R30" s="1391">
        <f>SUM(R10:R27)</f>
        <v>166223</v>
      </c>
      <c r="S30" s="1392">
        <f>R30*100/$V30</f>
        <v>29.530596002018179</v>
      </c>
      <c r="T30" s="1391">
        <f>SUM(T10:T28)</f>
        <v>3289</v>
      </c>
      <c r="U30" s="1392">
        <f>T30*100/$V30</f>
        <v>0.58431222063515753</v>
      </c>
      <c r="V30" s="1391">
        <f>SUM(V10:V27)</f>
        <v>562884</v>
      </c>
      <c r="W30" s="1392">
        <f>G30+I30+K30+M30+O30+Q30+S30+U30</f>
        <v>100</v>
      </c>
      <c r="X30" s="1393"/>
      <c r="Y30" s="1394">
        <f>(V30/D30)</f>
        <v>1.355817728982903</v>
      </c>
    </row>
    <row r="31" spans="2:25" s="631" customFormat="1" ht="5.25" customHeight="1" x14ac:dyDescent="0.2">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25">
      <c r="B33" s="698" t="s">
        <v>47</v>
      </c>
      <c r="X33" s="697"/>
      <c r="Y33" s="697"/>
    </row>
    <row r="34" spans="2:25" s="852" customFormat="1" x14ac:dyDescent="0.2">
      <c r="X34" s="697"/>
      <c r="Y34" s="697"/>
    </row>
    <row r="35" spans="2:25" s="852" customFormat="1" x14ac:dyDescent="0.2">
      <c r="X35" s="697"/>
      <c r="Y35" s="697"/>
    </row>
    <row r="36" spans="2:25" s="852" customFormat="1" x14ac:dyDescent="0.2">
      <c r="D36" s="853"/>
      <c r="T36" s="697"/>
      <c r="U36" s="697"/>
    </row>
    <row r="37" spans="2:25" s="852" customFormat="1" x14ac:dyDescent="0.2">
      <c r="T37" s="697"/>
      <c r="U37" s="697"/>
    </row>
    <row r="38" spans="2:25" s="852" customFormat="1" x14ac:dyDescent="0.2">
      <c r="T38" s="697"/>
      <c r="U38" s="697"/>
    </row>
    <row r="39" spans="2:25" s="852" customFormat="1" x14ac:dyDescent="0.2">
      <c r="T39" s="697"/>
      <c r="U39" s="697"/>
    </row>
    <row r="40" spans="2:25" s="852" customFormat="1" x14ac:dyDescent="0.2">
      <c r="T40" s="697"/>
      <c r="U40" s="697"/>
    </row>
    <row r="41" spans="2:25" s="852" customFormat="1" x14ac:dyDescent="0.2">
      <c r="T41" s="697"/>
      <c r="U41" s="697"/>
    </row>
    <row r="42" spans="2:25" x14ac:dyDescent="0.2">
      <c r="T42" s="732"/>
      <c r="U42" s="732"/>
      <c r="X42" s="615"/>
      <c r="Y42" s="615"/>
    </row>
    <row r="43" spans="2:25" x14ac:dyDescent="0.2">
      <c r="T43" s="732"/>
      <c r="U43" s="732"/>
      <c r="X43" s="615"/>
      <c r="Y43" s="615"/>
    </row>
    <row r="44" spans="2:25" x14ac:dyDescent="0.2">
      <c r="T44" s="732"/>
      <c r="U44" s="732"/>
      <c r="X44" s="615"/>
      <c r="Y44" s="615"/>
    </row>
    <row r="45" spans="2:25" x14ac:dyDescent="0.2">
      <c r="T45" s="732"/>
      <c r="U45" s="732"/>
      <c r="X45" s="615"/>
      <c r="Y45" s="615"/>
    </row>
    <row r="46" spans="2:25" x14ac:dyDescent="0.2">
      <c r="T46" s="732"/>
      <c r="U46" s="732"/>
      <c r="X46" s="615"/>
      <c r="Y46" s="615"/>
    </row>
    <row r="47" spans="2:25" x14ac:dyDescent="0.2">
      <c r="T47" s="732"/>
      <c r="U47" s="732"/>
      <c r="X47" s="615"/>
      <c r="Y47" s="615"/>
    </row>
    <row r="48" spans="2:25" x14ac:dyDescent="0.2">
      <c r="T48" s="732"/>
      <c r="U48" s="732"/>
      <c r="X48" s="615"/>
      <c r="Y48" s="615"/>
    </row>
    <row r="49" spans="20:25" x14ac:dyDescent="0.2">
      <c r="T49" s="732"/>
      <c r="U49" s="732"/>
      <c r="X49" s="615"/>
      <c r="Y49" s="615"/>
    </row>
    <row r="50" spans="20:25" x14ac:dyDescent="0.2">
      <c r="T50" s="732"/>
      <c r="U50" s="732"/>
      <c r="X50" s="615"/>
      <c r="Y50" s="615"/>
    </row>
    <row r="51" spans="20:25" x14ac:dyDescent="0.2">
      <c r="T51" s="732"/>
      <c r="U51" s="732"/>
      <c r="X51" s="615"/>
      <c r="Y51" s="615"/>
    </row>
    <row r="52" spans="20:25" x14ac:dyDescent="0.2">
      <c r="T52" s="732"/>
      <c r="U52" s="732"/>
      <c r="X52" s="615"/>
      <c r="Y52" s="615"/>
    </row>
    <row r="53" spans="20:25" x14ac:dyDescent="0.2">
      <c r="T53" s="732"/>
      <c r="U53" s="732"/>
      <c r="X53" s="615"/>
      <c r="Y53" s="615"/>
    </row>
    <row r="54" spans="20:25" x14ac:dyDescent="0.2">
      <c r="T54" s="732"/>
      <c r="U54" s="732"/>
      <c r="X54" s="615"/>
      <c r="Y54" s="615"/>
    </row>
    <row r="55" spans="20:25" x14ac:dyDescent="0.2">
      <c r="T55" s="732"/>
      <c r="U55" s="732"/>
      <c r="X55" s="615"/>
      <c r="Y55" s="615"/>
    </row>
    <row r="56" spans="20:25" x14ac:dyDescent="0.2">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María Llanos Hinojosa Cervera</cp:lastModifiedBy>
  <cp:lastPrinted>2025-07-31T12:08:59Z</cp:lastPrinted>
  <dcterms:created xsi:type="dcterms:W3CDTF">2023-11-02T11:23:22Z</dcterms:created>
  <dcterms:modified xsi:type="dcterms:W3CDTF">2025-08-01T09:06:16Z</dcterms:modified>
</cp:coreProperties>
</file>