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hidePivotFieldList="1"/>
  <mc:AlternateContent xmlns:mc="http://schemas.openxmlformats.org/markup-compatibility/2006">
    <mc:Choice Requires="x15">
      <x15ac:absPath xmlns:x15ac="http://schemas.microsoft.com/office/spreadsheetml/2010/11/ac" url="Z:\00 Elaboración previa Liferay\Documentación\Estadísticas\SAAD\2025\Agosto de 2025\"/>
    </mc:Choice>
  </mc:AlternateContent>
  <xr:revisionPtr revIDLastSave="0" documentId="13_ncr:1_{78DFA5C3-D174-4E4E-B1F8-2F0921D41D5B}" xr6:coauthVersionLast="47" xr6:coauthVersionMax="47" xr10:uidLastSave="{00000000-0000-0000-0000-000000000000}"/>
  <bookViews>
    <workbookView xWindow="-110" yWindow="-110" windowWidth="19420" windowHeight="10300" tabRatio="891" xr2:uid="{00000000-000D-0000-FFFF-FFFF00000000}"/>
  </bookViews>
  <sheets>
    <sheet name="porsaad" sheetId="170"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 name="12BenefEfect_pre" sheetId="172" r:id="rId93"/>
    <sheet name="12BenefEfect_pre_GI" sheetId="173" r:id="rId94"/>
    <sheet name="12BenefEfect_pre_GII" sheetId="174" r:id="rId95"/>
    <sheet name="12BenefEfect_pre_GIII" sheetId="175" r:id="rId96"/>
  </sheet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'9TiempoEspera'!$M$12:$N$30</definedName>
    <definedName name="_xlnm.Print_Area" localSheetId="86">'10pend'!$A$1:$L$34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92">'12BenefEfect_pre'!$A$1:$Y$30</definedName>
    <definedName name="_xlnm.Print_Area" localSheetId="93">'12BenefEfect_pre_GI'!$A$1:$Y$30</definedName>
    <definedName name="_xlnm.Print_Area" localSheetId="94">'12BenefEfect_pre_GII'!$A$1:$Y$30</definedName>
    <definedName name="_xlnm.Print_Area" localSheetId="95">'12BenefEfect_pre_GIII'!$A$1:$Y$30</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'51aPAPDgrado'!$A$1:$T$31</definedName>
    <definedName name="_xlnm.Print_Area" localSheetId="56">'51bTeleasgrado'!$A$1:$T$31</definedName>
    <definedName name="_xlnm.Print_Area" localSheetId="57">'51cSADgrado'!$A$1:$T$30</definedName>
    <definedName name="_xlnm.Print_Area" localSheetId="58">'51dCDgrado'!$A$1:$T$30</definedName>
    <definedName name="_xlnm.Print_Area" localSheetId="59">'51eSARgrado'!$A$1:$T$30</definedName>
    <definedName name="_xlnm.Print_Area" localSheetId="60">'51fPEVincgrado'!$A$1:$T$30</definedName>
    <definedName name="_xlnm.Print_Area" localSheetId="61">'51gPECgrado'!$A$1:$T$30</definedName>
    <definedName name="_xlnm.Print_Area" localSheetId="62">'51hPEAsistPgrado'!$A$1:$T$30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'9TiempoEspera'!$A$1:$R$37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7" i="162" l="1"/>
  <c r="Y27" i="162"/>
  <c r="Q28" i="158" l="1"/>
  <c r="R28" i="158"/>
  <c r="S28" i="158"/>
  <c r="T28" i="158"/>
  <c r="U28" i="158"/>
  <c r="V28" i="158"/>
  <c r="W28" i="158"/>
  <c r="S37" i="134"/>
  <c r="S38" i="134"/>
  <c r="R30" i="174" l="1"/>
  <c r="T30" i="173"/>
  <c r="T30" i="175"/>
  <c r="F30" i="174"/>
  <c r="N30" i="174"/>
  <c r="R30" i="173"/>
  <c r="N30" i="175"/>
  <c r="P30" i="173"/>
  <c r="P30" i="172"/>
  <c r="H30" i="172"/>
  <c r="R30" i="172"/>
  <c r="T30" i="174"/>
  <c r="J30" i="175"/>
  <c r="D30" i="173"/>
  <c r="J30" i="172"/>
  <c r="L30" i="174"/>
  <c r="P30" i="175"/>
  <c r="L30" i="172"/>
  <c r="J30" i="174"/>
  <c r="H30" i="175"/>
  <c r="F30" i="173"/>
  <c r="J30" i="173"/>
  <c r="H30" i="174"/>
  <c r="H30" i="173"/>
  <c r="D30" i="175"/>
  <c r="F30" i="172"/>
  <c r="L30" i="175"/>
  <c r="L30" i="173"/>
  <c r="N30" i="173"/>
  <c r="F30" i="175"/>
  <c r="N30" i="172"/>
  <c r="T30" i="172"/>
  <c r="P30" i="174"/>
  <c r="R30" i="175"/>
  <c r="D30" i="174"/>
  <c r="D30" i="172"/>
  <c r="Z26" i="158"/>
  <c r="V30" i="173" l="1"/>
  <c r="Y30" i="173" s="1"/>
  <c r="M30" i="173"/>
  <c r="V30" i="172"/>
  <c r="Y30" i="172" s="1"/>
  <c r="V30" i="174"/>
  <c r="Y30" i="174" s="1"/>
  <c r="K30" i="173"/>
  <c r="G30" i="173"/>
  <c r="V30" i="175"/>
  <c r="Y30" i="175" s="1"/>
  <c r="Q30" i="173" l="1"/>
  <c r="I30" i="173"/>
  <c r="I30" i="174"/>
  <c r="S30" i="172"/>
  <c r="U30" i="172"/>
  <c r="M30" i="174"/>
  <c r="U30" i="175"/>
  <c r="O30" i="174"/>
  <c r="K30" i="172"/>
  <c r="G30" i="174"/>
  <c r="I30" i="172"/>
  <c r="G30" i="172"/>
  <c r="O30" i="172"/>
  <c r="M30" i="172"/>
  <c r="K30" i="174"/>
  <c r="Q30" i="172"/>
  <c r="U30" i="174"/>
  <c r="S30" i="174"/>
  <c r="O30" i="175"/>
  <c r="S30" i="175"/>
  <c r="S30" i="173"/>
  <c r="Q30" i="174"/>
  <c r="I30" i="175"/>
  <c r="M30" i="175"/>
  <c r="G30" i="175"/>
  <c r="Q30" i="175"/>
  <c r="O30" i="173"/>
  <c r="K30" i="175"/>
  <c r="U30" i="173"/>
  <c r="W30" i="172" l="1"/>
  <c r="W30" i="173"/>
  <c r="W30" i="174"/>
  <c r="W30" i="175"/>
  <c r="AA13" i="105" l="1"/>
  <c r="V27" i="164" l="1"/>
  <c r="W27" i="164"/>
  <c r="V27" i="163"/>
  <c r="W27" i="163"/>
  <c r="V27" i="162"/>
  <c r="W27" i="162"/>
  <c r="V27" i="161"/>
  <c r="W27" i="161"/>
  <c r="I27" i="160"/>
  <c r="V27" i="160" s="1"/>
  <c r="V27" i="159"/>
  <c r="W27" i="159"/>
  <c r="V29" i="158"/>
  <c r="W29" i="158"/>
  <c r="V30" i="158"/>
  <c r="W30" i="158"/>
  <c r="V31" i="158"/>
  <c r="W31" i="158"/>
  <c r="V32" i="158"/>
  <c r="W32" i="158"/>
  <c r="V33" i="158"/>
  <c r="W33" i="158"/>
  <c r="V34" i="158"/>
  <c r="W34" i="158"/>
  <c r="V35" i="158"/>
  <c r="W35" i="158"/>
  <c r="V36" i="158"/>
  <c r="W36" i="158"/>
  <c r="V37" i="158"/>
  <c r="W37" i="158"/>
  <c r="V38" i="158"/>
  <c r="W38" i="158"/>
  <c r="V39" i="158"/>
  <c r="W39" i="158"/>
  <c r="W40" i="158"/>
  <c r="V41" i="158"/>
  <c r="W41" i="158"/>
  <c r="V42" i="158"/>
  <c r="W42" i="158"/>
  <c r="V43" i="158"/>
  <c r="W43" i="158"/>
  <c r="V23" i="158"/>
  <c r="W23" i="158"/>
  <c r="W27" i="160" l="1"/>
  <c r="U43" i="158" l="1"/>
  <c r="N43" i="158" l="1"/>
  <c r="P43" i="158"/>
  <c r="R43" i="158"/>
  <c r="D33" i="90"/>
  <c r="T27" i="159" l="1"/>
  <c r="U27" i="159"/>
  <c r="U29" i="158"/>
  <c r="U30" i="158"/>
  <c r="U31" i="158"/>
  <c r="U32" i="158"/>
  <c r="U33" i="158"/>
  <c r="U34" i="158"/>
  <c r="U35" i="158"/>
  <c r="U36" i="158"/>
  <c r="U37" i="158"/>
  <c r="U38" i="158"/>
  <c r="U39" i="158"/>
  <c r="U40" i="158"/>
  <c r="U41" i="158"/>
  <c r="U42" i="158"/>
  <c r="T40" i="158"/>
  <c r="T29" i="158"/>
  <c r="T30" i="158"/>
  <c r="T31" i="158"/>
  <c r="T32" i="158"/>
  <c r="T33" i="158"/>
  <c r="T34" i="158"/>
  <c r="T35" i="158"/>
  <c r="T36" i="158"/>
  <c r="T37" i="158"/>
  <c r="T38" i="158"/>
  <c r="T39" i="158"/>
  <c r="T41" i="158"/>
  <c r="T42" i="158"/>
  <c r="T43" i="158"/>
  <c r="U23" i="158"/>
  <c r="T23" i="158"/>
  <c r="Q34" i="54"/>
  <c r="K35" i="54"/>
  <c r="K34" i="54"/>
  <c r="G34" i="54"/>
  <c r="L35" i="54"/>
  <c r="G35" i="54"/>
  <c r="L34" i="54"/>
  <c r="Q35" i="54"/>
  <c r="P34" i="54"/>
  <c r="P35" i="54"/>
  <c r="G33" i="90" l="1"/>
  <c r="J33" i="90"/>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G27" i="164" l="1"/>
  <c r="G27" i="160"/>
  <c r="G27" i="161"/>
  <c r="G27" i="162"/>
  <c r="G27" i="163"/>
  <c r="S23" i="158"/>
  <c r="R23" i="158"/>
  <c r="S43" i="158"/>
  <c r="S42" i="158"/>
  <c r="R42" i="158"/>
  <c r="S41" i="158"/>
  <c r="R41" i="158"/>
  <c r="S40" i="158"/>
  <c r="R40" i="158"/>
  <c r="S39" i="158"/>
  <c r="R39" i="158"/>
  <c r="S38" i="158"/>
  <c r="R38" i="158"/>
  <c r="S37" i="158"/>
  <c r="R37" i="158"/>
  <c r="S36" i="158"/>
  <c r="R36" i="158"/>
  <c r="S35" i="158"/>
  <c r="R35" i="158"/>
  <c r="S34" i="158"/>
  <c r="R34" i="158"/>
  <c r="S33" i="158"/>
  <c r="R33" i="158"/>
  <c r="S32" i="158"/>
  <c r="R32" i="158"/>
  <c r="S31" i="158"/>
  <c r="R31" i="158"/>
  <c r="S30" i="158"/>
  <c r="R30" i="158"/>
  <c r="S29" i="158"/>
  <c r="R29" i="158"/>
  <c r="U27" i="164" l="1"/>
  <c r="T27" i="164"/>
  <c r="T27" i="163"/>
  <c r="U27" i="163"/>
  <c r="T27" i="162"/>
  <c r="U27" i="162"/>
  <c r="T27" i="161"/>
  <c r="U27" i="161"/>
  <c r="T27" i="160"/>
  <c r="U27" i="160"/>
  <c r="F27" i="164" l="1"/>
  <c r="E27" i="164"/>
  <c r="D27" i="164"/>
  <c r="F27" i="163"/>
  <c r="E27" i="163"/>
  <c r="D27" i="163"/>
  <c r="F27" i="162"/>
  <c r="E27" i="162"/>
  <c r="D27" i="162"/>
  <c r="F27" i="161"/>
  <c r="E27" i="161"/>
  <c r="N27" i="161" s="1"/>
  <c r="D27" i="161"/>
  <c r="F27" i="160"/>
  <c r="E27" i="160"/>
  <c r="D27" i="160"/>
  <c r="F27" i="159"/>
  <c r="E27" i="159"/>
  <c r="D27" i="159"/>
  <c r="Q43" i="158"/>
  <c r="O43" i="158"/>
  <c r="Q42" i="158"/>
  <c r="Q41" i="158"/>
  <c r="Q40" i="158"/>
  <c r="Q39" i="158"/>
  <c r="Q38" i="158"/>
  <c r="Q37" i="158"/>
  <c r="Q36" i="158"/>
  <c r="Q35" i="158"/>
  <c r="Q34" i="158"/>
  <c r="Q33" i="158"/>
  <c r="Q32" i="158"/>
  <c r="Q31" i="158"/>
  <c r="Q30" i="158"/>
  <c r="Q29" i="158"/>
  <c r="Q23" i="158"/>
  <c r="P23" i="158"/>
  <c r="O23" i="158"/>
  <c r="N23" i="158"/>
  <c r="X12" i="167" l="1"/>
  <c r="N27" i="163"/>
  <c r="O27" i="164"/>
  <c r="N27" i="162"/>
  <c r="N27" i="160"/>
  <c r="N27" i="159"/>
  <c r="X19" i="167"/>
  <c r="X28" i="167"/>
  <c r="X18" i="167"/>
  <c r="X25" i="167"/>
  <c r="X27" i="167"/>
  <c r="X21" i="167"/>
  <c r="X15" i="167"/>
  <c r="X13" i="167"/>
  <c r="X16" i="167"/>
  <c r="X14" i="167"/>
  <c r="X24" i="167"/>
  <c r="X20" i="167"/>
  <c r="X26" i="167"/>
  <c r="X29" i="167"/>
  <c r="X22" i="167"/>
  <c r="X17" i="167"/>
  <c r="X23" i="167"/>
  <c r="P27" i="159"/>
  <c r="R27" i="159"/>
  <c r="S27" i="159"/>
  <c r="Q27" i="161"/>
  <c r="S27" i="161"/>
  <c r="R27" i="161"/>
  <c r="Q27" i="163"/>
  <c r="R27" i="163"/>
  <c r="S27" i="163"/>
  <c r="Q27" i="164"/>
  <c r="P27" i="164"/>
  <c r="S27" i="164"/>
  <c r="R27" i="164"/>
  <c r="Q27" i="160"/>
  <c r="R27" i="160"/>
  <c r="S27" i="160"/>
  <c r="Q27" i="162"/>
  <c r="R27" i="162"/>
  <c r="S27" i="162"/>
  <c r="X26" i="158"/>
  <c r="O27" i="162"/>
  <c r="P27" i="160"/>
  <c r="P27" i="161"/>
  <c r="P27" i="162"/>
  <c r="P27" i="163"/>
  <c r="O27" i="160"/>
  <c r="O27" i="161"/>
  <c r="Q27" i="159"/>
  <c r="N27" i="164"/>
  <c r="O27" i="159"/>
  <c r="O27" i="163"/>
  <c r="W31" i="167" l="1"/>
  <c r="X31" i="167" s="1"/>
  <c r="D29" i="155" l="1"/>
  <c r="F29" i="155" s="1"/>
  <c r="W37" i="10"/>
  <c r="D35" i="47"/>
  <c r="D35" i="49"/>
  <c r="Q37" i="10"/>
  <c r="Z38" i="134"/>
  <c r="W38" i="10"/>
  <c r="G45" i="110"/>
  <c r="G46" i="111"/>
  <c r="K38" i="10"/>
  <c r="L37" i="134"/>
  <c r="G46" i="110"/>
  <c r="N36" i="49"/>
  <c r="U37" i="134"/>
  <c r="N35" i="49"/>
  <c r="D36" i="49"/>
  <c r="D34" i="47"/>
  <c r="N36" i="48"/>
  <c r="AB37" i="134"/>
  <c r="G45" i="112"/>
  <c r="X37" i="134"/>
  <c r="G46" i="112"/>
  <c r="K37" i="10"/>
  <c r="N38" i="134"/>
  <c r="N37" i="134"/>
  <c r="G45" i="111"/>
  <c r="Q38" i="134"/>
  <c r="N35" i="47"/>
  <c r="N38" i="10"/>
  <c r="D35" i="48"/>
  <c r="X38" i="134"/>
  <c r="Q37" i="134"/>
  <c r="Q38" i="10"/>
  <c r="L38" i="134"/>
  <c r="N37" i="10"/>
  <c r="U38" i="134"/>
  <c r="N34" i="47"/>
  <c r="D36" i="48"/>
  <c r="Z37" i="134"/>
  <c r="AB38" i="134"/>
  <c r="N35" i="48"/>
  <c r="AC38" i="134" l="1"/>
  <c r="AA37" i="134"/>
  <c r="V38" i="134"/>
  <c r="O37" i="10"/>
  <c r="M38" i="134"/>
  <c r="R38" i="10"/>
  <c r="R37" i="134"/>
  <c r="T37" i="134"/>
  <c r="Y38" i="134"/>
  <c r="O38" i="10"/>
  <c r="T38" i="134"/>
  <c r="R38" i="134"/>
  <c r="O37" i="134"/>
  <c r="O38" i="134"/>
  <c r="T37" i="10"/>
  <c r="U37" i="10" s="1"/>
  <c r="L37" i="10"/>
  <c r="Y37" i="134"/>
  <c r="AC37" i="134"/>
  <c r="V37" i="134"/>
  <c r="M37" i="134"/>
  <c r="L38" i="10"/>
  <c r="T38" i="10"/>
  <c r="U38" i="10" s="1"/>
  <c r="X38" i="10"/>
  <c r="AA38" i="134"/>
  <c r="R37" i="10"/>
  <c r="X37" i="10"/>
  <c r="B34" i="36"/>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4" i="174" l="1"/>
  <c r="B4" i="173"/>
  <c r="B4" i="172"/>
  <c r="B5" i="155"/>
  <c r="B4" i="175"/>
  <c r="B5" i="90"/>
  <c r="B7" i="80"/>
  <c r="B5" i="77"/>
  <c r="B5" i="58"/>
  <c r="B4" i="109"/>
  <c r="B5" i="54"/>
  <c r="B5" i="50"/>
  <c r="B5" i="167"/>
  <c r="B5" i="147"/>
  <c r="B4" i="97"/>
  <c r="B4" i="95"/>
  <c r="B6" i="152"/>
  <c r="B5" i="104"/>
  <c r="B5" i="143"/>
  <c r="B4" i="141"/>
  <c r="B5" i="165"/>
  <c r="B5" i="102"/>
  <c r="B7" i="107"/>
  <c r="B7" i="83"/>
  <c r="B7" i="76"/>
  <c r="B7" i="67"/>
  <c r="B5" i="88"/>
  <c r="B4" i="112"/>
  <c r="B5" i="57"/>
  <c r="B5" i="53"/>
  <c r="B5" i="45"/>
  <c r="B5" i="105"/>
  <c r="B5" i="146"/>
  <c r="B4" i="49"/>
  <c r="B4" i="47"/>
  <c r="B6" i="92"/>
  <c r="B5" i="138"/>
  <c r="B5" i="142"/>
  <c r="B4" i="108"/>
  <c r="B5" i="103"/>
  <c r="B5" i="3"/>
  <c r="B7" i="84"/>
  <c r="B7" i="82"/>
  <c r="B7" i="75"/>
  <c r="B7" i="66"/>
  <c r="B5" i="87"/>
  <c r="B4" i="111"/>
  <c r="B5" i="56"/>
  <c r="B5" i="52"/>
  <c r="B6" i="98"/>
  <c r="B5" i="140"/>
  <c r="B5" i="139"/>
  <c r="B4" i="96"/>
  <c r="B4" i="94"/>
  <c r="B6" i="68"/>
  <c r="B5" i="145"/>
  <c r="B5" i="137"/>
  <c r="B5" i="10"/>
  <c r="B5" i="136"/>
  <c r="B7" i="106"/>
  <c r="B7" i="81"/>
  <c r="B7" i="74"/>
  <c r="B7" i="59"/>
  <c r="B8" i="86"/>
  <c r="B4" i="110"/>
  <c r="B5" i="55"/>
  <c r="B5" i="51"/>
  <c r="B6" i="79"/>
  <c r="B5" i="148"/>
  <c r="B5" i="36"/>
  <c r="B4" i="48"/>
  <c r="B4" i="34"/>
  <c r="B5" i="166"/>
  <c r="B5" i="144"/>
  <c r="B5" i="43"/>
  <c r="B6" i="125"/>
  <c r="B5" i="134"/>
  <c r="B5" i="101"/>
  <c r="B5" i="100"/>
  <c r="B5" i="4"/>
  <c r="D30" i="108" l="1"/>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D27" i="95"/>
  <c r="P21" i="98" l="1"/>
  <c r="H21" i="98"/>
  <c r="T21" i="98"/>
  <c r="R21" i="98"/>
  <c r="L21" i="98"/>
  <c r="J21" i="98"/>
  <c r="N21" i="98"/>
  <c r="K28" i="92"/>
  <c r="I28" i="92"/>
  <c r="G28" i="92"/>
  <c r="E28" i="92"/>
  <c r="F31" i="36" l="1"/>
  <c r="O26" i="79"/>
  <c r="N26" i="79"/>
  <c r="L26" i="79"/>
  <c r="K26" i="79"/>
  <c r="I26" i="79"/>
  <c r="H26" i="79"/>
  <c r="F26" i="79"/>
  <c r="E26" i="79"/>
  <c r="W27" i="49"/>
  <c r="W26" i="49"/>
  <c r="W25" i="49"/>
  <c r="W24" i="49"/>
  <c r="W23" i="49"/>
  <c r="W22" i="49"/>
  <c r="W21" i="49"/>
  <c r="W20" i="49"/>
  <c r="W19" i="49"/>
  <c r="W18" i="49"/>
  <c r="W17" i="49"/>
  <c r="W16" i="49"/>
  <c r="W15" i="49"/>
  <c r="W14" i="49"/>
  <c r="W13" i="49"/>
  <c r="W12" i="49"/>
  <c r="W11" i="49"/>
  <c r="W10" i="49"/>
  <c r="W27" i="48"/>
  <c r="W26" i="48"/>
  <c r="W25" i="48"/>
  <c r="W24" i="48"/>
  <c r="W23" i="48"/>
  <c r="W22" i="48"/>
  <c r="W21" i="48"/>
  <c r="W20" i="48"/>
  <c r="W19" i="48"/>
  <c r="W18" i="48"/>
  <c r="W17" i="48"/>
  <c r="W16" i="48"/>
  <c r="W15" i="48"/>
  <c r="W14" i="48"/>
  <c r="W13" i="48"/>
  <c r="W12" i="48"/>
  <c r="W11" i="48"/>
  <c r="W10" i="48"/>
  <c r="W27" i="47"/>
  <c r="W26" i="47"/>
  <c r="W25" i="47"/>
  <c r="W24" i="47"/>
  <c r="W23" i="47"/>
  <c r="W22" i="47"/>
  <c r="W21" i="47"/>
  <c r="W20" i="47"/>
  <c r="W19" i="47"/>
  <c r="W18" i="47"/>
  <c r="W17" i="47"/>
  <c r="W16" i="47"/>
  <c r="W15" i="47"/>
  <c r="W14" i="47"/>
  <c r="W13" i="47"/>
  <c r="W12" i="47"/>
  <c r="W11" i="47"/>
  <c r="W10" i="47"/>
  <c r="O28" i="68"/>
  <c r="N28" i="68"/>
  <c r="L28" i="68"/>
  <c r="K28" i="68"/>
  <c r="I28" i="68"/>
  <c r="H28" i="68"/>
  <c r="F28" i="68"/>
  <c r="E28"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K27" i="111" l="1"/>
  <c r="I27" i="111"/>
  <c r="K27" i="112"/>
  <c r="K27" i="109"/>
  <c r="I27" i="112"/>
  <c r="M27" i="112"/>
  <c r="K27" i="110"/>
  <c r="I27" i="110"/>
  <c r="E27" i="112"/>
  <c r="I27" i="109"/>
  <c r="M27" i="110"/>
  <c r="M27" i="111"/>
  <c r="M27" i="109"/>
  <c r="H20" i="94"/>
  <c r="G27" i="112"/>
  <c r="G27" i="110"/>
  <c r="E27" i="109"/>
  <c r="E27" i="111"/>
  <c r="E27" i="110"/>
  <c r="G27" i="111"/>
  <c r="G27" i="109"/>
  <c r="J10" i="108" l="1"/>
  <c r="J10" i="141"/>
  <c r="K27" i="164" l="1"/>
  <c r="E25" i="45" l="1"/>
  <c r="T30" i="48"/>
  <c r="L10" i="96"/>
  <c r="C11" i="109"/>
  <c r="C16" i="112"/>
  <c r="J20" i="36"/>
  <c r="K20" i="36"/>
  <c r="E21" i="147"/>
  <c r="J21" i="147"/>
  <c r="G27" i="137"/>
  <c r="H27" i="137" s="1"/>
  <c r="C11" i="110"/>
  <c r="F24" i="94"/>
  <c r="N24" i="94" s="1"/>
  <c r="G24" i="94" s="1"/>
  <c r="V24" i="34"/>
  <c r="Y24" i="34" s="1"/>
  <c r="G27" i="144"/>
  <c r="F10" i="108"/>
  <c r="N10" i="108" s="1"/>
  <c r="M10" i="108" s="1"/>
  <c r="K29" i="10"/>
  <c r="F10" i="141"/>
  <c r="T10" i="10"/>
  <c r="C15" i="112"/>
  <c r="P15" i="112" s="1"/>
  <c r="J17" i="94"/>
  <c r="C22" i="109"/>
  <c r="V28" i="104"/>
  <c r="W28" i="104" s="1"/>
  <c r="E15" i="107"/>
  <c r="I29" i="54"/>
  <c r="C25" i="109"/>
  <c r="P25" i="109" s="1"/>
  <c r="J12" i="96"/>
  <c r="T23" i="53"/>
  <c r="J21" i="96"/>
  <c r="D29" i="139"/>
  <c r="G17" i="139"/>
  <c r="C20" i="110"/>
  <c r="J11" i="36"/>
  <c r="I31" i="36"/>
  <c r="K11" i="36"/>
  <c r="G22" i="144"/>
  <c r="E25" i="107"/>
  <c r="X31" i="134"/>
  <c r="Y11" i="103"/>
  <c r="AC22" i="137"/>
  <c r="C12" i="109"/>
  <c r="D23" i="50"/>
  <c r="K13" i="92"/>
  <c r="Y13" i="92" s="1"/>
  <c r="K13" i="152"/>
  <c r="C10" i="110"/>
  <c r="G24" i="134"/>
  <c r="C14" i="45"/>
  <c r="D16" i="96"/>
  <c r="Y12" i="104"/>
  <c r="Z12" i="104" s="1"/>
  <c r="N13" i="138"/>
  <c r="C24" i="112"/>
  <c r="P24" i="112" s="1"/>
  <c r="J23" i="145"/>
  <c r="E23" i="145"/>
  <c r="E20" i="107"/>
  <c r="C23" i="45"/>
  <c r="AC28" i="137"/>
  <c r="J16" i="141"/>
  <c r="J16" i="108"/>
  <c r="C23" i="110"/>
  <c r="N29" i="138"/>
  <c r="Y28" i="104"/>
  <c r="Z28" i="104" s="1"/>
  <c r="C14" i="109"/>
  <c r="G28" i="134"/>
  <c r="C15" i="109"/>
  <c r="D15" i="109" s="1"/>
  <c r="L17" i="102"/>
  <c r="K17" i="102"/>
  <c r="H27" i="107"/>
  <c r="N29" i="140"/>
  <c r="Y28" i="105"/>
  <c r="Z28" i="105" s="1"/>
  <c r="V16" i="103"/>
  <c r="W16" i="103" s="1"/>
  <c r="L17" i="95"/>
  <c r="J28" i="144"/>
  <c r="E28" i="144"/>
  <c r="I20" i="92"/>
  <c r="J29" i="145"/>
  <c r="E29" i="145"/>
  <c r="D23" i="55"/>
  <c r="U31" i="134"/>
  <c r="C11" i="111"/>
  <c r="P11" i="111" s="1"/>
  <c r="C13" i="112"/>
  <c r="C27" i="112" s="1"/>
  <c r="J12" i="145"/>
  <c r="L31" i="145"/>
  <c r="E12" i="145"/>
  <c r="J27" i="95"/>
  <c r="Y28" i="103"/>
  <c r="Z28" i="103" s="1"/>
  <c r="E24" i="137"/>
  <c r="AC21" i="137"/>
  <c r="E13" i="137"/>
  <c r="T15" i="125"/>
  <c r="L19" i="125" s="1"/>
  <c r="J23" i="147"/>
  <c r="E23" i="147"/>
  <c r="E26" i="144"/>
  <c r="J26" i="144"/>
  <c r="C17" i="111"/>
  <c r="P17" i="111"/>
  <c r="D26" i="55"/>
  <c r="G28" i="147"/>
  <c r="C13" i="111"/>
  <c r="F23" i="94"/>
  <c r="V23" i="34"/>
  <c r="Y23" i="34" s="1"/>
  <c r="C24" i="45"/>
  <c r="J24" i="95"/>
  <c r="D19" i="50"/>
  <c r="L29" i="54"/>
  <c r="C14" i="112"/>
  <c r="P14" i="112" s="1"/>
  <c r="C20" i="45"/>
  <c r="C23" i="111"/>
  <c r="H25" i="141"/>
  <c r="H25" i="108"/>
  <c r="H22" i="96"/>
  <c r="C14" i="84"/>
  <c r="K26" i="102"/>
  <c r="L26" i="102"/>
  <c r="C14" i="111"/>
  <c r="P14" i="111" s="1"/>
  <c r="Y18" i="103"/>
  <c r="Z18" i="103" s="1"/>
  <c r="C23" i="112"/>
  <c r="D17" i="139"/>
  <c r="J11" i="141"/>
  <c r="Q29" i="10"/>
  <c r="J11" i="108"/>
  <c r="G15" i="142"/>
  <c r="G23" i="146"/>
  <c r="D16" i="139"/>
  <c r="F13" i="141"/>
  <c r="F13" i="108"/>
  <c r="T13" i="10"/>
  <c r="X13" i="10"/>
  <c r="Q29" i="56"/>
  <c r="L22" i="97"/>
  <c r="AC27" i="137"/>
  <c r="D18" i="134"/>
  <c r="S17" i="103"/>
  <c r="C19" i="110"/>
  <c r="P19" i="110" s="1"/>
  <c r="I30" i="45"/>
  <c r="E12" i="45"/>
  <c r="O27" i="112"/>
  <c r="C9" i="112"/>
  <c r="P9" i="112" s="1"/>
  <c r="V24" i="103"/>
  <c r="W24" i="103" s="1"/>
  <c r="C21" i="111"/>
  <c r="D21" i="111" s="1"/>
  <c r="S31" i="143"/>
  <c r="X31" i="137"/>
  <c r="AC18" i="145"/>
  <c r="G29" i="143"/>
  <c r="J14" i="147"/>
  <c r="E14" i="147"/>
  <c r="D20" i="52"/>
  <c r="T21" i="50"/>
  <c r="AC24" i="139"/>
  <c r="T18" i="50"/>
  <c r="J19" i="36"/>
  <c r="K19" i="36"/>
  <c r="E26" i="142"/>
  <c r="J26" i="142"/>
  <c r="C12" i="111"/>
  <c r="P12" i="111" s="1"/>
  <c r="G27" i="142"/>
  <c r="C19" i="109"/>
  <c r="P19" i="109" s="1"/>
  <c r="G22" i="147"/>
  <c r="C26" i="112"/>
  <c r="P26" i="112" s="1"/>
  <c r="V14" i="103"/>
  <c r="W14" i="103" s="1"/>
  <c r="C18" i="111"/>
  <c r="P18" i="111" s="1"/>
  <c r="I12" i="92"/>
  <c r="I12" i="152"/>
  <c r="K16" i="68"/>
  <c r="G22" i="142"/>
  <c r="D19" i="51"/>
  <c r="E23" i="139"/>
  <c r="C21" i="109"/>
  <c r="P21" i="109" s="1"/>
  <c r="C19" i="111"/>
  <c r="P19" i="111" s="1"/>
  <c r="G27" i="134"/>
  <c r="G20" i="144"/>
  <c r="E13" i="45"/>
  <c r="T26" i="55"/>
  <c r="Q13" i="98"/>
  <c r="C10" i="111"/>
  <c r="D10" i="111" s="1"/>
  <c r="J15" i="143"/>
  <c r="J31" i="143" s="1"/>
  <c r="E15" i="143"/>
  <c r="Y13" i="104"/>
  <c r="Z13" i="104" s="1"/>
  <c r="N14" i="138"/>
  <c r="V20" i="49"/>
  <c r="Y20" i="49" s="1"/>
  <c r="F20" i="97"/>
  <c r="Q13" i="152"/>
  <c r="Q13" i="92"/>
  <c r="J22" i="141"/>
  <c r="J22" i="108"/>
  <c r="N19" i="138"/>
  <c r="Y18" i="104"/>
  <c r="Z18" i="104" s="1"/>
  <c r="G24" i="137"/>
  <c r="H24" i="137" s="1"/>
  <c r="J31" i="136"/>
  <c r="K31" i="136" s="1"/>
  <c r="C25" i="111"/>
  <c r="P25" i="111" s="1"/>
  <c r="C16" i="111"/>
  <c r="P16" i="111" s="1"/>
  <c r="T11" i="50"/>
  <c r="S29" i="50"/>
  <c r="Z15" i="125"/>
  <c r="O19" i="125" s="1"/>
  <c r="C18" i="112"/>
  <c r="V25" i="48"/>
  <c r="Y25" i="48" s="1"/>
  <c r="F25" i="96"/>
  <c r="E29" i="107"/>
  <c r="D24" i="50"/>
  <c r="V20" i="104"/>
  <c r="W20" i="104" s="1"/>
  <c r="D14" i="96"/>
  <c r="O13" i="152"/>
  <c r="O13" i="92"/>
  <c r="S18" i="105"/>
  <c r="D19" i="140"/>
  <c r="AB31" i="142"/>
  <c r="C24" i="110"/>
  <c r="T22" i="57"/>
  <c r="C15" i="110"/>
  <c r="T16" i="51"/>
  <c r="V25" i="103"/>
  <c r="W25" i="103" s="1"/>
  <c r="C17" i="109"/>
  <c r="H20" i="97"/>
  <c r="K14" i="92"/>
  <c r="K14" i="152"/>
  <c r="G29" i="144"/>
  <c r="E21" i="107"/>
  <c r="K21" i="107" s="1"/>
  <c r="D20" i="138"/>
  <c r="E20" i="138" s="1"/>
  <c r="S19" i="104"/>
  <c r="G19" i="142"/>
  <c r="C13" i="45"/>
  <c r="G30" i="45"/>
  <c r="E16" i="137"/>
  <c r="C13" i="110"/>
  <c r="D21" i="51"/>
  <c r="H11" i="141"/>
  <c r="H11" i="108"/>
  <c r="C19" i="112"/>
  <c r="D12" i="54"/>
  <c r="D16" i="53"/>
  <c r="C22" i="45"/>
  <c r="D12" i="137"/>
  <c r="J31" i="137"/>
  <c r="D14" i="134"/>
  <c r="S13" i="103"/>
  <c r="T17" i="50"/>
  <c r="C21" i="112"/>
  <c r="P21" i="112" s="1"/>
  <c r="H31" i="106"/>
  <c r="E14" i="107"/>
  <c r="E28" i="107"/>
  <c r="J18" i="95"/>
  <c r="F22" i="94"/>
  <c r="V22" i="34"/>
  <c r="Y22" i="34" s="1"/>
  <c r="G13" i="134"/>
  <c r="G18" i="143"/>
  <c r="G14" i="142"/>
  <c r="O27" i="109"/>
  <c r="C9" i="109"/>
  <c r="P9" i="109" s="1"/>
  <c r="V26" i="47"/>
  <c r="Y26" i="47" s="1"/>
  <c r="F26" i="95"/>
  <c r="S29" i="51"/>
  <c r="T11" i="51"/>
  <c r="C25" i="110"/>
  <c r="P25" i="110"/>
  <c r="G23" i="142"/>
  <c r="C20" i="112"/>
  <c r="P20" i="112" s="1"/>
  <c r="L16" i="97"/>
  <c r="G19" i="145"/>
  <c r="Q18" i="98"/>
  <c r="T14" i="51"/>
  <c r="Q15" i="92"/>
  <c r="J30" i="34"/>
  <c r="C12" i="110"/>
  <c r="L14" i="43"/>
  <c r="K14" i="43"/>
  <c r="J22" i="144"/>
  <c r="E22" i="144"/>
  <c r="C14" i="110"/>
  <c r="E30" i="107"/>
  <c r="F30" i="107" s="1"/>
  <c r="F26" i="141"/>
  <c r="T26" i="10"/>
  <c r="F26" i="108"/>
  <c r="S20" i="104"/>
  <c r="D21" i="138"/>
  <c r="E21" i="138" s="1"/>
  <c r="H23" i="107"/>
  <c r="J26" i="108"/>
  <c r="J26" i="141"/>
  <c r="AC16" i="142"/>
  <c r="G19" i="144"/>
  <c r="G16" i="137"/>
  <c r="J22" i="95"/>
  <c r="Z15" i="79"/>
  <c r="S12" i="98"/>
  <c r="E18" i="107"/>
  <c r="J27" i="144"/>
  <c r="E27" i="144"/>
  <c r="C21" i="110"/>
  <c r="J20" i="143"/>
  <c r="E20" i="143"/>
  <c r="C22" i="112"/>
  <c r="F24" i="95"/>
  <c r="V24" i="47"/>
  <c r="Y24" i="47" s="1"/>
  <c r="J24" i="141"/>
  <c r="J24" i="108"/>
  <c r="T15" i="51"/>
  <c r="Y17" i="105"/>
  <c r="Z17" i="105" s="1"/>
  <c r="N18" i="140"/>
  <c r="V13" i="105"/>
  <c r="W13" i="105" s="1"/>
  <c r="E23" i="143"/>
  <c r="J23" i="143"/>
  <c r="C23" i="109"/>
  <c r="P23" i="109" s="1"/>
  <c r="Y27" i="104"/>
  <c r="Z27" i="104" s="1"/>
  <c r="N28" i="138"/>
  <c r="E26" i="107"/>
  <c r="J30" i="48"/>
  <c r="E22" i="107"/>
  <c r="F22" i="107" s="1"/>
  <c r="E20" i="45"/>
  <c r="J31" i="140"/>
  <c r="K31" i="140" s="1"/>
  <c r="V11" i="105"/>
  <c r="D18" i="54"/>
  <c r="AC24" i="146"/>
  <c r="V16" i="105"/>
  <c r="W16" i="105" s="1"/>
  <c r="F26" i="96"/>
  <c r="V26" i="48"/>
  <c r="Y26" i="48" s="1"/>
  <c r="L19" i="58"/>
  <c r="C12" i="112"/>
  <c r="H13" i="108"/>
  <c r="H13" i="141"/>
  <c r="D23" i="140"/>
  <c r="S22" i="105"/>
  <c r="G19" i="147"/>
  <c r="D29" i="134"/>
  <c r="S28" i="103"/>
  <c r="L13" i="43"/>
  <c r="K13" i="43"/>
  <c r="G24" i="146"/>
  <c r="C24" i="111"/>
  <c r="N31" i="137"/>
  <c r="G12" i="137"/>
  <c r="E26" i="147"/>
  <c r="J26" i="147"/>
  <c r="E16" i="107"/>
  <c r="I29" i="51"/>
  <c r="J12" i="36"/>
  <c r="K12" i="36"/>
  <c r="C10" i="112"/>
  <c r="I18" i="152"/>
  <c r="I18" i="92"/>
  <c r="AC15" i="137"/>
  <c r="N24" i="138"/>
  <c r="Y23" i="104"/>
  <c r="Z23" i="104" s="1"/>
  <c r="C20" i="109"/>
  <c r="P20" i="109"/>
  <c r="J16" i="148"/>
  <c r="E16" i="148"/>
  <c r="D16" i="51"/>
  <c r="J13" i="145"/>
  <c r="E13" i="145"/>
  <c r="L31" i="137"/>
  <c r="E12" i="137"/>
  <c r="F12" i="137" s="1"/>
  <c r="C25" i="45"/>
  <c r="C18" i="109"/>
  <c r="K16" i="43"/>
  <c r="L16" i="43"/>
  <c r="C16" i="109"/>
  <c r="D23" i="134"/>
  <c r="S22" i="103"/>
  <c r="M19" i="92"/>
  <c r="M19" i="152"/>
  <c r="D21" i="50"/>
  <c r="H20" i="141"/>
  <c r="H20" i="108"/>
  <c r="C24" i="109"/>
  <c r="P24" i="109" s="1"/>
  <c r="J21" i="143"/>
  <c r="E21" i="143"/>
  <c r="G26" i="148"/>
  <c r="H13" i="96"/>
  <c r="T12" i="52"/>
  <c r="F11" i="141"/>
  <c r="N11" i="141" s="1"/>
  <c r="G11" i="141" s="1"/>
  <c r="T11" i="10"/>
  <c r="F11" i="108"/>
  <c r="C18" i="45"/>
  <c r="G12" i="146"/>
  <c r="N31" i="146"/>
  <c r="E12" i="142"/>
  <c r="J12" i="142"/>
  <c r="L31" i="142"/>
  <c r="Y21" i="105"/>
  <c r="Z21" i="105" s="1"/>
  <c r="N22" i="140"/>
  <c r="C15" i="45"/>
  <c r="V14" i="104"/>
  <c r="W14" i="104" s="1"/>
  <c r="S24" i="105"/>
  <c r="D25" i="140"/>
  <c r="K21" i="43"/>
  <c r="L21" i="43"/>
  <c r="L17" i="43"/>
  <c r="K17" i="43"/>
  <c r="G18" i="146"/>
  <c r="Z31" i="139"/>
  <c r="T24" i="54"/>
  <c r="H18" i="141"/>
  <c r="H18" i="108"/>
  <c r="D23" i="96"/>
  <c r="M17" i="92"/>
  <c r="M17" i="152"/>
  <c r="Q21" i="68"/>
  <c r="D13" i="52"/>
  <c r="D26" i="96"/>
  <c r="N23" i="140"/>
  <c r="Y22" i="105"/>
  <c r="Z22" i="105" s="1"/>
  <c r="S11" i="105"/>
  <c r="D12" i="140"/>
  <c r="G31" i="140"/>
  <c r="C25" i="112"/>
  <c r="U31" i="148"/>
  <c r="T25" i="52"/>
  <c r="E17" i="45"/>
  <c r="V22" i="103"/>
  <c r="W22" i="103" s="1"/>
  <c r="T25" i="51"/>
  <c r="J28" i="143"/>
  <c r="E28" i="143"/>
  <c r="F24" i="96"/>
  <c r="V24" i="48"/>
  <c r="Y24" i="48" s="1"/>
  <c r="G17" i="142"/>
  <c r="V15" i="104"/>
  <c r="W15" i="104" s="1"/>
  <c r="AC28" i="134"/>
  <c r="D13" i="55"/>
  <c r="D28" i="55"/>
  <c r="J18" i="97"/>
  <c r="S18" i="98"/>
  <c r="H12" i="95"/>
  <c r="E23" i="45"/>
  <c r="AC26" i="134"/>
  <c r="H15" i="95"/>
  <c r="N24" i="140"/>
  <c r="Y23" i="105"/>
  <c r="Z23" i="105" s="1"/>
  <c r="D27" i="136"/>
  <c r="E27" i="136" s="1"/>
  <c r="Q19" i="152"/>
  <c r="Q19" i="92"/>
  <c r="T23" i="50"/>
  <c r="F31" i="84"/>
  <c r="Q14" i="92"/>
  <c r="Q14" i="152"/>
  <c r="Q16" i="152" s="1"/>
  <c r="L16" i="108"/>
  <c r="C17" i="110"/>
  <c r="L18" i="95"/>
  <c r="T22" i="50"/>
  <c r="G26" i="134"/>
  <c r="T14" i="54"/>
  <c r="D19" i="52"/>
  <c r="AC19" i="134"/>
  <c r="D25" i="56"/>
  <c r="D12" i="95"/>
  <c r="E16" i="144"/>
  <c r="J16" i="144"/>
  <c r="V25" i="104"/>
  <c r="W25" i="104" s="1"/>
  <c r="N28" i="136"/>
  <c r="N31" i="139"/>
  <c r="G12" i="139"/>
  <c r="C9" i="110"/>
  <c r="O27" i="110"/>
  <c r="J11" i="95"/>
  <c r="L16" i="96"/>
  <c r="H17" i="96"/>
  <c r="V11" i="104"/>
  <c r="J31" i="138"/>
  <c r="K31" i="138" s="1"/>
  <c r="H14" i="141"/>
  <c r="H14" i="108"/>
  <c r="L21" i="96"/>
  <c r="C21" i="84"/>
  <c r="D23" i="97"/>
  <c r="C10" i="109"/>
  <c r="P10" i="109" s="1"/>
  <c r="E28" i="147"/>
  <c r="J28" i="147"/>
  <c r="C26" i="111"/>
  <c r="P26" i="111" s="1"/>
  <c r="AC20" i="142"/>
  <c r="V12" i="48"/>
  <c r="Y12" i="48" s="1"/>
  <c r="F12" i="96"/>
  <c r="E27" i="107"/>
  <c r="G19" i="146"/>
  <c r="M30" i="45"/>
  <c r="T13" i="57"/>
  <c r="Y25" i="105"/>
  <c r="Z25" i="105" s="1"/>
  <c r="N26" i="140"/>
  <c r="C20" i="111"/>
  <c r="P20" i="111" s="1"/>
  <c r="S24" i="104"/>
  <c r="D25" i="138"/>
  <c r="E25" i="138" s="1"/>
  <c r="V13" i="104"/>
  <c r="W13" i="104" s="1"/>
  <c r="D24" i="139"/>
  <c r="D14" i="137"/>
  <c r="D19" i="58"/>
  <c r="AC16" i="137"/>
  <c r="D13" i="138"/>
  <c r="E13" i="138" s="1"/>
  <c r="S12" i="104"/>
  <c r="V27" i="48"/>
  <c r="Y27" i="48" s="1"/>
  <c r="F27" i="96"/>
  <c r="E14" i="137"/>
  <c r="L29" i="52"/>
  <c r="D18" i="57"/>
  <c r="G13" i="148"/>
  <c r="H30" i="107"/>
  <c r="D28" i="155"/>
  <c r="D26" i="94"/>
  <c r="E12" i="92"/>
  <c r="E16" i="68"/>
  <c r="E23" i="68" s="1"/>
  <c r="AC12" i="68"/>
  <c r="AA12" i="68" s="1"/>
  <c r="E12" i="152"/>
  <c r="AC29" i="148"/>
  <c r="F16" i="96"/>
  <c r="V16" i="48"/>
  <c r="Y16" i="48" s="1"/>
  <c r="G20" i="134"/>
  <c r="V27" i="104"/>
  <c r="W27" i="104" s="1"/>
  <c r="Z31" i="143"/>
  <c r="D28" i="51"/>
  <c r="Y14" i="103"/>
  <c r="Z14" i="103" s="1"/>
  <c r="E31" i="107"/>
  <c r="C15" i="84"/>
  <c r="I15" i="84" s="1"/>
  <c r="J23" i="94"/>
  <c r="AC17" i="137"/>
  <c r="E27" i="145"/>
  <c r="J27" i="145"/>
  <c r="E14" i="142"/>
  <c r="J14" i="142"/>
  <c r="R30" i="47"/>
  <c r="J10" i="95"/>
  <c r="G20" i="139"/>
  <c r="D13" i="137"/>
  <c r="D29" i="137"/>
  <c r="G26" i="145"/>
  <c r="V18" i="104"/>
  <c r="W18" i="104" s="1"/>
  <c r="H12" i="97"/>
  <c r="V16" i="104"/>
  <c r="W16" i="104" s="1"/>
  <c r="E20" i="139"/>
  <c r="C17" i="112"/>
  <c r="P17" i="112" s="1"/>
  <c r="AC22" i="144"/>
  <c r="U31" i="144"/>
  <c r="V23" i="105"/>
  <c r="W23" i="105" s="1"/>
  <c r="AB31" i="144"/>
  <c r="D21" i="56"/>
  <c r="C22" i="111"/>
  <c r="P22" i="111" s="1"/>
  <c r="G20" i="92"/>
  <c r="G25" i="134"/>
  <c r="E27" i="45"/>
  <c r="K19" i="58"/>
  <c r="J27" i="143"/>
  <c r="E27" i="143"/>
  <c r="D24" i="94"/>
  <c r="D26" i="155"/>
  <c r="C9" i="111"/>
  <c r="P9" i="111" s="1"/>
  <c r="O27" i="111"/>
  <c r="C13" i="109"/>
  <c r="C18" i="110"/>
  <c r="P18" i="110" s="1"/>
  <c r="AC21" i="144"/>
  <c r="T24" i="51"/>
  <c r="E24" i="107"/>
  <c r="E14" i="134"/>
  <c r="H15" i="107"/>
  <c r="I14" i="84"/>
  <c r="AB31" i="137"/>
  <c r="AC31" i="137" s="1"/>
  <c r="AC12" i="137"/>
  <c r="S22" i="104"/>
  <c r="D23" i="138"/>
  <c r="E23" i="138" s="1"/>
  <c r="H25" i="107"/>
  <c r="L11" i="108"/>
  <c r="H11" i="95"/>
  <c r="S31" i="145"/>
  <c r="C28" i="45"/>
  <c r="G12" i="147"/>
  <c r="N31" i="147"/>
  <c r="D20" i="97"/>
  <c r="V18" i="47"/>
  <c r="Y18" i="47" s="1"/>
  <c r="F18" i="95"/>
  <c r="D18" i="55"/>
  <c r="L20" i="108"/>
  <c r="AC20" i="144"/>
  <c r="D29" i="136"/>
  <c r="E29" i="136" s="1"/>
  <c r="L25" i="95"/>
  <c r="T17" i="51"/>
  <c r="T26" i="51"/>
  <c r="N20" i="140"/>
  <c r="Y19" i="105"/>
  <c r="Z19" i="105" s="1"/>
  <c r="G12" i="92"/>
  <c r="H16" i="68"/>
  <c r="G12" i="152"/>
  <c r="H16" i="107"/>
  <c r="E25" i="143"/>
  <c r="J25" i="143"/>
  <c r="G28" i="143"/>
  <c r="D26" i="137"/>
  <c r="T25" i="50"/>
  <c r="E19" i="45"/>
  <c r="E30" i="45" s="1"/>
  <c r="E27" i="137"/>
  <c r="C16" i="45"/>
  <c r="G29" i="145"/>
  <c r="S27" i="103"/>
  <c r="D28" i="134"/>
  <c r="C11" i="112"/>
  <c r="H26" i="107"/>
  <c r="AC18" i="137"/>
  <c r="D11" i="50"/>
  <c r="G29" i="50"/>
  <c r="G29" i="146"/>
  <c r="T19" i="57"/>
  <c r="G20" i="148"/>
  <c r="J15" i="144"/>
  <c r="E15" i="144"/>
  <c r="D21" i="97"/>
  <c r="AC21" i="142"/>
  <c r="S28" i="104"/>
  <c r="D29" i="138"/>
  <c r="E29" i="138" s="1"/>
  <c r="G29" i="148"/>
  <c r="G26" i="137"/>
  <c r="D26" i="140"/>
  <c r="S25" i="105"/>
  <c r="G15" i="137"/>
  <c r="D13" i="94"/>
  <c r="D15" i="155"/>
  <c r="L29" i="53"/>
  <c r="G23" i="143"/>
  <c r="D20" i="139"/>
  <c r="C15" i="111"/>
  <c r="V27" i="103"/>
  <c r="W27" i="103" s="1"/>
  <c r="C26" i="110"/>
  <c r="P26" i="110" s="1"/>
  <c r="C26" i="109"/>
  <c r="P26" i="109" s="1"/>
  <c r="S31" i="137"/>
  <c r="O12" i="98"/>
  <c r="T15" i="79"/>
  <c r="E19" i="107"/>
  <c r="F19" i="107" s="1"/>
  <c r="U31" i="147"/>
  <c r="T12" i="54"/>
  <c r="E21" i="45"/>
  <c r="F24" i="141"/>
  <c r="F24" i="108"/>
  <c r="T24" i="10"/>
  <c r="F19" i="58"/>
  <c r="J18" i="36"/>
  <c r="K18" i="36"/>
  <c r="M18" i="36" s="1"/>
  <c r="D25" i="139"/>
  <c r="G23" i="144"/>
  <c r="J15" i="146"/>
  <c r="D15" i="146" s="1"/>
  <c r="E15" i="146"/>
  <c r="G26" i="147"/>
  <c r="S20" i="92"/>
  <c r="I19" i="58"/>
  <c r="J20" i="144"/>
  <c r="E20" i="144"/>
  <c r="N30" i="47"/>
  <c r="H24" i="107"/>
  <c r="L18" i="108"/>
  <c r="T22" i="56"/>
  <c r="G13" i="144"/>
  <c r="G29" i="147"/>
  <c r="D28" i="139"/>
  <c r="D18" i="56"/>
  <c r="J29" i="143"/>
  <c r="E29" i="143"/>
  <c r="D25" i="54"/>
  <c r="D15" i="137"/>
  <c r="T24" i="50"/>
  <c r="AC28" i="139"/>
  <c r="T14" i="50"/>
  <c r="V17" i="104"/>
  <c r="W17" i="104" s="1"/>
  <c r="E22" i="139"/>
  <c r="J14" i="144"/>
  <c r="E14" i="144"/>
  <c r="J15" i="141"/>
  <c r="J15" i="108"/>
  <c r="Q20" i="92"/>
  <c r="H17" i="108"/>
  <c r="H17" i="141"/>
  <c r="T15" i="53"/>
  <c r="E17" i="148"/>
  <c r="J17" i="148"/>
  <c r="G15" i="139"/>
  <c r="E17" i="107"/>
  <c r="K17" i="107" s="1"/>
  <c r="E28" i="134"/>
  <c r="D28" i="50"/>
  <c r="K27" i="36"/>
  <c r="J27" i="36"/>
  <c r="Y25" i="103"/>
  <c r="Z25" i="103" s="1"/>
  <c r="Q12" i="152"/>
  <c r="W16" i="68"/>
  <c r="Q12" i="92"/>
  <c r="C22" i="110"/>
  <c r="P22" i="110" s="1"/>
  <c r="C16" i="110"/>
  <c r="D18" i="51"/>
  <c r="E23" i="107"/>
  <c r="D20" i="95"/>
  <c r="T19" i="79"/>
  <c r="O16" i="98"/>
  <c r="F14" i="95"/>
  <c r="V14" i="47"/>
  <c r="Y14" i="47" s="1"/>
  <c r="I29" i="55"/>
  <c r="E18" i="148"/>
  <c r="J18" i="148"/>
  <c r="J12" i="141"/>
  <c r="J30" i="141" s="1"/>
  <c r="J12" i="108"/>
  <c r="H20" i="95"/>
  <c r="E21" i="142"/>
  <c r="J21" i="142"/>
  <c r="S17" i="104"/>
  <c r="D18" i="138"/>
  <c r="E18" i="138" s="1"/>
  <c r="H22" i="95"/>
  <c r="E17" i="152"/>
  <c r="E17" i="92"/>
  <c r="E21" i="68"/>
  <c r="AC17" i="68"/>
  <c r="E17" i="142"/>
  <c r="J17" i="142"/>
  <c r="H14" i="107"/>
  <c r="H31" i="84"/>
  <c r="E23" i="134"/>
  <c r="L12" i="96"/>
  <c r="L12" i="97"/>
  <c r="Q30" i="45"/>
  <c r="D27" i="57"/>
  <c r="L26" i="96"/>
  <c r="E22" i="137"/>
  <c r="J14" i="95"/>
  <c r="E26" i="137"/>
  <c r="D26" i="138"/>
  <c r="E26" i="138" s="1"/>
  <c r="S25" i="104"/>
  <c r="S15" i="104"/>
  <c r="D16" i="138"/>
  <c r="E16" i="138" s="1"/>
  <c r="F25" i="94"/>
  <c r="V25" i="34"/>
  <c r="Y25" i="34" s="1"/>
  <c r="D12" i="51"/>
  <c r="J10" i="97"/>
  <c r="R30" i="49"/>
  <c r="G25" i="143"/>
  <c r="D16" i="94"/>
  <c r="D18" i="155"/>
  <c r="D27" i="139"/>
  <c r="D17" i="50"/>
  <c r="G25" i="144"/>
  <c r="M20" i="92"/>
  <c r="L29" i="50"/>
  <c r="AB31" i="148"/>
  <c r="J23" i="148"/>
  <c r="E23" i="148"/>
  <c r="C19" i="58"/>
  <c r="L29" i="51"/>
  <c r="AC13" i="143"/>
  <c r="S21" i="103"/>
  <c r="D22" i="134"/>
  <c r="K21" i="36"/>
  <c r="J21" i="36"/>
  <c r="E26" i="45"/>
  <c r="D15" i="94"/>
  <c r="D17" i="155"/>
  <c r="E18" i="143"/>
  <c r="J18" i="143"/>
  <c r="N14" i="136"/>
  <c r="L18" i="96"/>
  <c r="E13" i="139"/>
  <c r="J26" i="95"/>
  <c r="J18" i="145"/>
  <c r="E18" i="145"/>
  <c r="G25" i="148"/>
  <c r="M14" i="98"/>
  <c r="S14" i="92"/>
  <c r="S14" i="152"/>
  <c r="J21" i="94"/>
  <c r="L31" i="139"/>
  <c r="E12" i="139"/>
  <c r="D15" i="51"/>
  <c r="O15" i="92"/>
  <c r="D20" i="54"/>
  <c r="Q29" i="51"/>
  <c r="D15" i="97"/>
  <c r="T19" i="51"/>
  <c r="M12" i="92"/>
  <c r="M12" i="152"/>
  <c r="Q16" i="68"/>
  <c r="D11" i="51"/>
  <c r="G29" i="51"/>
  <c r="G22" i="146"/>
  <c r="G14" i="144"/>
  <c r="E14" i="45"/>
  <c r="V11" i="34"/>
  <c r="F11" i="94"/>
  <c r="M18" i="98"/>
  <c r="E22" i="142"/>
  <c r="J22" i="142"/>
  <c r="D22" i="142" s="1"/>
  <c r="K22" i="142" s="1"/>
  <c r="G18" i="139"/>
  <c r="J28" i="142"/>
  <c r="E28" i="142"/>
  <c r="D28" i="52"/>
  <c r="C27" i="84"/>
  <c r="I27" i="84" s="1"/>
  <c r="H26" i="141"/>
  <c r="H26" i="108"/>
  <c r="N26" i="108" s="1"/>
  <c r="U31" i="139"/>
  <c r="D22" i="137"/>
  <c r="D17" i="51"/>
  <c r="N25" i="136"/>
  <c r="G15" i="145"/>
  <c r="E18" i="45"/>
  <c r="Y26" i="104"/>
  <c r="Z26" i="104" s="1"/>
  <c r="N27" i="138"/>
  <c r="F12" i="94"/>
  <c r="V12" i="34"/>
  <c r="I14" i="152"/>
  <c r="I14" i="92"/>
  <c r="I16" i="92" s="1"/>
  <c r="L30" i="34"/>
  <c r="G23" i="148"/>
  <c r="E15" i="147"/>
  <c r="J15" i="147"/>
  <c r="V19" i="103"/>
  <c r="W19" i="103" s="1"/>
  <c r="H27" i="96"/>
  <c r="D21" i="55"/>
  <c r="V11" i="48"/>
  <c r="Y11" i="48" s="1"/>
  <c r="F11" i="96"/>
  <c r="G28" i="144"/>
  <c r="D25" i="57"/>
  <c r="T17" i="10"/>
  <c r="F17" i="141"/>
  <c r="F17" i="108"/>
  <c r="E16" i="139"/>
  <c r="F16" i="139" s="1"/>
  <c r="G21" i="144"/>
  <c r="L10" i="97"/>
  <c r="T30" i="49"/>
  <c r="T20" i="51"/>
  <c r="Q19" i="58"/>
  <c r="AC26" i="139"/>
  <c r="E17" i="144"/>
  <c r="J17" i="144"/>
  <c r="T26" i="54"/>
  <c r="G24" i="145"/>
  <c r="J28" i="145"/>
  <c r="E28" i="145"/>
  <c r="H23" i="95"/>
  <c r="D18" i="53"/>
  <c r="AC13" i="142"/>
  <c r="D18" i="137"/>
  <c r="G24" i="144"/>
  <c r="S31" i="134"/>
  <c r="D14" i="139"/>
  <c r="K28" i="36"/>
  <c r="J28" i="36"/>
  <c r="F20" i="108"/>
  <c r="F20" i="141"/>
  <c r="T20" i="10"/>
  <c r="J29" i="144"/>
  <c r="E29" i="144"/>
  <c r="J20" i="148"/>
  <c r="E20" i="148"/>
  <c r="E19" i="147"/>
  <c r="J19" i="147"/>
  <c r="J14" i="94"/>
  <c r="AC22" i="134"/>
  <c r="T13" i="56"/>
  <c r="M18" i="152"/>
  <c r="M18" i="92"/>
  <c r="D12" i="97"/>
  <c r="N19" i="140"/>
  <c r="Y18" i="105"/>
  <c r="Z18" i="105" s="1"/>
  <c r="G27" i="146"/>
  <c r="AC27" i="134"/>
  <c r="L15" i="94"/>
  <c r="T15" i="10"/>
  <c r="F15" i="141"/>
  <c r="F15" i="108"/>
  <c r="T21" i="55"/>
  <c r="C17" i="3"/>
  <c r="D21" i="107"/>
  <c r="AC16" i="148"/>
  <c r="AC13" i="134"/>
  <c r="F19" i="96"/>
  <c r="V19" i="48"/>
  <c r="Y19" i="48" s="1"/>
  <c r="G16" i="142"/>
  <c r="D15" i="50"/>
  <c r="C17" i="45"/>
  <c r="V19" i="105"/>
  <c r="W19" i="105" s="1"/>
  <c r="J13" i="96"/>
  <c r="N29" i="57"/>
  <c r="U31" i="143"/>
  <c r="AC23" i="147"/>
  <c r="G27" i="143"/>
  <c r="L16" i="102"/>
  <c r="K16" i="102"/>
  <c r="D22" i="54"/>
  <c r="G17" i="145"/>
  <c r="G15" i="143"/>
  <c r="T23" i="57"/>
  <c r="T19" i="52"/>
  <c r="D25" i="51"/>
  <c r="C31" i="36"/>
  <c r="V12" i="103"/>
  <c r="W12" i="103" s="1"/>
  <c r="D20" i="55"/>
  <c r="G13" i="142"/>
  <c r="D22" i="50"/>
  <c r="G24" i="139"/>
  <c r="H24" i="139" s="1"/>
  <c r="N12" i="138"/>
  <c r="M31" i="138"/>
  <c r="N31" i="138" s="1"/>
  <c r="Y11" i="104"/>
  <c r="K18" i="152"/>
  <c r="K18" i="92"/>
  <c r="O14" i="98"/>
  <c r="F23" i="97"/>
  <c r="V23" i="49"/>
  <c r="Y23" i="49" s="1"/>
  <c r="T19" i="56"/>
  <c r="E23" i="137"/>
  <c r="J24" i="97"/>
  <c r="D24" i="137"/>
  <c r="AC24" i="137"/>
  <c r="G14" i="98"/>
  <c r="AC25" i="137"/>
  <c r="G13" i="139"/>
  <c r="E24" i="148"/>
  <c r="J24" i="148"/>
  <c r="J15" i="97"/>
  <c r="AC14" i="134"/>
  <c r="V20" i="105"/>
  <c r="W20" i="105" s="1"/>
  <c r="G23" i="137"/>
  <c r="Q12" i="98"/>
  <c r="W15" i="79"/>
  <c r="D22" i="56"/>
  <c r="N29" i="54"/>
  <c r="O29" i="54" s="1"/>
  <c r="E21" i="137"/>
  <c r="L25" i="108"/>
  <c r="G21" i="142"/>
  <c r="AC20" i="137"/>
  <c r="D12" i="57"/>
  <c r="D19" i="107"/>
  <c r="C15" i="3"/>
  <c r="L16" i="95"/>
  <c r="L14" i="95"/>
  <c r="AC15" i="139"/>
  <c r="G19" i="92"/>
  <c r="G19" i="152"/>
  <c r="AC13" i="139"/>
  <c r="I17" i="152"/>
  <c r="K21" i="68"/>
  <c r="I17" i="92"/>
  <c r="N25" i="140"/>
  <c r="Y24" i="105"/>
  <c r="Z24" i="105" s="1"/>
  <c r="T18" i="52"/>
  <c r="AC23" i="139"/>
  <c r="V12" i="47"/>
  <c r="Y12" i="47" s="1"/>
  <c r="F12" i="95"/>
  <c r="T23" i="55"/>
  <c r="J18" i="96"/>
  <c r="J19" i="58"/>
  <c r="E22" i="134"/>
  <c r="T16" i="56"/>
  <c r="D37" i="77"/>
  <c r="D27" i="155"/>
  <c r="D25" i="94"/>
  <c r="V18" i="48"/>
  <c r="Y18" i="48" s="1"/>
  <c r="F18" i="96"/>
  <c r="L10" i="94"/>
  <c r="T30" i="34"/>
  <c r="K12" i="43"/>
  <c r="L12" i="43"/>
  <c r="J21" i="145"/>
  <c r="E21" i="145"/>
  <c r="H17" i="97"/>
  <c r="AC22" i="146"/>
  <c r="H26" i="96"/>
  <c r="J16" i="143"/>
  <c r="E16" i="143"/>
  <c r="E29" i="45"/>
  <c r="N15" i="125"/>
  <c r="I19" i="125" s="1"/>
  <c r="D14" i="50"/>
  <c r="G14" i="143"/>
  <c r="J16" i="145"/>
  <c r="E16" i="145"/>
  <c r="D20" i="137"/>
  <c r="J13" i="108"/>
  <c r="J13" i="141"/>
  <c r="T19" i="53"/>
  <c r="F10" i="95"/>
  <c r="F30" i="47"/>
  <c r="V10" i="47"/>
  <c r="L30" i="49"/>
  <c r="V10" i="49"/>
  <c r="F30" i="49"/>
  <c r="F10" i="97"/>
  <c r="D28" i="137"/>
  <c r="Z31" i="137"/>
  <c r="AA31" i="137" s="1"/>
  <c r="D17" i="57"/>
  <c r="T23" i="52"/>
  <c r="K13" i="36"/>
  <c r="J13" i="36"/>
  <c r="T23" i="56"/>
  <c r="AC15" i="147"/>
  <c r="S20" i="103"/>
  <c r="D21" i="134"/>
  <c r="G27" i="148"/>
  <c r="G17" i="92"/>
  <c r="H21" i="68"/>
  <c r="G17" i="152"/>
  <c r="G28" i="142"/>
  <c r="J17" i="143"/>
  <c r="E17" i="143"/>
  <c r="S15" i="103"/>
  <c r="D16" i="134"/>
  <c r="AC20" i="139"/>
  <c r="D11" i="54"/>
  <c r="G29" i="54"/>
  <c r="V18" i="49"/>
  <c r="Y18" i="49" s="1"/>
  <c r="F18" i="97"/>
  <c r="G13" i="143"/>
  <c r="H19" i="97"/>
  <c r="G29" i="137"/>
  <c r="H29" i="137" s="1"/>
  <c r="D23" i="52"/>
  <c r="AC12" i="139"/>
  <c r="AB31" i="139"/>
  <c r="S31" i="148"/>
  <c r="AC24" i="144"/>
  <c r="J16" i="95"/>
  <c r="J23" i="141"/>
  <c r="J23" i="108"/>
  <c r="N23" i="108" s="1"/>
  <c r="G23" i="108" s="1"/>
  <c r="G18" i="147"/>
  <c r="G17" i="143"/>
  <c r="H17" i="143" s="1"/>
  <c r="M31" i="140"/>
  <c r="N31" i="140" s="1"/>
  <c r="N12" i="140"/>
  <c r="Y11" i="105"/>
  <c r="G21" i="139"/>
  <c r="S29" i="55"/>
  <c r="T11" i="55"/>
  <c r="D20" i="51"/>
  <c r="G25" i="147"/>
  <c r="X31" i="139"/>
  <c r="G18" i="148"/>
  <c r="L20" i="96"/>
  <c r="S27" i="105"/>
  <c r="D28" i="140"/>
  <c r="T14" i="55"/>
  <c r="L17" i="108"/>
  <c r="V27" i="105"/>
  <c r="W27" i="105" s="1"/>
  <c r="G14" i="137"/>
  <c r="H14" i="137" s="1"/>
  <c r="J20" i="108"/>
  <c r="R20" i="10"/>
  <c r="J20" i="141"/>
  <c r="L10" i="108"/>
  <c r="X10" i="10"/>
  <c r="W29" i="10"/>
  <c r="C26" i="45"/>
  <c r="N15" i="138"/>
  <c r="Y14" i="104"/>
  <c r="Z14" i="104" s="1"/>
  <c r="H27" i="97"/>
  <c r="F12" i="141"/>
  <c r="T12" i="10"/>
  <c r="U12" i="10" s="1"/>
  <c r="F12" i="108"/>
  <c r="T27" i="56"/>
  <c r="E20" i="137"/>
  <c r="F20" i="137" s="1"/>
  <c r="V14" i="34"/>
  <c r="F14" i="94"/>
  <c r="K23" i="43"/>
  <c r="L23" i="43"/>
  <c r="T28" i="51"/>
  <c r="E14" i="145"/>
  <c r="J14" i="145"/>
  <c r="D25" i="95"/>
  <c r="L13" i="95"/>
  <c r="J15" i="36"/>
  <c r="K15" i="36"/>
  <c r="D13" i="136"/>
  <c r="E13" i="136" s="1"/>
  <c r="T22" i="51"/>
  <c r="Q29" i="50"/>
  <c r="H18" i="96"/>
  <c r="V18" i="105"/>
  <c r="W18" i="105" s="1"/>
  <c r="E26" i="139"/>
  <c r="D27" i="51"/>
  <c r="T18" i="55"/>
  <c r="L14" i="108"/>
  <c r="N14" i="108" s="1"/>
  <c r="G14" i="108" s="1"/>
  <c r="T13" i="52"/>
  <c r="V19" i="104"/>
  <c r="W19" i="104" s="1"/>
  <c r="E15" i="137"/>
  <c r="T16" i="68"/>
  <c r="T23" i="68" s="1"/>
  <c r="O12" i="92"/>
  <c r="O12" i="152"/>
  <c r="D14" i="54"/>
  <c r="S31" i="144"/>
  <c r="E20" i="145"/>
  <c r="J20" i="145"/>
  <c r="T24" i="57"/>
  <c r="D29" i="3"/>
  <c r="E10" i="3" s="1"/>
  <c r="C10" i="3"/>
  <c r="D14" i="107"/>
  <c r="E15" i="142"/>
  <c r="J15" i="142"/>
  <c r="S14" i="104"/>
  <c r="D15" i="138"/>
  <c r="E15" i="138" s="1"/>
  <c r="N29" i="50"/>
  <c r="O29" i="50" s="1"/>
  <c r="S24" i="103"/>
  <c r="D25" i="134"/>
  <c r="L15" i="108"/>
  <c r="J25" i="95"/>
  <c r="D22" i="57"/>
  <c r="G24" i="142"/>
  <c r="Y16" i="105"/>
  <c r="Z16" i="105" s="1"/>
  <c r="N17" i="140"/>
  <c r="G21" i="137"/>
  <c r="T13" i="50"/>
  <c r="D13" i="139"/>
  <c r="D13" i="51"/>
  <c r="G18" i="137"/>
  <c r="H18" i="137" s="1"/>
  <c r="L23" i="96"/>
  <c r="T12" i="51"/>
  <c r="G18" i="144"/>
  <c r="E22" i="148"/>
  <c r="J22" i="148"/>
  <c r="E24" i="45"/>
  <c r="E28" i="45"/>
  <c r="V21" i="49"/>
  <c r="Y21" i="49" s="1"/>
  <c r="F21" i="97"/>
  <c r="H27" i="94"/>
  <c r="K27" i="102"/>
  <c r="G27" i="147"/>
  <c r="K10" i="102"/>
  <c r="L10" i="102"/>
  <c r="J29" i="102"/>
  <c r="D28" i="138"/>
  <c r="E28" i="138" s="1"/>
  <c r="S27" i="104"/>
  <c r="H20" i="107"/>
  <c r="D20" i="50"/>
  <c r="E19" i="137"/>
  <c r="N15" i="140"/>
  <c r="Y14" i="105"/>
  <c r="Z14" i="105" s="1"/>
  <c r="AC29" i="139"/>
  <c r="N26" i="138"/>
  <c r="Y25" i="104"/>
  <c r="Z25" i="104" s="1"/>
  <c r="L23" i="108"/>
  <c r="T18" i="54"/>
  <c r="J13" i="146"/>
  <c r="E13" i="146"/>
  <c r="L28" i="43"/>
  <c r="K28" i="43"/>
  <c r="AC20" i="148"/>
  <c r="L26" i="97"/>
  <c r="AC16" i="139"/>
  <c r="V13" i="103"/>
  <c r="W13" i="103" s="1"/>
  <c r="E18" i="146"/>
  <c r="J18" i="146"/>
  <c r="H21" i="94"/>
  <c r="V28" i="103"/>
  <c r="W28" i="103" s="1"/>
  <c r="D12" i="136"/>
  <c r="E12" i="136" s="1"/>
  <c r="G31" i="136"/>
  <c r="G17" i="148"/>
  <c r="E19" i="58"/>
  <c r="D26" i="54"/>
  <c r="J19" i="145"/>
  <c r="E19" i="145"/>
  <c r="Y24" i="103"/>
  <c r="Z24" i="103" s="1"/>
  <c r="G28" i="146"/>
  <c r="H22" i="107"/>
  <c r="I21" i="84"/>
  <c r="J14" i="36"/>
  <c r="K14" i="36"/>
  <c r="T20" i="53"/>
  <c r="E12" i="146"/>
  <c r="J12" i="146"/>
  <c r="L31" i="146"/>
  <c r="V15" i="105"/>
  <c r="W15" i="105" s="1"/>
  <c r="Y26" i="103"/>
  <c r="Z26" i="103" s="1"/>
  <c r="V23" i="104"/>
  <c r="W23" i="104" s="1"/>
  <c r="C12" i="45"/>
  <c r="K30" i="45"/>
  <c r="G29" i="139"/>
  <c r="H29" i="139" s="1"/>
  <c r="T27" i="54"/>
  <c r="J27" i="147"/>
  <c r="E27" i="147"/>
  <c r="D22" i="95"/>
  <c r="E19" i="144"/>
  <c r="J19" i="144"/>
  <c r="D18" i="97"/>
  <c r="J20" i="97"/>
  <c r="AC19" i="68"/>
  <c r="E19" i="152"/>
  <c r="E19" i="92"/>
  <c r="D20" i="155"/>
  <c r="F20" i="155" s="1"/>
  <c r="G20" i="155" s="1"/>
  <c r="D18" i="94"/>
  <c r="D24" i="53"/>
  <c r="C23" i="3"/>
  <c r="D27" i="107"/>
  <c r="E15" i="148"/>
  <c r="J15" i="148"/>
  <c r="D15" i="148" s="1"/>
  <c r="V16" i="47"/>
  <c r="Y16" i="47" s="1"/>
  <c r="F16" i="95"/>
  <c r="F12" i="97"/>
  <c r="V12" i="49"/>
  <c r="Y12" i="49" s="1"/>
  <c r="H14" i="96"/>
  <c r="N31" i="143"/>
  <c r="G12" i="143"/>
  <c r="E13" i="92"/>
  <c r="E13" i="152"/>
  <c r="AC13" i="68"/>
  <c r="AA13" i="68" s="1"/>
  <c r="D19" i="137"/>
  <c r="V15" i="34"/>
  <c r="Y15" i="34" s="1"/>
  <c r="F15" i="94"/>
  <c r="S29" i="57"/>
  <c r="T11" i="57"/>
  <c r="D13" i="155"/>
  <c r="D11" i="94"/>
  <c r="F14" i="108"/>
  <c r="F14" i="141"/>
  <c r="T14" i="10"/>
  <c r="E24" i="147"/>
  <c r="J24" i="147"/>
  <c r="D12" i="56"/>
  <c r="N25" i="138"/>
  <c r="Y24" i="104"/>
  <c r="Z24" i="104" s="1"/>
  <c r="L13" i="108"/>
  <c r="N13" i="108" s="1"/>
  <c r="H21" i="107"/>
  <c r="L26" i="108"/>
  <c r="E15" i="145"/>
  <c r="J15" i="145"/>
  <c r="G25" i="145"/>
  <c r="T27" i="51"/>
  <c r="G15" i="144"/>
  <c r="T20" i="52"/>
  <c r="T13" i="51"/>
  <c r="T28" i="57"/>
  <c r="H30" i="49"/>
  <c r="G25" i="137"/>
  <c r="G23" i="145"/>
  <c r="J21" i="148"/>
  <c r="E21" i="148"/>
  <c r="J27" i="97"/>
  <c r="G17" i="137"/>
  <c r="J23" i="95"/>
  <c r="J13" i="97"/>
  <c r="J23" i="146"/>
  <c r="E23" i="146"/>
  <c r="G16" i="134"/>
  <c r="D19" i="96"/>
  <c r="S15" i="92"/>
  <c r="S16" i="92" s="1"/>
  <c r="G20" i="143"/>
  <c r="Y20" i="105"/>
  <c r="Z20" i="105" s="1"/>
  <c r="N21" i="140"/>
  <c r="G21" i="148"/>
  <c r="AC23" i="146"/>
  <c r="I14" i="98"/>
  <c r="D17" i="52"/>
  <c r="H28" i="107"/>
  <c r="Y16" i="103"/>
  <c r="Z16" i="103" s="1"/>
  <c r="G14" i="139"/>
  <c r="J23" i="144"/>
  <c r="E23" i="144"/>
  <c r="H18" i="94"/>
  <c r="D28" i="136"/>
  <c r="E28" i="136" s="1"/>
  <c r="L25" i="96"/>
  <c r="G28" i="148"/>
  <c r="L19" i="96"/>
  <c r="V13" i="34"/>
  <c r="U13" i="34" s="1"/>
  <c r="F13" i="94"/>
  <c r="N21" i="138"/>
  <c r="Y20" i="104"/>
  <c r="Z20" i="104" s="1"/>
  <c r="G28" i="145"/>
  <c r="J24" i="142"/>
  <c r="E24" i="142"/>
  <c r="K17" i="36"/>
  <c r="J17" i="36"/>
  <c r="AC19" i="139"/>
  <c r="F19" i="97"/>
  <c r="V19" i="49"/>
  <c r="Y19" i="49" s="1"/>
  <c r="H22" i="97"/>
  <c r="Y22" i="103"/>
  <c r="Z22" i="103" s="1"/>
  <c r="G26" i="143"/>
  <c r="Q15" i="79"/>
  <c r="M12" i="98"/>
  <c r="E17" i="98"/>
  <c r="AC17" i="79"/>
  <c r="AA17" i="79" s="1"/>
  <c r="G26" i="146"/>
  <c r="K15" i="79"/>
  <c r="I12" i="98"/>
  <c r="G26" i="142"/>
  <c r="AC22" i="143"/>
  <c r="J19" i="146"/>
  <c r="E19" i="146"/>
  <c r="V21" i="103"/>
  <c r="W21" i="103" s="1"/>
  <c r="D15" i="55"/>
  <c r="AC26" i="142"/>
  <c r="H17" i="94"/>
  <c r="D24" i="51"/>
  <c r="H18" i="107"/>
  <c r="H32" i="107" s="1"/>
  <c r="E14" i="143"/>
  <c r="J14" i="143"/>
  <c r="AC14" i="139"/>
  <c r="AC29" i="145"/>
  <c r="H13" i="95"/>
  <c r="O20" i="92"/>
  <c r="I13" i="152"/>
  <c r="I13" i="92"/>
  <c r="T11" i="54"/>
  <c r="S29" i="54"/>
  <c r="E28" i="137"/>
  <c r="F28" i="137" s="1"/>
  <c r="J12" i="94"/>
  <c r="N12" i="94" s="1"/>
  <c r="E28" i="148"/>
  <c r="J28" i="148"/>
  <c r="AC17" i="134"/>
  <c r="H16" i="108"/>
  <c r="H16" i="141"/>
  <c r="T17" i="53"/>
  <c r="G21" i="143"/>
  <c r="T11" i="56"/>
  <c r="S29" i="56"/>
  <c r="T29" i="56" s="1"/>
  <c r="J13" i="144"/>
  <c r="E13" i="144"/>
  <c r="G28" i="137"/>
  <c r="F25" i="108"/>
  <c r="T25" i="10"/>
  <c r="C28" i="106"/>
  <c r="I28" i="106" s="1"/>
  <c r="F25" i="141"/>
  <c r="V15" i="103"/>
  <c r="W15" i="103" s="1"/>
  <c r="D17" i="96"/>
  <c r="O30" i="45"/>
  <c r="K17" i="152"/>
  <c r="K17" i="92"/>
  <c r="N21" i="68"/>
  <c r="Q15" i="125"/>
  <c r="K19" i="125" s="1"/>
  <c r="Y17" i="104"/>
  <c r="Z17" i="104" s="1"/>
  <c r="N18" i="138"/>
  <c r="D15" i="140"/>
  <c r="S14" i="105"/>
  <c r="T15" i="52"/>
  <c r="K15" i="92"/>
  <c r="G15" i="92"/>
  <c r="H17" i="107"/>
  <c r="C20" i="84"/>
  <c r="I20" i="84" s="1"/>
  <c r="T19" i="50"/>
  <c r="K11" i="102"/>
  <c r="L11" i="102"/>
  <c r="G16" i="148"/>
  <c r="G13" i="146"/>
  <c r="F21" i="96"/>
  <c r="V21" i="48"/>
  <c r="Y21" i="48" s="1"/>
  <c r="G14" i="145"/>
  <c r="F21" i="108"/>
  <c r="T21" i="10"/>
  <c r="F21" i="141"/>
  <c r="F21" i="95"/>
  <c r="V21" i="47"/>
  <c r="Y21" i="47" s="1"/>
  <c r="S17" i="105"/>
  <c r="D18" i="140"/>
  <c r="O14" i="92"/>
  <c r="O14" i="152"/>
  <c r="S17" i="98"/>
  <c r="E20" i="92"/>
  <c r="AC20" i="68"/>
  <c r="L14" i="102"/>
  <c r="K14" i="102"/>
  <c r="E12" i="148"/>
  <c r="J12" i="148"/>
  <c r="L31" i="148"/>
  <c r="G19" i="139"/>
  <c r="J26" i="96"/>
  <c r="V17" i="34"/>
  <c r="F17" i="94"/>
  <c r="AC24" i="142"/>
  <c r="AC28" i="143"/>
  <c r="N16" i="138"/>
  <c r="Y15" i="104"/>
  <c r="Z15" i="104" s="1"/>
  <c r="J13" i="143"/>
  <c r="E13" i="143"/>
  <c r="D26" i="52"/>
  <c r="N28" i="140"/>
  <c r="Y27" i="105"/>
  <c r="Z27" i="105" s="1"/>
  <c r="J14" i="97"/>
  <c r="J23" i="36"/>
  <c r="K23" i="36"/>
  <c r="D17" i="140"/>
  <c r="S16" i="105"/>
  <c r="E26" i="146"/>
  <c r="J26" i="146"/>
  <c r="D22" i="97"/>
  <c r="L11" i="96"/>
  <c r="E25" i="137"/>
  <c r="H24" i="97"/>
  <c r="D16" i="57"/>
  <c r="D21" i="139"/>
  <c r="V21" i="104"/>
  <c r="W21" i="104" s="1"/>
  <c r="G22" i="139"/>
  <c r="D12" i="50"/>
  <c r="D15" i="95"/>
  <c r="U31" i="142"/>
  <c r="C21" i="45"/>
  <c r="K17" i="98"/>
  <c r="AC21" i="145"/>
  <c r="D15" i="52"/>
  <c r="V25" i="105"/>
  <c r="W25" i="105" s="1"/>
  <c r="D28" i="53"/>
  <c r="E18" i="144"/>
  <c r="J18" i="144"/>
  <c r="D25" i="55"/>
  <c r="AC21" i="134"/>
  <c r="D11" i="96"/>
  <c r="D13" i="134"/>
  <c r="S12" i="103"/>
  <c r="H16" i="94"/>
  <c r="D21" i="94"/>
  <c r="D23" i="155"/>
  <c r="L20" i="43"/>
  <c r="K20" i="43"/>
  <c r="G23" i="134"/>
  <c r="H23" i="134" s="1"/>
  <c r="D15" i="136"/>
  <c r="E15" i="136" s="1"/>
  <c r="T14" i="52"/>
  <c r="S18" i="104"/>
  <c r="D19" i="138"/>
  <c r="E19" i="138" s="1"/>
  <c r="D23" i="137"/>
  <c r="H23" i="137" s="1"/>
  <c r="E21" i="134"/>
  <c r="F21" i="134" s="1"/>
  <c r="C18" i="84"/>
  <c r="I18" i="84" s="1"/>
  <c r="J21" i="108"/>
  <c r="J21" i="141"/>
  <c r="N21" i="141" s="1"/>
  <c r="R21" i="10"/>
  <c r="E23" i="142"/>
  <c r="J23" i="142"/>
  <c r="G14" i="146"/>
  <c r="D21" i="96"/>
  <c r="Q29" i="57"/>
  <c r="C11" i="3"/>
  <c r="D15" i="107"/>
  <c r="F15" i="107" s="1"/>
  <c r="H11" i="96"/>
  <c r="R19" i="58"/>
  <c r="J24" i="94"/>
  <c r="N29" i="52"/>
  <c r="O29" i="52" s="1"/>
  <c r="Y13" i="105"/>
  <c r="Z13" i="105" s="1"/>
  <c r="N14" i="140"/>
  <c r="AC15" i="143"/>
  <c r="E20" i="142"/>
  <c r="J20" i="142"/>
  <c r="S21" i="104"/>
  <c r="D22" i="138"/>
  <c r="E22" i="138" s="1"/>
  <c r="D24" i="55"/>
  <c r="H25" i="96"/>
  <c r="N25" i="96" s="1"/>
  <c r="Q31" i="137"/>
  <c r="T31" i="137" s="1"/>
  <c r="L17" i="96"/>
  <c r="H22" i="141"/>
  <c r="H22" i="108"/>
  <c r="AC17" i="144"/>
  <c r="D15" i="57"/>
  <c r="D27" i="137"/>
  <c r="Q17" i="152"/>
  <c r="Q17" i="92"/>
  <c r="W21" i="68"/>
  <c r="O18" i="152"/>
  <c r="O18" i="92"/>
  <c r="D27" i="53"/>
  <c r="G15" i="148"/>
  <c r="G25" i="142"/>
  <c r="G17" i="134"/>
  <c r="T27" i="52"/>
  <c r="L30" i="47"/>
  <c r="L14" i="94"/>
  <c r="U14" i="34"/>
  <c r="E20" i="134"/>
  <c r="V22" i="104"/>
  <c r="W22" i="104" s="1"/>
  <c r="D16" i="55"/>
  <c r="L23" i="102"/>
  <c r="K23" i="102"/>
  <c r="D11" i="57"/>
  <c r="G29" i="57"/>
  <c r="T14" i="57"/>
  <c r="G23" i="147"/>
  <c r="C23" i="106"/>
  <c r="G19" i="137"/>
  <c r="T27" i="53"/>
  <c r="L22" i="43"/>
  <c r="K22" i="43"/>
  <c r="L22" i="108"/>
  <c r="H15" i="141"/>
  <c r="H15" i="108"/>
  <c r="C24" i="84"/>
  <c r="D22" i="51"/>
  <c r="AC13" i="148"/>
  <c r="D27" i="55"/>
  <c r="J22" i="94"/>
  <c r="V19" i="47"/>
  <c r="Y19" i="47" s="1"/>
  <c r="F19" i="95"/>
  <c r="H20" i="96"/>
  <c r="T21" i="56"/>
  <c r="AC13" i="146"/>
  <c r="J19" i="141"/>
  <c r="J19" i="108"/>
  <c r="D26" i="50"/>
  <c r="L19" i="95"/>
  <c r="L22" i="96"/>
  <c r="V23" i="103"/>
  <c r="W23" i="103" s="1"/>
  <c r="J16" i="142"/>
  <c r="E16" i="142"/>
  <c r="E26" i="143"/>
  <c r="J26" i="143"/>
  <c r="H25" i="95"/>
  <c r="Z31" i="145"/>
  <c r="G29" i="142"/>
  <c r="T16" i="52"/>
  <c r="G28" i="139"/>
  <c r="H28" i="139" s="1"/>
  <c r="T18" i="51"/>
  <c r="AB31" i="147"/>
  <c r="J19" i="97"/>
  <c r="I19" i="152"/>
  <c r="I19" i="92"/>
  <c r="C30" i="84"/>
  <c r="E29" i="147"/>
  <c r="J29" i="147"/>
  <c r="D29" i="147" s="1"/>
  <c r="AC25" i="134"/>
  <c r="G27" i="145"/>
  <c r="J30" i="49"/>
  <c r="G16" i="146"/>
  <c r="K16" i="36"/>
  <c r="J16" i="36"/>
  <c r="D23" i="57"/>
  <c r="J11" i="94"/>
  <c r="J29" i="142"/>
  <c r="E29" i="142"/>
  <c r="AC26" i="147"/>
  <c r="F13" i="95"/>
  <c r="V13" i="47"/>
  <c r="Y13" i="47" s="1"/>
  <c r="L27" i="94"/>
  <c r="D26" i="57"/>
  <c r="H19" i="108"/>
  <c r="H19" i="141"/>
  <c r="T22" i="52"/>
  <c r="E18" i="98"/>
  <c r="AC18" i="79"/>
  <c r="V17" i="105"/>
  <c r="W17" i="105" s="1"/>
  <c r="K22" i="36"/>
  <c r="J22" i="36"/>
  <c r="D14" i="56"/>
  <c r="D26" i="107"/>
  <c r="C22" i="3"/>
  <c r="L18" i="102"/>
  <c r="K18" i="102"/>
  <c r="D21" i="53"/>
  <c r="F13" i="96"/>
  <c r="V13" i="48"/>
  <c r="Y13" i="48" s="1"/>
  <c r="D14" i="52"/>
  <c r="AB31" i="146"/>
  <c r="J13" i="148"/>
  <c r="E13" i="148"/>
  <c r="L14" i="97"/>
  <c r="Z19" i="79"/>
  <c r="S16" i="98"/>
  <c r="D30" i="49"/>
  <c r="D10" i="97"/>
  <c r="G13" i="92"/>
  <c r="G13" i="152"/>
  <c r="J23" i="96"/>
  <c r="G15" i="147"/>
  <c r="F13" i="97"/>
  <c r="V13" i="49"/>
  <c r="Y13" i="49" s="1"/>
  <c r="E27" i="148"/>
  <c r="J27" i="148"/>
  <c r="H10" i="96"/>
  <c r="P30" i="48"/>
  <c r="V25" i="47"/>
  <c r="Y25" i="47" s="1"/>
  <c r="F25" i="95"/>
  <c r="H27" i="108"/>
  <c r="H27" i="141"/>
  <c r="K15" i="43"/>
  <c r="L15" i="43"/>
  <c r="J19" i="95"/>
  <c r="K24" i="36"/>
  <c r="J24" i="36"/>
  <c r="AC23" i="137"/>
  <c r="Z31" i="134"/>
  <c r="AA31" i="134" s="1"/>
  <c r="D21" i="137"/>
  <c r="D22" i="53"/>
  <c r="J10" i="94"/>
  <c r="R30" i="34"/>
  <c r="E37" i="77"/>
  <c r="Z31" i="144"/>
  <c r="D16" i="95"/>
  <c r="AC17" i="146"/>
  <c r="E29" i="134"/>
  <c r="F29" i="134" s="1"/>
  <c r="Q18" i="152"/>
  <c r="Q18" i="92"/>
  <c r="E19" i="142"/>
  <c r="J19" i="142"/>
  <c r="H12" i="94"/>
  <c r="N20" i="138"/>
  <c r="Y19" i="104"/>
  <c r="Z19" i="104" s="1"/>
  <c r="D13" i="97"/>
  <c r="L21" i="108"/>
  <c r="N21" i="108" s="1"/>
  <c r="J31" i="43"/>
  <c r="L11" i="43"/>
  <c r="K11" i="43"/>
  <c r="Y20" i="103"/>
  <c r="Z20" i="103" s="1"/>
  <c r="N15" i="79"/>
  <c r="K12" i="98"/>
  <c r="D26" i="56"/>
  <c r="M15" i="92"/>
  <c r="H15" i="125"/>
  <c r="F19" i="125" s="1"/>
  <c r="G22" i="148"/>
  <c r="Y12" i="103"/>
  <c r="Z12" i="103" s="1"/>
  <c r="AC14" i="143"/>
  <c r="J17" i="97"/>
  <c r="E16" i="146"/>
  <c r="J16" i="146"/>
  <c r="N27" i="140"/>
  <c r="Y26" i="105"/>
  <c r="Z26" i="105" s="1"/>
  <c r="J17" i="96"/>
  <c r="K18" i="43"/>
  <c r="L18" i="43"/>
  <c r="Y19" i="103"/>
  <c r="Z19" i="103" s="1"/>
  <c r="C16" i="84"/>
  <c r="E24" i="134"/>
  <c r="I15" i="92"/>
  <c r="E25" i="145"/>
  <c r="J25" i="145"/>
  <c r="D25" i="145" s="1"/>
  <c r="K25" i="145" s="1"/>
  <c r="G16" i="143"/>
  <c r="V20" i="48"/>
  <c r="Y20" i="48" s="1"/>
  <c r="F20" i="96"/>
  <c r="L13" i="96"/>
  <c r="J20" i="146"/>
  <c r="E20" i="146"/>
  <c r="J22" i="97"/>
  <c r="S12" i="152"/>
  <c r="Z16" i="68"/>
  <c r="S12" i="92"/>
  <c r="H23" i="108"/>
  <c r="H23" i="141"/>
  <c r="J27" i="146"/>
  <c r="E27" i="146"/>
  <c r="T12" i="53"/>
  <c r="G26" i="144"/>
  <c r="D25" i="52"/>
  <c r="S31" i="142"/>
  <c r="T17" i="57"/>
  <c r="L12" i="95"/>
  <c r="G12" i="144"/>
  <c r="N31" i="144"/>
  <c r="Y15" i="105"/>
  <c r="N16" i="140"/>
  <c r="E12" i="143"/>
  <c r="J12" i="143"/>
  <c r="L31" i="143"/>
  <c r="E31" i="143" s="1"/>
  <c r="D26" i="136"/>
  <c r="E26" i="136" s="1"/>
  <c r="AC13" i="145"/>
  <c r="T24" i="55"/>
  <c r="AC23" i="142"/>
  <c r="Y23" i="103"/>
  <c r="Z23" i="103" s="1"/>
  <c r="D19" i="136"/>
  <c r="E19" i="136" s="1"/>
  <c r="T12" i="55"/>
  <c r="J20" i="95"/>
  <c r="D27" i="54"/>
  <c r="D28" i="56"/>
  <c r="D17" i="56"/>
  <c r="Q29" i="52"/>
  <c r="E26" i="134"/>
  <c r="E18" i="142"/>
  <c r="J18" i="142"/>
  <c r="AC22" i="139"/>
  <c r="J25" i="141"/>
  <c r="R25" i="10"/>
  <c r="J25" i="108"/>
  <c r="S19" i="103"/>
  <c r="D20" i="134"/>
  <c r="E24" i="143"/>
  <c r="J24" i="143"/>
  <c r="T16" i="54"/>
  <c r="H24" i="141"/>
  <c r="H24" i="108"/>
  <c r="N17" i="138"/>
  <c r="Y16" i="104"/>
  <c r="Z16" i="104" s="1"/>
  <c r="V26" i="103"/>
  <c r="W26" i="103" s="1"/>
  <c r="N17" i="136"/>
  <c r="K27" i="43"/>
  <c r="L27" i="43"/>
  <c r="G17" i="144"/>
  <c r="J26" i="148"/>
  <c r="E26" i="148"/>
  <c r="T28" i="55"/>
  <c r="N29" i="51"/>
  <c r="O29" i="51" s="1"/>
  <c r="S26" i="104"/>
  <c r="D27" i="138"/>
  <c r="E27" i="138" s="1"/>
  <c r="V24" i="49"/>
  <c r="Y24" i="49" s="1"/>
  <c r="F24" i="97"/>
  <c r="E18" i="134"/>
  <c r="F18" i="134" s="1"/>
  <c r="C13" i="106"/>
  <c r="D29" i="10"/>
  <c r="L18" i="97"/>
  <c r="D16" i="97"/>
  <c r="V23" i="48"/>
  <c r="Y23" i="48" s="1"/>
  <c r="F23" i="96"/>
  <c r="D19" i="54"/>
  <c r="D18" i="95"/>
  <c r="V26" i="104"/>
  <c r="J29" i="148"/>
  <c r="E29" i="148"/>
  <c r="M31" i="136"/>
  <c r="N31" i="136" s="1"/>
  <c r="N12" i="136"/>
  <c r="S15" i="105"/>
  <c r="D16" i="140"/>
  <c r="F37" i="77"/>
  <c r="I13" i="98"/>
  <c r="Z31" i="147"/>
  <c r="D23" i="95"/>
  <c r="AC13" i="125"/>
  <c r="E24" i="145"/>
  <c r="J24" i="145"/>
  <c r="J18" i="141"/>
  <c r="J18" i="108"/>
  <c r="L19" i="43"/>
  <c r="K19" i="43"/>
  <c r="J25" i="144"/>
  <c r="E25" i="144"/>
  <c r="J12" i="147"/>
  <c r="E12" i="147"/>
  <c r="L31" i="147"/>
  <c r="J17" i="147"/>
  <c r="E17" i="147"/>
  <c r="T25" i="57"/>
  <c r="AC29" i="137"/>
  <c r="F21" i="94"/>
  <c r="V21" i="34"/>
  <c r="Y21" i="34" s="1"/>
  <c r="T14" i="53"/>
  <c r="D19" i="55"/>
  <c r="V17" i="103"/>
  <c r="W17" i="103" s="1"/>
  <c r="E27" i="139"/>
  <c r="F27" i="139" s="1"/>
  <c r="G22" i="134"/>
  <c r="H22" i="134" s="1"/>
  <c r="D21" i="136"/>
  <c r="E21" i="136" s="1"/>
  <c r="L21" i="102"/>
  <c r="K21" i="102"/>
  <c r="T17" i="52"/>
  <c r="V22" i="47"/>
  <c r="Y22" i="47" s="1"/>
  <c r="F22" i="95"/>
  <c r="T22" i="54"/>
  <c r="AC22" i="148"/>
  <c r="D28" i="54"/>
  <c r="J17" i="95"/>
  <c r="H12" i="96"/>
  <c r="L21" i="95"/>
  <c r="C28" i="84"/>
  <c r="J27" i="141"/>
  <c r="J27" i="108"/>
  <c r="D23" i="107"/>
  <c r="C19" i="3"/>
  <c r="D23" i="53"/>
  <c r="N13" i="140"/>
  <c r="Y12" i="105"/>
  <c r="Z12" i="105" s="1"/>
  <c r="AC14" i="145"/>
  <c r="J17" i="108"/>
  <c r="J17" i="141"/>
  <c r="G15" i="146"/>
  <c r="S23" i="104"/>
  <c r="D24" i="138"/>
  <c r="E24" i="138" s="1"/>
  <c r="E24" i="144"/>
  <c r="J24" i="144"/>
  <c r="Y13" i="103"/>
  <c r="Z13" i="103" s="1"/>
  <c r="AB31" i="143"/>
  <c r="AC12" i="143"/>
  <c r="N30" i="34"/>
  <c r="T13" i="55"/>
  <c r="D20" i="94"/>
  <c r="D22" i="155"/>
  <c r="F22" i="155" s="1"/>
  <c r="G22" i="155" s="1"/>
  <c r="T20" i="56"/>
  <c r="D26" i="51"/>
  <c r="S31" i="146"/>
  <c r="N31" i="148"/>
  <c r="G31" i="148" s="1"/>
  <c r="G12" i="148"/>
  <c r="J11" i="97"/>
  <c r="G22" i="145"/>
  <c r="H16" i="97"/>
  <c r="T21" i="51"/>
  <c r="D27" i="50"/>
  <c r="E25" i="148"/>
  <c r="J25" i="148"/>
  <c r="V24" i="104"/>
  <c r="W24" i="104" s="1"/>
  <c r="H26" i="97"/>
  <c r="L25" i="97"/>
  <c r="H15" i="96"/>
  <c r="T12" i="50"/>
  <c r="F22" i="96"/>
  <c r="N22" i="96" s="1"/>
  <c r="I22" i="96" s="1"/>
  <c r="V22" i="48"/>
  <c r="Y22" i="48" s="1"/>
  <c r="S31" i="139"/>
  <c r="AC27" i="143"/>
  <c r="J23" i="97"/>
  <c r="E26" i="145"/>
  <c r="J26" i="145"/>
  <c r="H30" i="47"/>
  <c r="G18" i="145"/>
  <c r="G12" i="142"/>
  <c r="N31" i="142"/>
  <c r="AB31" i="134"/>
  <c r="AC31" i="134" s="1"/>
  <c r="AC12" i="134"/>
  <c r="AC20" i="143"/>
  <c r="E16" i="45"/>
  <c r="G13" i="145"/>
  <c r="AC26" i="137"/>
  <c r="D16" i="50"/>
  <c r="T13" i="54"/>
  <c r="G25" i="139"/>
  <c r="H25" i="139" s="1"/>
  <c r="X12" i="10"/>
  <c r="L12" i="108"/>
  <c r="U23" i="34"/>
  <c r="L23" i="94"/>
  <c r="E19" i="139"/>
  <c r="H23" i="97"/>
  <c r="H18" i="95"/>
  <c r="AC19" i="142"/>
  <c r="AC17" i="139"/>
  <c r="T24" i="53"/>
  <c r="L15" i="96"/>
  <c r="J19" i="143"/>
  <c r="E19" i="143"/>
  <c r="D13" i="57"/>
  <c r="AC15" i="134"/>
  <c r="E22" i="147"/>
  <c r="J22" i="147"/>
  <c r="T30" i="47"/>
  <c r="L10" i="95"/>
  <c r="S26" i="103"/>
  <c r="D27" i="134"/>
  <c r="K26" i="43"/>
  <c r="L26" i="43"/>
  <c r="H25" i="94"/>
  <c r="E17" i="134"/>
  <c r="J26" i="97"/>
  <c r="G13" i="98"/>
  <c r="AC16" i="144"/>
  <c r="V12" i="104"/>
  <c r="W12" i="104" s="1"/>
  <c r="AC13" i="144"/>
  <c r="L16" i="94"/>
  <c r="V14" i="49"/>
  <c r="Y14" i="49" s="1"/>
  <c r="F14" i="97"/>
  <c r="S20" i="105"/>
  <c r="D21" i="140"/>
  <c r="H23" i="94"/>
  <c r="N23" i="94" s="1"/>
  <c r="H16" i="95"/>
  <c r="T15" i="56"/>
  <c r="H15" i="94"/>
  <c r="N18" i="136"/>
  <c r="O13" i="98"/>
  <c r="L22" i="95"/>
  <c r="S23" i="103"/>
  <c r="D24" i="134"/>
  <c r="AC23" i="148"/>
  <c r="D17" i="95"/>
  <c r="D13" i="95"/>
  <c r="E22" i="143"/>
  <c r="J22" i="143"/>
  <c r="R16" i="10"/>
  <c r="T16" i="10"/>
  <c r="U16" i="10" s="1"/>
  <c r="F16" i="141"/>
  <c r="F16" i="108"/>
  <c r="D12" i="52"/>
  <c r="T27" i="50"/>
  <c r="G31" i="138"/>
  <c r="D31" i="138" s="1"/>
  <c r="E31" i="138" s="1"/>
  <c r="D12" i="138"/>
  <c r="E12" i="138" s="1"/>
  <c r="S11" i="104"/>
  <c r="D20" i="53"/>
  <c r="H19" i="107"/>
  <c r="D19" i="57"/>
  <c r="C26" i="84"/>
  <c r="T17" i="54"/>
  <c r="D22" i="96"/>
  <c r="D21" i="57"/>
  <c r="D24" i="95"/>
  <c r="L29" i="55"/>
  <c r="F14" i="96"/>
  <c r="V14" i="48"/>
  <c r="Y14" i="48" s="1"/>
  <c r="D25" i="53"/>
  <c r="H31" i="107"/>
  <c r="D31" i="43"/>
  <c r="AC22" i="145"/>
  <c r="L23" i="97"/>
  <c r="D22" i="107"/>
  <c r="C18" i="3"/>
  <c r="E18" i="3"/>
  <c r="K25" i="102"/>
  <c r="L25" i="102"/>
  <c r="E16" i="147"/>
  <c r="J16" i="147"/>
  <c r="D15" i="56"/>
  <c r="J21" i="144"/>
  <c r="E21" i="144"/>
  <c r="T25" i="56"/>
  <c r="L19" i="97"/>
  <c r="G16" i="98"/>
  <c r="H19" i="79"/>
  <c r="I16" i="98"/>
  <c r="K19" i="79"/>
  <c r="G15" i="134"/>
  <c r="V20" i="103"/>
  <c r="W20" i="103" s="1"/>
  <c r="D15" i="53"/>
  <c r="N30" i="48"/>
  <c r="J25" i="146"/>
  <c r="E25" i="146"/>
  <c r="D21" i="52"/>
  <c r="G22" i="143"/>
  <c r="V22" i="49"/>
  <c r="Y22" i="49" s="1"/>
  <c r="F22" i="97"/>
  <c r="S29" i="52"/>
  <c r="T11" i="52"/>
  <c r="G20" i="146"/>
  <c r="D22" i="140"/>
  <c r="S21" i="105"/>
  <c r="T21" i="105" s="1"/>
  <c r="N20" i="136"/>
  <c r="J16" i="94"/>
  <c r="Z31" i="142"/>
  <c r="F27" i="95"/>
  <c r="V27" i="47"/>
  <c r="Y27" i="47" s="1"/>
  <c r="D10" i="95"/>
  <c r="D30" i="47"/>
  <c r="H24" i="95"/>
  <c r="N13" i="136"/>
  <c r="G24" i="143"/>
  <c r="D13" i="56"/>
  <c r="K13" i="98"/>
  <c r="F17" i="96"/>
  <c r="N17" i="96" s="1"/>
  <c r="V17" i="48"/>
  <c r="Y17" i="48" s="1"/>
  <c r="T20" i="57"/>
  <c r="V18" i="34"/>
  <c r="Y18" i="34" s="1"/>
  <c r="F18" i="94"/>
  <c r="AC13" i="137"/>
  <c r="I18" i="98"/>
  <c r="D25" i="137"/>
  <c r="H24" i="96"/>
  <c r="N24" i="96" s="1"/>
  <c r="E17" i="139"/>
  <c r="F17" i="139" s="1"/>
  <c r="T20" i="50"/>
  <c r="S17" i="92"/>
  <c r="Z21" i="68"/>
  <c r="AA17" i="68"/>
  <c r="S17" i="152"/>
  <c r="W15" i="125"/>
  <c r="N19" i="125" s="1"/>
  <c r="T26" i="57"/>
  <c r="H21" i="96"/>
  <c r="J25" i="97"/>
  <c r="T12" i="56"/>
  <c r="P30" i="49"/>
  <c r="H10" i="97"/>
  <c r="C27" i="3"/>
  <c r="D31" i="107"/>
  <c r="E27" i="3"/>
  <c r="D26" i="95"/>
  <c r="M17" i="98"/>
  <c r="G25" i="146"/>
  <c r="T28" i="54"/>
  <c r="S18" i="152"/>
  <c r="S18" i="92"/>
  <c r="S23" i="105"/>
  <c r="D24" i="140"/>
  <c r="C14" i="106"/>
  <c r="F20" i="94"/>
  <c r="V20" i="34"/>
  <c r="J16" i="97"/>
  <c r="S13" i="92"/>
  <c r="S13" i="152"/>
  <c r="D28" i="57"/>
  <c r="D18" i="96"/>
  <c r="E21" i="139"/>
  <c r="F21" i="139" s="1"/>
  <c r="D16" i="56"/>
  <c r="D13" i="54"/>
  <c r="T16" i="50"/>
  <c r="J17" i="145"/>
  <c r="E17" i="145"/>
  <c r="D21" i="54"/>
  <c r="G20" i="145"/>
  <c r="N27" i="136"/>
  <c r="D25" i="96"/>
  <c r="L27" i="96"/>
  <c r="O19" i="58"/>
  <c r="T24" i="52"/>
  <c r="N29" i="56"/>
  <c r="D20" i="107"/>
  <c r="C16" i="3"/>
  <c r="G26" i="139"/>
  <c r="S13" i="104"/>
  <c r="P13" i="104" s="1"/>
  <c r="Q13" i="104" s="1"/>
  <c r="D14" i="138"/>
  <c r="E14" i="138" s="1"/>
  <c r="D23" i="139"/>
  <c r="J16" i="96"/>
  <c r="V17" i="49"/>
  <c r="Y17" i="49" s="1"/>
  <c r="F17" i="97"/>
  <c r="T26" i="50"/>
  <c r="V18" i="103"/>
  <c r="W18" i="103" s="1"/>
  <c r="AB31" i="145"/>
  <c r="AC12" i="145"/>
  <c r="L31" i="134"/>
  <c r="E12" i="134"/>
  <c r="D23" i="136"/>
  <c r="E23" i="136" s="1"/>
  <c r="J14" i="108"/>
  <c r="J14" i="141"/>
  <c r="N14" i="141" s="1"/>
  <c r="O17" i="98"/>
  <c r="D23" i="56"/>
  <c r="G21" i="134"/>
  <c r="H21" i="134" s="1"/>
  <c r="D25" i="97"/>
  <c r="G27" i="139"/>
  <c r="H27" i="139" s="1"/>
  <c r="C27" i="45"/>
  <c r="V11" i="49"/>
  <c r="Y11" i="49" s="1"/>
  <c r="F11" i="97"/>
  <c r="H26" i="95"/>
  <c r="T21" i="52"/>
  <c r="F23" i="141"/>
  <c r="F23" i="108"/>
  <c r="T23" i="10"/>
  <c r="AC29" i="134"/>
  <c r="D22" i="139"/>
  <c r="L14" i="96"/>
  <c r="N19" i="136"/>
  <c r="J14" i="96"/>
  <c r="T20" i="54"/>
  <c r="S16" i="104"/>
  <c r="D17" i="138"/>
  <c r="E17" i="138" s="1"/>
  <c r="G22" i="137"/>
  <c r="AC16" i="145"/>
  <c r="D19" i="155"/>
  <c r="D17" i="94"/>
  <c r="E25" i="142"/>
  <c r="J25" i="142"/>
  <c r="D25" i="142" s="1"/>
  <c r="K25" i="142" s="1"/>
  <c r="C27" i="106"/>
  <c r="T28" i="52"/>
  <c r="N31" i="134"/>
  <c r="G12" i="134"/>
  <c r="AC15" i="146"/>
  <c r="K18" i="98"/>
  <c r="D27" i="56"/>
  <c r="D15" i="54"/>
  <c r="J27" i="96"/>
  <c r="J19" i="96"/>
  <c r="N23" i="136"/>
  <c r="J11" i="96"/>
  <c r="D25" i="50"/>
  <c r="D26" i="97"/>
  <c r="N21" i="136"/>
  <c r="T20" i="55"/>
  <c r="D14" i="97"/>
  <c r="T17" i="55"/>
  <c r="L24" i="43"/>
  <c r="K24" i="43"/>
  <c r="AC21" i="139"/>
  <c r="J15" i="94"/>
  <c r="N15" i="94" s="1"/>
  <c r="I29" i="57"/>
  <c r="L24" i="108"/>
  <c r="X24" i="10"/>
  <c r="AC20" i="145"/>
  <c r="I17" i="98"/>
  <c r="O17" i="152"/>
  <c r="O17" i="92"/>
  <c r="T21" i="68"/>
  <c r="D21" i="95"/>
  <c r="AC27" i="146"/>
  <c r="H15" i="97"/>
  <c r="D29" i="102"/>
  <c r="F19" i="108"/>
  <c r="T19" i="10"/>
  <c r="C22" i="106"/>
  <c r="F19" i="141"/>
  <c r="Z31" i="146"/>
  <c r="T18" i="57"/>
  <c r="AC14" i="137"/>
  <c r="G21" i="146"/>
  <c r="F16" i="94"/>
  <c r="V16" i="34"/>
  <c r="E24" i="146"/>
  <c r="J24" i="146"/>
  <c r="D15" i="134"/>
  <c r="S14" i="103"/>
  <c r="AC14" i="68"/>
  <c r="E14" i="152"/>
  <c r="E14" i="92"/>
  <c r="D31" i="84"/>
  <c r="C13" i="84"/>
  <c r="I13" i="84" s="1"/>
  <c r="I29" i="56"/>
  <c r="J22" i="96"/>
  <c r="F19" i="94"/>
  <c r="V19" i="34"/>
  <c r="Y19" i="34" s="1"/>
  <c r="E18" i="137"/>
  <c r="F18" i="137" s="1"/>
  <c r="V14" i="105"/>
  <c r="W14" i="105" s="1"/>
  <c r="AC26" i="145"/>
  <c r="F15" i="96"/>
  <c r="V15" i="48"/>
  <c r="Y15" i="48" s="1"/>
  <c r="G23" i="139"/>
  <c r="H23" i="139" s="1"/>
  <c r="H14" i="94"/>
  <c r="H16" i="96"/>
  <c r="AC23" i="144"/>
  <c r="T21" i="53"/>
  <c r="K20" i="92"/>
  <c r="G24" i="148"/>
  <c r="D24" i="52"/>
  <c r="K19" i="152"/>
  <c r="K19" i="92"/>
  <c r="T15" i="54"/>
  <c r="H10" i="95"/>
  <c r="P30" i="47"/>
  <c r="L21" i="97"/>
  <c r="AC22" i="147"/>
  <c r="C25" i="84"/>
  <c r="T15" i="50"/>
  <c r="G14" i="134"/>
  <c r="H14" i="134" s="1"/>
  <c r="J15" i="95"/>
  <c r="D23" i="51"/>
  <c r="Q31" i="134"/>
  <c r="V11" i="103"/>
  <c r="H21" i="108"/>
  <c r="H21" i="141"/>
  <c r="G29" i="134"/>
  <c r="H29" i="134" s="1"/>
  <c r="G16" i="144"/>
  <c r="T22" i="55"/>
  <c r="N24" i="136"/>
  <c r="N26" i="136"/>
  <c r="J17" i="146"/>
  <c r="E17" i="146"/>
  <c r="L27" i="95"/>
  <c r="K26" i="36"/>
  <c r="J26" i="36"/>
  <c r="K14" i="98"/>
  <c r="H25" i="97"/>
  <c r="Y15" i="103"/>
  <c r="Z15" i="103" s="1"/>
  <c r="C29" i="106"/>
  <c r="N29" i="53"/>
  <c r="L20" i="97"/>
  <c r="K16" i="98"/>
  <c r="N19" i="79"/>
  <c r="AC28" i="147"/>
  <c r="C19" i="45"/>
  <c r="E16" i="134"/>
  <c r="F16" i="134" s="1"/>
  <c r="D24" i="107"/>
  <c r="C20" i="3"/>
  <c r="C22" i="84"/>
  <c r="L24" i="95"/>
  <c r="C16" i="106"/>
  <c r="AC16" i="134"/>
  <c r="D17" i="137"/>
  <c r="J12" i="95"/>
  <c r="D18" i="50"/>
  <c r="D15" i="139"/>
  <c r="N29" i="136"/>
  <c r="C19" i="84"/>
  <c r="I19" i="84" s="1"/>
  <c r="E14" i="146"/>
  <c r="J14" i="146"/>
  <c r="C29" i="84"/>
  <c r="D13" i="50"/>
  <c r="H19" i="96"/>
  <c r="E15" i="45"/>
  <c r="AC26" i="148"/>
  <c r="L11" i="97"/>
  <c r="M14" i="152"/>
  <c r="M14" i="92"/>
  <c r="J20" i="147"/>
  <c r="E20" i="147"/>
  <c r="F18" i="141"/>
  <c r="T18" i="10"/>
  <c r="X18" i="10"/>
  <c r="F18" i="108"/>
  <c r="V17" i="47"/>
  <c r="Y17" i="47" s="1"/>
  <c r="F17" i="95"/>
  <c r="G13" i="147"/>
  <c r="D12" i="55"/>
  <c r="AC26" i="146"/>
  <c r="D15" i="96"/>
  <c r="D14" i="136"/>
  <c r="E14" i="136" s="1"/>
  <c r="J14" i="148"/>
  <c r="E14" i="148"/>
  <c r="G18" i="134"/>
  <c r="H18" i="134" s="1"/>
  <c r="J12" i="144"/>
  <c r="L31" i="144"/>
  <c r="E12" i="144"/>
  <c r="D17" i="55"/>
  <c r="AC18" i="134"/>
  <c r="G13" i="137"/>
  <c r="H13" i="137" s="1"/>
  <c r="AC27" i="139"/>
  <c r="L15" i="95"/>
  <c r="D29" i="140"/>
  <c r="S28" i="105"/>
  <c r="T26" i="52"/>
  <c r="Z31" i="148"/>
  <c r="T23" i="54"/>
  <c r="E19" i="79"/>
  <c r="E19" i="98" s="1"/>
  <c r="V17" i="98" s="1"/>
  <c r="AC16" i="79"/>
  <c r="E16" i="98"/>
  <c r="Q28" i="70"/>
  <c r="G17" i="147"/>
  <c r="D13" i="96"/>
  <c r="G16" i="145"/>
  <c r="C23" i="84"/>
  <c r="L26" i="94"/>
  <c r="H12" i="108"/>
  <c r="N12" i="108" s="1"/>
  <c r="K12" i="108" s="1"/>
  <c r="H12" i="141"/>
  <c r="D30" i="48"/>
  <c r="D10" i="96"/>
  <c r="U25" i="34"/>
  <c r="L25" i="94"/>
  <c r="L17" i="97"/>
  <c r="S13" i="98"/>
  <c r="S29" i="53"/>
  <c r="T11" i="53"/>
  <c r="D16" i="137"/>
  <c r="L27" i="97"/>
  <c r="AC14" i="79"/>
  <c r="E14" i="98"/>
  <c r="H13" i="97"/>
  <c r="E14" i="139"/>
  <c r="F14" i="139" s="1"/>
  <c r="C37" i="77"/>
  <c r="AC24" i="148"/>
  <c r="L13" i="102"/>
  <c r="K13" i="102"/>
  <c r="L11" i="95"/>
  <c r="D18" i="139"/>
  <c r="L23" i="95"/>
  <c r="K15" i="125"/>
  <c r="H19" i="125" s="1"/>
  <c r="D17" i="54"/>
  <c r="J13" i="94"/>
  <c r="J25" i="36"/>
  <c r="K25" i="36"/>
  <c r="C29" i="45"/>
  <c r="N29" i="10"/>
  <c r="H10" i="141"/>
  <c r="N10" i="141" s="1"/>
  <c r="H10" i="108"/>
  <c r="S31" i="147"/>
  <c r="D24" i="57"/>
  <c r="T27" i="10"/>
  <c r="F27" i="141"/>
  <c r="N27" i="141" s="1"/>
  <c r="G27" i="141" s="1"/>
  <c r="F27" i="108"/>
  <c r="D18" i="136"/>
  <c r="E18" i="136" s="1"/>
  <c r="C14" i="3"/>
  <c r="E14" i="3"/>
  <c r="D18" i="107"/>
  <c r="T15" i="57"/>
  <c r="S19" i="105"/>
  <c r="D20" i="140"/>
  <c r="D14" i="155"/>
  <c r="F14" i="155" s="1"/>
  <c r="G14" i="155" s="1"/>
  <c r="D12" i="94"/>
  <c r="U31" i="137"/>
  <c r="D13" i="140"/>
  <c r="S12" i="105"/>
  <c r="P12" i="105" s="1"/>
  <c r="Q12" i="105" s="1"/>
  <c r="N30" i="49"/>
  <c r="L24" i="102"/>
  <c r="K24" i="102"/>
  <c r="T28" i="53"/>
  <c r="E18" i="92"/>
  <c r="E18" i="152"/>
  <c r="AC18" i="68"/>
  <c r="H30" i="48"/>
  <c r="H22" i="94"/>
  <c r="AC29" i="146"/>
  <c r="H13" i="94"/>
  <c r="T25" i="54"/>
  <c r="T25" i="55"/>
  <c r="AC20" i="134"/>
  <c r="L30" i="48"/>
  <c r="E22" i="146"/>
  <c r="J22" i="146"/>
  <c r="Q29" i="55"/>
  <c r="D16" i="52"/>
  <c r="E13" i="98"/>
  <c r="AC13" i="79"/>
  <c r="AC14" i="142"/>
  <c r="J13" i="95"/>
  <c r="N13" i="95" s="1"/>
  <c r="J21" i="146"/>
  <c r="E21" i="146"/>
  <c r="V26" i="49"/>
  <c r="Y26" i="49" s="1"/>
  <c r="F26" i="97"/>
  <c r="T18" i="53"/>
  <c r="V26" i="105"/>
  <c r="W26" i="105" s="1"/>
  <c r="T28" i="56"/>
  <c r="T12" i="57"/>
  <c r="G21" i="145"/>
  <c r="T21" i="54"/>
  <c r="T21" i="57"/>
  <c r="G12" i="98"/>
  <c r="G15" i="98" s="1"/>
  <c r="W12" i="98" s="1"/>
  <c r="H15" i="79"/>
  <c r="H21" i="79" s="1"/>
  <c r="E22" i="145"/>
  <c r="J22" i="145"/>
  <c r="V12" i="105"/>
  <c r="W12" i="105" s="1"/>
  <c r="D24" i="97"/>
  <c r="Q17" i="98"/>
  <c r="D14" i="57"/>
  <c r="D16" i="136"/>
  <c r="E16" i="136" s="1"/>
  <c r="E15" i="134"/>
  <c r="D17" i="97"/>
  <c r="L15" i="102"/>
  <c r="K15" i="102"/>
  <c r="D27" i="52"/>
  <c r="J12" i="97"/>
  <c r="V15" i="49"/>
  <c r="Y15" i="49" s="1"/>
  <c r="F15" i="97"/>
  <c r="D21" i="155"/>
  <c r="D19" i="94"/>
  <c r="H21" i="97"/>
  <c r="L19" i="102"/>
  <c r="K19" i="102"/>
  <c r="G17" i="98"/>
  <c r="C20" i="106"/>
  <c r="G19" i="143"/>
  <c r="D17" i="136"/>
  <c r="E17" i="136" s="1"/>
  <c r="M13" i="98"/>
  <c r="U31" i="145"/>
  <c r="D12" i="139"/>
  <c r="J31" i="139"/>
  <c r="D24" i="54"/>
  <c r="D26" i="53"/>
  <c r="D23" i="54"/>
  <c r="D11" i="53"/>
  <c r="G29" i="53"/>
  <c r="L17" i="94"/>
  <c r="U17" i="34"/>
  <c r="J13" i="147"/>
  <c r="E13" i="147"/>
  <c r="H10" i="94"/>
  <c r="P30" i="34"/>
  <c r="T14" i="56"/>
  <c r="F11" i="95"/>
  <c r="V11" i="47"/>
  <c r="Y11" i="47" s="1"/>
  <c r="D14" i="53"/>
  <c r="D17" i="134"/>
  <c r="S16" i="103"/>
  <c r="H23" i="96"/>
  <c r="AC18" i="144"/>
  <c r="F27" i="94"/>
  <c r="V27" i="34"/>
  <c r="E28" i="139"/>
  <c r="F28" i="139" s="1"/>
  <c r="D20" i="136"/>
  <c r="E20" i="136" s="1"/>
  <c r="L24" i="97"/>
  <c r="H14" i="97"/>
  <c r="C17" i="84"/>
  <c r="E25" i="139"/>
  <c r="F25" i="139" s="1"/>
  <c r="G19" i="148"/>
  <c r="H17" i="95"/>
  <c r="P19" i="58"/>
  <c r="H11" i="97"/>
  <c r="C12" i="3"/>
  <c r="D16" i="107"/>
  <c r="F16" i="107" s="1"/>
  <c r="E12" i="3"/>
  <c r="L21" i="94"/>
  <c r="N21" i="94" s="1"/>
  <c r="V27" i="49"/>
  <c r="Y27" i="49" s="1"/>
  <c r="F27" i="97"/>
  <c r="N27" i="97" s="1"/>
  <c r="S11" i="103"/>
  <c r="D12" i="134"/>
  <c r="J31" i="134"/>
  <c r="T26" i="53"/>
  <c r="T18" i="56"/>
  <c r="G16" i="147"/>
  <c r="E13" i="142"/>
  <c r="J13" i="142"/>
  <c r="V22" i="105"/>
  <c r="W22" i="105" s="1"/>
  <c r="L26" i="95"/>
  <c r="T16" i="55"/>
  <c r="Y22" i="104"/>
  <c r="Z22" i="104" s="1"/>
  <c r="N23" i="138"/>
  <c r="N22" i="136"/>
  <c r="I29" i="50"/>
  <c r="J29" i="50" s="1"/>
  <c r="V28" i="105"/>
  <c r="W28" i="105" s="1"/>
  <c r="H19" i="95"/>
  <c r="AC25" i="142"/>
  <c r="AC18" i="139"/>
  <c r="E25" i="147"/>
  <c r="J25" i="147"/>
  <c r="J24" i="96"/>
  <c r="T17" i="56"/>
  <c r="AC19" i="137"/>
  <c r="G18" i="98"/>
  <c r="D22" i="52"/>
  <c r="E29" i="139"/>
  <c r="F29" i="139" s="1"/>
  <c r="G29" i="52"/>
  <c r="D11" i="52"/>
  <c r="D19" i="53"/>
  <c r="Q14" i="98"/>
  <c r="AC29" i="147"/>
  <c r="D14" i="55"/>
  <c r="AC12" i="79"/>
  <c r="E15" i="79"/>
  <c r="E12" i="98"/>
  <c r="E15" i="125"/>
  <c r="E19" i="125" s="1"/>
  <c r="AC12" i="125"/>
  <c r="Y21" i="103"/>
  <c r="Z21" i="103" s="1"/>
  <c r="T15" i="55"/>
  <c r="X19" i="10"/>
  <c r="L19" i="108"/>
  <c r="V20" i="47"/>
  <c r="Y20" i="47" s="1"/>
  <c r="F20" i="95"/>
  <c r="F23" i="95"/>
  <c r="V23" i="47"/>
  <c r="Y23" i="47" s="1"/>
  <c r="E17" i="137"/>
  <c r="E15" i="139"/>
  <c r="F15" i="139" s="1"/>
  <c r="H29" i="107"/>
  <c r="K29" i="107" s="1"/>
  <c r="I28" i="84"/>
  <c r="Y17" i="103"/>
  <c r="Z17" i="103" s="1"/>
  <c r="J20" i="94"/>
  <c r="D19" i="56"/>
  <c r="H30" i="34"/>
  <c r="D11" i="97"/>
  <c r="G14" i="152"/>
  <c r="G14" i="92"/>
  <c r="I29" i="53"/>
  <c r="D11" i="55"/>
  <c r="G29" i="55"/>
  <c r="H21" i="95"/>
  <c r="Q29" i="53"/>
  <c r="D26" i="139"/>
  <c r="R30" i="48"/>
  <c r="J10" i="96"/>
  <c r="N10" i="96" s="1"/>
  <c r="M10" i="96" s="1"/>
  <c r="G20" i="137"/>
  <c r="H20" i="137" s="1"/>
  <c r="G14" i="148"/>
  <c r="S26" i="105"/>
  <c r="D27" i="140"/>
  <c r="F10" i="96"/>
  <c r="V10" i="48"/>
  <c r="F30" i="48"/>
  <c r="O19" i="92"/>
  <c r="O21" i="92" s="1"/>
  <c r="O19" i="152"/>
  <c r="T19" i="55"/>
  <c r="D24" i="96"/>
  <c r="L15" i="97"/>
  <c r="T22" i="10"/>
  <c r="F22" i="108"/>
  <c r="F22" i="141"/>
  <c r="J20" i="96"/>
  <c r="L29" i="56"/>
  <c r="G16" i="139"/>
  <c r="H16" i="139" s="1"/>
  <c r="J19" i="148"/>
  <c r="E19" i="148"/>
  <c r="G17" i="146"/>
  <c r="D22" i="136"/>
  <c r="E22" i="136" s="1"/>
  <c r="N16" i="136"/>
  <c r="K20" i="102"/>
  <c r="L20" i="102"/>
  <c r="J29" i="146"/>
  <c r="E29" i="146"/>
  <c r="D16" i="54"/>
  <c r="H14" i="95"/>
  <c r="H11" i="94"/>
  <c r="L27" i="108"/>
  <c r="J25" i="94"/>
  <c r="N25" i="94" s="1"/>
  <c r="Y27" i="103"/>
  <c r="Z27" i="103" s="1"/>
  <c r="D17" i="53"/>
  <c r="D20" i="96"/>
  <c r="L19" i="94"/>
  <c r="U19" i="34"/>
  <c r="H27" i="95"/>
  <c r="V26" i="34"/>
  <c r="F26" i="94"/>
  <c r="L13" i="97"/>
  <c r="T25" i="53"/>
  <c r="Q31" i="139"/>
  <c r="K12" i="92"/>
  <c r="K16" i="92" s="1"/>
  <c r="Y12" i="92" s="1"/>
  <c r="N16" i="68"/>
  <c r="K12" i="152"/>
  <c r="D22" i="55"/>
  <c r="AC23" i="143"/>
  <c r="T23" i="51"/>
  <c r="V10" i="34"/>
  <c r="F10" i="94"/>
  <c r="F30" i="34"/>
  <c r="C19" i="106"/>
  <c r="H18" i="97"/>
  <c r="C24" i="3"/>
  <c r="E24" i="3"/>
  <c r="D28" i="107"/>
  <c r="F28" i="107" s="1"/>
  <c r="E18" i="147"/>
  <c r="J18" i="147"/>
  <c r="G18" i="142"/>
  <c r="AC23" i="134"/>
  <c r="D13" i="53"/>
  <c r="I29" i="52"/>
  <c r="D14" i="95"/>
  <c r="D25" i="136"/>
  <c r="E25" i="136" s="1"/>
  <c r="D20" i="56"/>
  <c r="C15" i="106"/>
  <c r="D17" i="144"/>
  <c r="L24" i="96"/>
  <c r="D26" i="134"/>
  <c r="S25" i="103"/>
  <c r="P25" i="103" s="1"/>
  <c r="Q25" i="103" s="1"/>
  <c r="D25" i="155"/>
  <c r="F25" i="155" s="1"/>
  <c r="G25" i="155" s="1"/>
  <c r="D23" i="94"/>
  <c r="L18" i="94"/>
  <c r="U18" i="34"/>
  <c r="D14" i="140"/>
  <c r="S13" i="105"/>
  <c r="P13" i="105" s="1"/>
  <c r="Q13" i="105" s="1"/>
  <c r="C26" i="3"/>
  <c r="D30" i="107"/>
  <c r="E26" i="3"/>
  <c r="H26" i="94"/>
  <c r="V21" i="105"/>
  <c r="W21" i="105" s="1"/>
  <c r="AC18" i="148"/>
  <c r="G20" i="142"/>
  <c r="T19" i="54"/>
  <c r="G19" i="134"/>
  <c r="T16" i="57"/>
  <c r="L11" i="94"/>
  <c r="N11" i="94" s="1"/>
  <c r="U11" i="34"/>
  <c r="Q29" i="54"/>
  <c r="T29" i="54" s="1"/>
  <c r="AC24" i="145"/>
  <c r="D19" i="139"/>
  <c r="S19" i="152"/>
  <c r="S19" i="92"/>
  <c r="AA19" i="68"/>
  <c r="N15" i="136"/>
  <c r="D24" i="136"/>
  <c r="E24" i="136" s="1"/>
  <c r="G14" i="147"/>
  <c r="E29" i="137"/>
  <c r="F29" i="137" s="1"/>
  <c r="L22" i="102"/>
  <c r="K22" i="102"/>
  <c r="L20" i="95"/>
  <c r="C13" i="3"/>
  <c r="D17" i="107"/>
  <c r="E13" i="3"/>
  <c r="T22" i="53"/>
  <c r="U12" i="34"/>
  <c r="L12" i="94"/>
  <c r="G21" i="147"/>
  <c r="C17" i="106"/>
  <c r="N29" i="55"/>
  <c r="O29" i="55" s="1"/>
  <c r="T27" i="57"/>
  <c r="V15" i="47"/>
  <c r="Y15" i="47" s="1"/>
  <c r="F15" i="95"/>
  <c r="W19" i="79"/>
  <c r="W21" i="79" s="1"/>
  <c r="Q16" i="98"/>
  <c r="E18" i="139"/>
  <c r="D14" i="51"/>
  <c r="AC25" i="139"/>
  <c r="J28" i="146"/>
  <c r="E28" i="146"/>
  <c r="H19" i="94"/>
  <c r="T13" i="53"/>
  <c r="T27" i="55"/>
  <c r="J18" i="94"/>
  <c r="N18" i="94" s="1"/>
  <c r="J19" i="94"/>
  <c r="E22" i="45"/>
  <c r="V24" i="105"/>
  <c r="W24" i="105" s="1"/>
  <c r="E13" i="134"/>
  <c r="F13" i="134" s="1"/>
  <c r="T16" i="53"/>
  <c r="D20" i="57"/>
  <c r="T24" i="56"/>
  <c r="L22" i="94"/>
  <c r="V16" i="49"/>
  <c r="Y16" i="49" s="1"/>
  <c r="F16" i="97"/>
  <c r="N16" i="97" s="1"/>
  <c r="J30" i="47"/>
  <c r="AC24" i="134"/>
  <c r="E27" i="134"/>
  <c r="F27" i="134" s="1"/>
  <c r="U24" i="34"/>
  <c r="L24" i="94"/>
  <c r="U31" i="146"/>
  <c r="G31" i="146" s="1"/>
  <c r="G18" i="152"/>
  <c r="G18" i="92"/>
  <c r="T28" i="50"/>
  <c r="N22" i="138"/>
  <c r="Y21" i="104"/>
  <c r="Z21" i="104" s="1"/>
  <c r="E25" i="134"/>
  <c r="F25" i="134" s="1"/>
  <c r="D18" i="52"/>
  <c r="L13" i="94"/>
  <c r="J25" i="96"/>
  <c r="G24" i="147"/>
  <c r="H24" i="94"/>
  <c r="AC21" i="147"/>
  <c r="D14" i="94"/>
  <c r="D16" i="155"/>
  <c r="F16" i="155" s="1"/>
  <c r="G16" i="155" s="1"/>
  <c r="AC18" i="142"/>
  <c r="J21" i="95"/>
  <c r="N21" i="95" s="1"/>
  <c r="D11" i="95"/>
  <c r="O18" i="98"/>
  <c r="O19" i="98" s="1"/>
  <c r="E19" i="134"/>
  <c r="D12" i="53"/>
  <c r="S18" i="103"/>
  <c r="D19" i="134"/>
  <c r="J15" i="96"/>
  <c r="N15" i="96" s="1"/>
  <c r="D12" i="96"/>
  <c r="D24" i="56"/>
  <c r="G20" i="147"/>
  <c r="D19" i="95"/>
  <c r="AC15" i="68"/>
  <c r="E15" i="92"/>
  <c r="AC16" i="147"/>
  <c r="G29" i="56"/>
  <c r="D11" i="56"/>
  <c r="F25" i="97"/>
  <c r="V25" i="49"/>
  <c r="Y25" i="49" s="1"/>
  <c r="E24" i="139"/>
  <c r="F24" i="139" s="1"/>
  <c r="J21" i="97"/>
  <c r="L12" i="102"/>
  <c r="K12" i="102"/>
  <c r="J27" i="142"/>
  <c r="E27" i="142"/>
  <c r="C25" i="3"/>
  <c r="E25" i="3"/>
  <c r="D29" i="107"/>
  <c r="M13" i="92"/>
  <c r="M13" i="152"/>
  <c r="M16" i="152" s="1"/>
  <c r="L25" i="43"/>
  <c r="K25" i="43"/>
  <c r="G12" i="145"/>
  <c r="N31" i="145"/>
  <c r="L20" i="94"/>
  <c r="D24" i="155"/>
  <c r="J24" i="155" s="1"/>
  <c r="D22" i="94"/>
  <c r="T26" i="56"/>
  <c r="D30" i="34"/>
  <c r="D12" i="155"/>
  <c r="D10" i="94"/>
  <c r="J27" i="94"/>
  <c r="J26" i="94"/>
  <c r="AC13" i="147"/>
  <c r="Q19" i="79"/>
  <c r="M16" i="98"/>
  <c r="M19" i="98" s="1"/>
  <c r="D19" i="97"/>
  <c r="AC25" i="148"/>
  <c r="C21" i="3"/>
  <c r="D25" i="107"/>
  <c r="F25" i="107" s="1"/>
  <c r="E21" i="3"/>
  <c r="S14" i="98"/>
  <c r="AA14" i="79"/>
  <c r="L29" i="57"/>
  <c r="P23" i="105"/>
  <c r="Q23" i="105" s="1"/>
  <c r="T23" i="105"/>
  <c r="D13" i="142"/>
  <c r="T16" i="103"/>
  <c r="I22" i="106"/>
  <c r="I23" i="84"/>
  <c r="D21" i="146"/>
  <c r="K21" i="146" s="1"/>
  <c r="D27" i="142"/>
  <c r="E20" i="140"/>
  <c r="N27" i="95"/>
  <c r="I27" i="95" s="1"/>
  <c r="R18" i="10"/>
  <c r="AC16" i="146"/>
  <c r="R22" i="10"/>
  <c r="AA12" i="79"/>
  <c r="T28" i="105"/>
  <c r="P28" i="105"/>
  <c r="Q28" i="105" s="1"/>
  <c r="T20" i="105"/>
  <c r="P20" i="105"/>
  <c r="Q20" i="105" s="1"/>
  <c r="D19" i="143"/>
  <c r="T26" i="103"/>
  <c r="P26" i="103"/>
  <c r="Q26" i="103" s="1"/>
  <c r="AA14" i="68"/>
  <c r="C26" i="106"/>
  <c r="N16" i="94"/>
  <c r="N19" i="108"/>
  <c r="I19" i="108" s="1"/>
  <c r="AC19" i="147"/>
  <c r="T16" i="104"/>
  <c r="P16" i="104"/>
  <c r="Q16" i="104" s="1"/>
  <c r="I29" i="106"/>
  <c r="G31" i="144"/>
  <c r="AC19" i="145"/>
  <c r="AA18" i="79"/>
  <c r="I21" i="92"/>
  <c r="X17" i="92" s="1"/>
  <c r="F24" i="134"/>
  <c r="P16" i="105"/>
  <c r="Q16" i="105" s="1"/>
  <c r="T16" i="105"/>
  <c r="T26" i="104"/>
  <c r="Y17" i="34"/>
  <c r="D12" i="148"/>
  <c r="F12" i="148" s="1"/>
  <c r="T21" i="104"/>
  <c r="P21" i="104"/>
  <c r="Q21" i="104" s="1"/>
  <c r="D27" i="147"/>
  <c r="N14" i="94"/>
  <c r="D28" i="145"/>
  <c r="U17" i="10"/>
  <c r="Z11" i="105"/>
  <c r="F13" i="155"/>
  <c r="G13" i="155" s="1"/>
  <c r="J13" i="155"/>
  <c r="AC14" i="148"/>
  <c r="F31" i="107"/>
  <c r="I29" i="84"/>
  <c r="U27" i="10"/>
  <c r="I25" i="84"/>
  <c r="D25" i="147"/>
  <c r="H25" i="147" s="1"/>
  <c r="P21" i="105"/>
  <c r="Q21" i="105" s="1"/>
  <c r="E27" i="140"/>
  <c r="D29" i="55"/>
  <c r="E12" i="55" s="1"/>
  <c r="Q25" i="70"/>
  <c r="Q19" i="70"/>
  <c r="Q23" i="70"/>
  <c r="Y27" i="34"/>
  <c r="E13" i="140"/>
  <c r="J29" i="56"/>
  <c r="I14" i="106"/>
  <c r="Y16" i="34"/>
  <c r="L31" i="43"/>
  <c r="K31" i="43"/>
  <c r="N14" i="96"/>
  <c r="G14" i="96" s="1"/>
  <c r="AC28" i="144"/>
  <c r="D12" i="143"/>
  <c r="S21" i="92"/>
  <c r="H31" i="138"/>
  <c r="U23" i="10"/>
  <c r="T12" i="103"/>
  <c r="P12" i="103"/>
  <c r="Q12" i="103" s="1"/>
  <c r="X31" i="142"/>
  <c r="X31" i="145"/>
  <c r="H19" i="139"/>
  <c r="P15" i="103"/>
  <c r="Q15" i="103" s="1"/>
  <c r="T15" i="103"/>
  <c r="AA20" i="68"/>
  <c r="D12" i="146"/>
  <c r="Q15" i="98"/>
  <c r="F23" i="137"/>
  <c r="T27" i="104"/>
  <c r="P27" i="104"/>
  <c r="Q27" i="104" s="1"/>
  <c r="T27" i="105"/>
  <c r="P27" i="105"/>
  <c r="Q27" i="105" s="1"/>
  <c r="T29" i="55"/>
  <c r="R27" i="10"/>
  <c r="E22" i="140"/>
  <c r="G31" i="145"/>
  <c r="I17" i="106"/>
  <c r="F15" i="134"/>
  <c r="N25" i="97"/>
  <c r="M25" i="97" s="1"/>
  <c r="G25" i="97"/>
  <c r="H30" i="95"/>
  <c r="D22" i="147"/>
  <c r="T12" i="105"/>
  <c r="F19" i="155"/>
  <c r="G19" i="155" s="1"/>
  <c r="J19" i="155"/>
  <c r="K19" i="98"/>
  <c r="Y17" i="98" s="1"/>
  <c r="I24" i="84"/>
  <c r="X31" i="144"/>
  <c r="AC12" i="144"/>
  <c r="E31" i="147"/>
  <c r="D18" i="144"/>
  <c r="D23" i="144"/>
  <c r="E16" i="140"/>
  <c r="D27" i="148"/>
  <c r="E17" i="140"/>
  <c r="I13" i="106"/>
  <c r="D19" i="144"/>
  <c r="D15" i="142"/>
  <c r="D14" i="143"/>
  <c r="K14" i="143" s="1"/>
  <c r="D20" i="145"/>
  <c r="AC23" i="145"/>
  <c r="D19" i="147"/>
  <c r="D14" i="145"/>
  <c r="H14" i="145" s="1"/>
  <c r="AC25" i="143"/>
  <c r="D13" i="144"/>
  <c r="M21" i="92"/>
  <c r="D12" i="142"/>
  <c r="F28" i="155"/>
  <c r="G28" i="155" s="1"/>
  <c r="J28" i="155"/>
  <c r="K17" i="142"/>
  <c r="D17" i="142"/>
  <c r="E21" i="92"/>
  <c r="V17" i="92"/>
  <c r="T17" i="104"/>
  <c r="P17" i="104"/>
  <c r="Q17" i="104" s="1"/>
  <c r="J12" i="155"/>
  <c r="F12" i="155"/>
  <c r="F21" i="155"/>
  <c r="G21" i="155" s="1"/>
  <c r="J21" i="155"/>
  <c r="D18" i="147"/>
  <c r="F21" i="146"/>
  <c r="N17" i="95"/>
  <c r="AA18" i="68"/>
  <c r="J14" i="155"/>
  <c r="T19" i="105"/>
  <c r="P19" i="105"/>
  <c r="Q19" i="105" s="1"/>
  <c r="D21" i="144"/>
  <c r="H21" i="144" s="1"/>
  <c r="E24" i="140"/>
  <c r="H21" i="146"/>
  <c r="D23" i="142"/>
  <c r="F25" i="142"/>
  <c r="F19" i="139"/>
  <c r="C25" i="106"/>
  <c r="R23" i="10"/>
  <c r="X23" i="10"/>
  <c r="D22" i="143"/>
  <c r="F22" i="143" s="1"/>
  <c r="D25" i="144"/>
  <c r="D13" i="143"/>
  <c r="D29" i="142"/>
  <c r="D29" i="148"/>
  <c r="I16" i="84"/>
  <c r="D26" i="146"/>
  <c r="E19" i="3"/>
  <c r="E29" i="3"/>
  <c r="E17" i="3"/>
  <c r="E15" i="3"/>
  <c r="E23" i="3"/>
  <c r="P17" i="105"/>
  <c r="Q17" i="105" s="1"/>
  <c r="T17" i="105"/>
  <c r="AC21" i="143"/>
  <c r="Y12" i="34"/>
  <c r="AC28" i="142"/>
  <c r="I27" i="106"/>
  <c r="T13" i="104"/>
  <c r="K16" i="94"/>
  <c r="I20" i="106"/>
  <c r="AC27" i="147"/>
  <c r="X27" i="10"/>
  <c r="N11" i="95"/>
  <c r="D29" i="146"/>
  <c r="K29" i="146" s="1"/>
  <c r="AC17" i="142"/>
  <c r="U18" i="10"/>
  <c r="D20" i="147"/>
  <c r="H20" i="147" s="1"/>
  <c r="P14" i="103"/>
  <c r="Q14" i="103" s="1"/>
  <c r="T14" i="103"/>
  <c r="D24" i="146"/>
  <c r="T18" i="104"/>
  <c r="P18" i="104"/>
  <c r="Q18" i="104" s="1"/>
  <c r="O29" i="57"/>
  <c r="P23" i="103"/>
  <c r="Q23" i="103" s="1"/>
  <c r="T23" i="103"/>
  <c r="D12" i="147"/>
  <c r="J31" i="147"/>
  <c r="AC26" i="144"/>
  <c r="P15" i="105"/>
  <c r="Q15" i="105" s="1"/>
  <c r="T15" i="105"/>
  <c r="T31" i="139"/>
  <c r="F25" i="145"/>
  <c r="Q21" i="152"/>
  <c r="D26" i="148"/>
  <c r="D20" i="142"/>
  <c r="N15" i="141"/>
  <c r="T23" i="104"/>
  <c r="P23" i="104"/>
  <c r="Q23" i="104" s="1"/>
  <c r="D24" i="143"/>
  <c r="D23" i="146"/>
  <c r="AC20" i="147"/>
  <c r="R12" i="10"/>
  <c r="T11" i="105"/>
  <c r="P11" i="105"/>
  <c r="S30" i="105"/>
  <c r="T30" i="105" s="1"/>
  <c r="D16" i="143"/>
  <c r="P14" i="105"/>
  <c r="Q14" i="105" s="1"/>
  <c r="T14" i="105"/>
  <c r="D18" i="145"/>
  <c r="AC25" i="145"/>
  <c r="F17" i="155"/>
  <c r="G17" i="155" s="1"/>
  <c r="J17" i="155"/>
  <c r="AC16" i="143"/>
  <c r="AA13" i="125"/>
  <c r="D26" i="145"/>
  <c r="N25" i="95"/>
  <c r="Q25" i="95" s="1"/>
  <c r="G25" i="95"/>
  <c r="T24" i="103"/>
  <c r="P24" i="103"/>
  <c r="Q24" i="103" s="1"/>
  <c r="N18" i="97"/>
  <c r="K18" i="97" s="1"/>
  <c r="E18" i="140"/>
  <c r="T31" i="134"/>
  <c r="N17" i="141"/>
  <c r="V31" i="139"/>
  <c r="AC28" i="148"/>
  <c r="AC28" i="145"/>
  <c r="T11" i="103"/>
  <c r="P11" i="103"/>
  <c r="N20" i="95"/>
  <c r="G20" i="95" s="1"/>
  <c r="AC12" i="146"/>
  <c r="I16" i="106"/>
  <c r="D13" i="148"/>
  <c r="F13" i="148" s="1"/>
  <c r="N13" i="96"/>
  <c r="Q13" i="96" s="1"/>
  <c r="S30" i="104"/>
  <c r="T30" i="104" s="1"/>
  <c r="P11" i="104"/>
  <c r="T11" i="104"/>
  <c r="N16" i="141"/>
  <c r="G16" i="141" s="1"/>
  <c r="AC19" i="143"/>
  <c r="V30" i="103"/>
  <c r="W30" i="103" s="1"/>
  <c r="W11" i="103"/>
  <c r="G31" i="142"/>
  <c r="U27" i="34"/>
  <c r="S16" i="152"/>
  <c r="N20" i="96"/>
  <c r="M20" i="96" s="1"/>
  <c r="F25" i="137"/>
  <c r="Q21" i="92"/>
  <c r="AB20" i="92" s="1"/>
  <c r="N15" i="108"/>
  <c r="I15" i="108" s="1"/>
  <c r="T19" i="103"/>
  <c r="P19" i="103"/>
  <c r="Q19" i="103" s="1"/>
  <c r="AA15" i="68"/>
  <c r="X16" i="10"/>
  <c r="AC17" i="143"/>
  <c r="D24" i="147"/>
  <c r="F24" i="147" s="1"/>
  <c r="D25" i="143"/>
  <c r="E25" i="140"/>
  <c r="C30" i="106"/>
  <c r="D19" i="148"/>
  <c r="T26" i="105"/>
  <c r="P26" i="105"/>
  <c r="Q26" i="105" s="1"/>
  <c r="D12" i="144"/>
  <c r="K12" i="144" s="1"/>
  <c r="J31" i="144"/>
  <c r="U10" i="34"/>
  <c r="Y10" i="34"/>
  <c r="V30" i="34"/>
  <c r="K30" i="34" s="1"/>
  <c r="D22" i="145"/>
  <c r="E21" i="79"/>
  <c r="E21" i="98" s="1"/>
  <c r="E15" i="98"/>
  <c r="V12" i="98" s="1"/>
  <c r="AC27" i="144"/>
  <c r="E21" i="140"/>
  <c r="Y20" i="34"/>
  <c r="G31" i="134"/>
  <c r="O31" i="134"/>
  <c r="S21" i="152"/>
  <c r="AC19" i="152" s="1"/>
  <c r="I25" i="97"/>
  <c r="X22" i="10"/>
  <c r="J23" i="155"/>
  <c r="F23" i="155"/>
  <c r="G23" i="155" s="1"/>
  <c r="I16" i="94"/>
  <c r="AC18" i="147"/>
  <c r="E31" i="134"/>
  <c r="M31" i="134"/>
  <c r="V19" i="92"/>
  <c r="D24" i="145"/>
  <c r="F24" i="145" s="1"/>
  <c r="D25" i="148"/>
  <c r="K25" i="148" s="1"/>
  <c r="D17" i="143"/>
  <c r="F17" i="143" s="1"/>
  <c r="D16" i="142"/>
  <c r="D24" i="144"/>
  <c r="G21" i="152"/>
  <c r="N10" i="97"/>
  <c r="I10" i="97" s="1"/>
  <c r="D29" i="144"/>
  <c r="X17" i="10"/>
  <c r="R17" i="10"/>
  <c r="N12" i="97"/>
  <c r="K12" i="97" s="1"/>
  <c r="N16" i="95"/>
  <c r="AC27" i="142"/>
  <c r="H20" i="134"/>
  <c r="AC17" i="148"/>
  <c r="D23" i="148"/>
  <c r="H23" i="148" s="1"/>
  <c r="D29" i="51"/>
  <c r="H25" i="142"/>
  <c r="N19" i="96"/>
  <c r="I19" i="96" s="1"/>
  <c r="D26" i="143"/>
  <c r="O16" i="92"/>
  <c r="D18" i="142"/>
  <c r="N19" i="97"/>
  <c r="F30" i="95"/>
  <c r="N10" i="95"/>
  <c r="Y14" i="34"/>
  <c r="D13" i="146"/>
  <c r="E12" i="140"/>
  <c r="Z11" i="104"/>
  <c r="E15" i="140"/>
  <c r="D21" i="145"/>
  <c r="N17" i="108"/>
  <c r="F22" i="134"/>
  <c r="T29" i="57"/>
  <c r="M21" i="152"/>
  <c r="Z17" i="152" s="1"/>
  <c r="J18" i="155"/>
  <c r="F18" i="155"/>
  <c r="G18" i="155" s="1"/>
  <c r="AC24" i="143"/>
  <c r="E28" i="55"/>
  <c r="E31" i="142"/>
  <c r="N16" i="96"/>
  <c r="N11" i="108"/>
  <c r="K11" i="108" s="1"/>
  <c r="Q23" i="68"/>
  <c r="AC19" i="146"/>
  <c r="N24" i="141"/>
  <c r="K24" i="141" s="1"/>
  <c r="I13" i="96"/>
  <c r="O15" i="98"/>
  <c r="AA12" i="98" s="1"/>
  <c r="Z11" i="103"/>
  <c r="D13" i="112"/>
  <c r="D21" i="143"/>
  <c r="K11" i="95"/>
  <c r="T28" i="104"/>
  <c r="P28" i="104"/>
  <c r="Q28" i="104" s="1"/>
  <c r="D15" i="144"/>
  <c r="H29" i="146"/>
  <c r="P19" i="112"/>
  <c r="D19" i="112"/>
  <c r="D16" i="111"/>
  <c r="F16" i="137"/>
  <c r="F21" i="107"/>
  <c r="D20" i="109"/>
  <c r="P23" i="112"/>
  <c r="D23" i="112"/>
  <c r="L30" i="96"/>
  <c r="D26" i="112"/>
  <c r="F23" i="139"/>
  <c r="T22" i="105"/>
  <c r="P22" i="105"/>
  <c r="Q22" i="105" s="1"/>
  <c r="D18" i="111"/>
  <c r="I11" i="95"/>
  <c r="N12" i="96"/>
  <c r="D18" i="110"/>
  <c r="P16" i="110"/>
  <c r="D16" i="110"/>
  <c r="H16" i="137"/>
  <c r="D26" i="110"/>
  <c r="T18" i="105"/>
  <c r="P18" i="105"/>
  <c r="Q18" i="105" s="1"/>
  <c r="J31" i="36"/>
  <c r="K31" i="36"/>
  <c r="D17" i="148"/>
  <c r="K17" i="148" s="1"/>
  <c r="P9" i="110"/>
  <c r="C27" i="110"/>
  <c r="D9" i="110"/>
  <c r="G31" i="139"/>
  <c r="O31" i="139"/>
  <c r="P18" i="112"/>
  <c r="D18" i="112"/>
  <c r="I11" i="141"/>
  <c r="D23" i="109"/>
  <c r="R10" i="10"/>
  <c r="H29" i="10"/>
  <c r="T19" i="104"/>
  <c r="P19" i="104"/>
  <c r="Q19" i="104" s="1"/>
  <c r="D22" i="144"/>
  <c r="U13" i="10"/>
  <c r="H12" i="137"/>
  <c r="P24" i="111"/>
  <c r="D24" i="111"/>
  <c r="F24" i="144"/>
  <c r="E31" i="146"/>
  <c r="F26" i="139"/>
  <c r="D20" i="148"/>
  <c r="H20" i="148" s="1"/>
  <c r="Y10" i="49"/>
  <c r="H25" i="137"/>
  <c r="D16" i="145"/>
  <c r="H31" i="140"/>
  <c r="D31" i="140"/>
  <c r="E31" i="140" s="1"/>
  <c r="N18" i="96"/>
  <c r="J27" i="155"/>
  <c r="F27" i="155"/>
  <c r="G27" i="155" s="1"/>
  <c r="F13" i="139"/>
  <c r="T15" i="104"/>
  <c r="P15" i="104"/>
  <c r="Q15" i="104" s="1"/>
  <c r="T25" i="104"/>
  <c r="P25" i="104"/>
  <c r="Q25" i="104" s="1"/>
  <c r="F26" i="137"/>
  <c r="D18" i="143"/>
  <c r="F18" i="143" s="1"/>
  <c r="E16" i="152"/>
  <c r="M16" i="92"/>
  <c r="Z12" i="92" s="1"/>
  <c r="AC29" i="142"/>
  <c r="U24" i="10"/>
  <c r="F18" i="107"/>
  <c r="D26" i="142"/>
  <c r="P15" i="111"/>
  <c r="D15" i="111"/>
  <c r="D27" i="143"/>
  <c r="W11" i="104"/>
  <c r="H15" i="139"/>
  <c r="P20" i="110"/>
  <c r="D20" i="110"/>
  <c r="T20" i="104"/>
  <c r="P20" i="104"/>
  <c r="Q20" i="104" s="1"/>
  <c r="R15" i="10"/>
  <c r="D14" i="144"/>
  <c r="F22" i="139"/>
  <c r="P11" i="112"/>
  <c r="D11" i="112"/>
  <c r="P16" i="109"/>
  <c r="D16" i="109"/>
  <c r="N16" i="43"/>
  <c r="D9" i="112"/>
  <c r="D25" i="111"/>
  <c r="U10" i="10"/>
  <c r="P12" i="110"/>
  <c r="D12" i="110"/>
  <c r="R24" i="10"/>
  <c r="R11" i="10"/>
  <c r="P16" i="112"/>
  <c r="D16" i="112"/>
  <c r="D21" i="109"/>
  <c r="T29" i="51"/>
  <c r="G31" i="137"/>
  <c r="O31" i="137"/>
  <c r="I16" i="152"/>
  <c r="P10" i="110"/>
  <c r="D10" i="110"/>
  <c r="P12" i="112"/>
  <c r="D12" i="112"/>
  <c r="F12" i="139"/>
  <c r="D26" i="111"/>
  <c r="D26" i="109"/>
  <c r="C27" i="111"/>
  <c r="D9" i="111"/>
  <c r="E23" i="55"/>
  <c r="K15" i="108"/>
  <c r="F30" i="141"/>
  <c r="P17" i="109"/>
  <c r="D17" i="109"/>
  <c r="H23" i="146"/>
  <c r="J30" i="108"/>
  <c r="P10" i="112"/>
  <c r="D10" i="112"/>
  <c r="P11" i="109"/>
  <c r="D11" i="109"/>
  <c r="D14" i="111"/>
  <c r="AC15" i="142"/>
  <c r="T28" i="103"/>
  <c r="P28" i="103"/>
  <c r="Q28" i="103" s="1"/>
  <c r="H22" i="142"/>
  <c r="E26" i="55"/>
  <c r="N22" i="94"/>
  <c r="N23" i="97"/>
  <c r="M23" i="97" s="1"/>
  <c r="H25" i="145"/>
  <c r="N21" i="97"/>
  <c r="N25" i="141"/>
  <c r="G25" i="141" s="1"/>
  <c r="H28" i="137"/>
  <c r="G16" i="152"/>
  <c r="W12" i="152" s="1"/>
  <c r="AC19" i="144"/>
  <c r="Y11" i="34"/>
  <c r="M29" i="51"/>
  <c r="H13" i="148"/>
  <c r="Q31" i="145"/>
  <c r="AC21" i="68"/>
  <c r="T12" i="104"/>
  <c r="P12" i="104"/>
  <c r="Q12" i="104" s="1"/>
  <c r="F24" i="137"/>
  <c r="D18" i="148"/>
  <c r="J29" i="55"/>
  <c r="T24" i="104"/>
  <c r="AC21" i="146"/>
  <c r="K28" i="107"/>
  <c r="E31" i="145"/>
  <c r="F23" i="107"/>
  <c r="K23" i="107"/>
  <c r="P13" i="109"/>
  <c r="D13" i="109"/>
  <c r="Q16" i="92"/>
  <c r="AB13" i="92" s="1"/>
  <c r="H25" i="134"/>
  <c r="F15" i="155"/>
  <c r="G15" i="155" s="1"/>
  <c r="J15" i="155"/>
  <c r="P25" i="105"/>
  <c r="Q25" i="105" s="1"/>
  <c r="T25" i="105"/>
  <c r="D24" i="109"/>
  <c r="H26" i="137"/>
  <c r="AC15" i="145"/>
  <c r="T13" i="103"/>
  <c r="P13" i="103"/>
  <c r="Q13" i="103" s="1"/>
  <c r="K15" i="141"/>
  <c r="D17" i="112"/>
  <c r="D19" i="110"/>
  <c r="N13" i="141"/>
  <c r="G13" i="141" s="1"/>
  <c r="N24" i="95"/>
  <c r="P22" i="112"/>
  <c r="D22" i="112"/>
  <c r="P21" i="110"/>
  <c r="D21" i="110"/>
  <c r="P13" i="111"/>
  <c r="D13" i="111"/>
  <c r="K16" i="107"/>
  <c r="H13" i="134"/>
  <c r="N26" i="95"/>
  <c r="M26" i="95" s="1"/>
  <c r="D19" i="111"/>
  <c r="D9" i="109"/>
  <c r="C27" i="109"/>
  <c r="P27" i="109" s="1"/>
  <c r="H24" i="134"/>
  <c r="T14" i="104"/>
  <c r="P14" i="104"/>
  <c r="Q14" i="104" s="1"/>
  <c r="Q31" i="146"/>
  <c r="E31" i="148"/>
  <c r="P20" i="103"/>
  <c r="Q20" i="103" s="1"/>
  <c r="T20" i="103"/>
  <c r="D19" i="146"/>
  <c r="F26" i="134"/>
  <c r="I15" i="98"/>
  <c r="D19" i="145"/>
  <c r="AC17" i="145"/>
  <c r="H31" i="136"/>
  <c r="D31" i="136"/>
  <c r="E31" i="136" s="1"/>
  <c r="D24" i="142"/>
  <c r="D18" i="146"/>
  <c r="H18" i="146" s="1"/>
  <c r="D21" i="148"/>
  <c r="H24" i="144"/>
  <c r="L30" i="108"/>
  <c r="K29" i="102"/>
  <c r="L29" i="102"/>
  <c r="K21" i="152"/>
  <c r="Y17" i="152" s="1"/>
  <c r="D22" i="148"/>
  <c r="H21" i="139"/>
  <c r="G31" i="143"/>
  <c r="Q31" i="148"/>
  <c r="AC31" i="139"/>
  <c r="D29" i="143"/>
  <c r="D14" i="142"/>
  <c r="H14" i="142" s="1"/>
  <c r="G16" i="92"/>
  <c r="W14" i="92" s="1"/>
  <c r="T24" i="105"/>
  <c r="D20" i="144"/>
  <c r="D28" i="143"/>
  <c r="E21" i="152"/>
  <c r="D21" i="142"/>
  <c r="X11" i="10"/>
  <c r="D20" i="111"/>
  <c r="S15" i="98"/>
  <c r="F27" i="107"/>
  <c r="K27" i="107"/>
  <c r="E31" i="139"/>
  <c r="M31" i="139"/>
  <c r="D21" i="112"/>
  <c r="D28" i="147"/>
  <c r="F28" i="147" s="1"/>
  <c r="D11" i="111"/>
  <c r="W23" i="68"/>
  <c r="D29" i="145"/>
  <c r="AC18" i="143"/>
  <c r="E26" i="140"/>
  <c r="W11" i="105"/>
  <c r="D16" i="144"/>
  <c r="K16" i="144" s="1"/>
  <c r="H26" i="134"/>
  <c r="P17" i="110"/>
  <c r="D17" i="110"/>
  <c r="P14" i="110"/>
  <c r="D14" i="110"/>
  <c r="D14" i="112"/>
  <c r="P14" i="109"/>
  <c r="D14" i="109"/>
  <c r="T17" i="103"/>
  <c r="K11" i="141"/>
  <c r="D23" i="147"/>
  <c r="K20" i="107"/>
  <c r="F20" i="107"/>
  <c r="P23" i="111"/>
  <c r="D23" i="111"/>
  <c r="K21" i="79"/>
  <c r="M15" i="98"/>
  <c r="D24" i="148"/>
  <c r="K24" i="148" s="1"/>
  <c r="X20" i="10"/>
  <c r="Y10" i="47"/>
  <c r="V30" i="47"/>
  <c r="S30" i="47" s="1"/>
  <c r="Y13" i="34"/>
  <c r="X29" i="10"/>
  <c r="D15" i="145"/>
  <c r="E28" i="140"/>
  <c r="D15" i="147"/>
  <c r="K21" i="92"/>
  <c r="AC21" i="148"/>
  <c r="H12" i="143"/>
  <c r="F27" i="137"/>
  <c r="J30" i="95"/>
  <c r="H23" i="68"/>
  <c r="M25" i="95"/>
  <c r="D28" i="142"/>
  <c r="P21" i="103"/>
  <c r="Q21" i="103" s="1"/>
  <c r="T21" i="103"/>
  <c r="E13" i="55"/>
  <c r="N18" i="95"/>
  <c r="K18" i="95" s="1"/>
  <c r="D27" i="144"/>
  <c r="H27" i="144" s="1"/>
  <c r="P25" i="112"/>
  <c r="D25" i="112"/>
  <c r="AC27" i="145"/>
  <c r="Z21" i="79"/>
  <c r="J31" i="145"/>
  <c r="D12" i="145"/>
  <c r="P24" i="110"/>
  <c r="D24" i="110"/>
  <c r="D10" i="109"/>
  <c r="V31" i="134"/>
  <c r="J26" i="155"/>
  <c r="F26" i="155"/>
  <c r="G26" i="155" s="1"/>
  <c r="D28" i="144"/>
  <c r="D14" i="147"/>
  <c r="T22" i="103"/>
  <c r="P22" i="103"/>
  <c r="Q22" i="103" s="1"/>
  <c r="P21" i="111"/>
  <c r="P27" i="103"/>
  <c r="Q27" i="103" s="1"/>
  <c r="T27" i="103"/>
  <c r="P13" i="110"/>
  <c r="D13" i="110"/>
  <c r="P22" i="109"/>
  <c r="D22" i="109"/>
  <c r="E31" i="137"/>
  <c r="M31" i="137"/>
  <c r="N14" i="43"/>
  <c r="P11" i="110"/>
  <c r="D11" i="110"/>
  <c r="D21" i="147"/>
  <c r="AC14" i="144"/>
  <c r="H15" i="142"/>
  <c r="P15" i="110"/>
  <c r="D15" i="110"/>
  <c r="D20" i="143"/>
  <c r="K20" i="143" s="1"/>
  <c r="D25" i="110"/>
  <c r="D17" i="111"/>
  <c r="D26" i="147"/>
  <c r="E23" i="140"/>
  <c r="D23" i="145"/>
  <c r="N27" i="96"/>
  <c r="G27" i="96" s="1"/>
  <c r="T22" i="104"/>
  <c r="P22" i="104"/>
  <c r="Q22" i="104" s="1"/>
  <c r="N24" i="108"/>
  <c r="P12" i="109"/>
  <c r="D12" i="109"/>
  <c r="N26" i="96"/>
  <c r="K24" i="107"/>
  <c r="F24" i="107"/>
  <c r="F14" i="107"/>
  <c r="K14" i="107"/>
  <c r="T21" i="79"/>
  <c r="K25" i="107"/>
  <c r="D22" i="110"/>
  <c r="E19" i="140"/>
  <c r="H15" i="137"/>
  <c r="D22" i="111"/>
  <c r="H12" i="139"/>
  <c r="AC22" i="142"/>
  <c r="N26" i="141"/>
  <c r="F29" i="107"/>
  <c r="P15" i="109"/>
  <c r="J29" i="54"/>
  <c r="K26" i="107"/>
  <c r="L26" i="107" s="1"/>
  <c r="F26" i="107"/>
  <c r="T29" i="50"/>
  <c r="P18" i="109"/>
  <c r="D18" i="109"/>
  <c r="D15" i="112"/>
  <c r="D13" i="145"/>
  <c r="P23" i="110"/>
  <c r="D23" i="110"/>
  <c r="N20" i="97"/>
  <c r="P10" i="111"/>
  <c r="D26" i="144"/>
  <c r="H27" i="134"/>
  <c r="F13" i="137"/>
  <c r="D19" i="109"/>
  <c r="I23" i="106"/>
  <c r="S26" i="101"/>
  <c r="V25" i="100"/>
  <c r="V22" i="101"/>
  <c r="Y21" i="4"/>
  <c r="S25" i="4"/>
  <c r="Y17" i="4"/>
  <c r="Y19" i="100"/>
  <c r="S20" i="4"/>
  <c r="S11" i="4"/>
  <c r="V11" i="4"/>
  <c r="Y23" i="4"/>
  <c r="S19" i="4"/>
  <c r="Y15" i="100"/>
  <c r="V24" i="100"/>
  <c r="S25" i="101"/>
  <c r="V15" i="4"/>
  <c r="V25" i="101"/>
  <c r="V27" i="101"/>
  <c r="V15" i="100"/>
  <c r="Y16" i="100"/>
  <c r="S27" i="100"/>
  <c r="Y20" i="4"/>
  <c r="V11" i="101"/>
  <c r="Y28" i="101"/>
  <c r="Y11" i="101"/>
  <c r="V12" i="4"/>
  <c r="V25" i="4"/>
  <c r="S15" i="101"/>
  <c r="S16" i="100"/>
  <c r="S23" i="4"/>
  <c r="V23" i="100"/>
  <c r="Y18" i="101"/>
  <c r="V12" i="101"/>
  <c r="V16" i="100"/>
  <c r="S17" i="101"/>
  <c r="V23" i="101"/>
  <c r="Y14" i="4"/>
  <c r="Y13" i="101"/>
  <c r="S13" i="4"/>
  <c r="V20" i="100"/>
  <c r="V13" i="100"/>
  <c r="V27" i="100"/>
  <c r="Y23" i="101"/>
  <c r="S19" i="101"/>
  <c r="Y26" i="4"/>
  <c r="V13" i="101"/>
  <c r="S28" i="4"/>
  <c r="Y15" i="4"/>
  <c r="V19" i="4"/>
  <c r="S23" i="100"/>
  <c r="V19" i="101"/>
  <c r="V17" i="101"/>
  <c r="Y15" i="101"/>
  <c r="Y12" i="4"/>
  <c r="S24" i="4"/>
  <c r="Y24" i="4"/>
  <c r="Y22" i="100"/>
  <c r="S22" i="101"/>
  <c r="V26" i="100"/>
  <c r="S12" i="100"/>
  <c r="V17" i="4"/>
  <c r="V11" i="100"/>
  <c r="Y13" i="4"/>
  <c r="Y11" i="100"/>
  <c r="S18" i="100"/>
  <c r="Y27" i="100"/>
  <c r="S23" i="101"/>
  <c r="V24" i="4"/>
  <c r="S14" i="101"/>
  <c r="Y19" i="101"/>
  <c r="V14" i="4"/>
  <c r="S12" i="4"/>
  <c r="V26" i="4"/>
  <c r="Y17" i="101"/>
  <c r="S24" i="100"/>
  <c r="Y26" i="101"/>
  <c r="V23" i="4"/>
  <c r="S16" i="101"/>
  <c r="V22" i="4"/>
  <c r="Y23" i="100"/>
  <c r="S13" i="101"/>
  <c r="V24" i="101"/>
  <c r="Y20" i="100"/>
  <c r="S28" i="101"/>
  <c r="Y28" i="100"/>
  <c r="Y21" i="101"/>
  <c r="Y11" i="4"/>
  <c r="S27" i="101"/>
  <c r="S26" i="4"/>
  <c r="Y12" i="101"/>
  <c r="S22" i="100"/>
  <c r="V18" i="101"/>
  <c r="V21" i="100"/>
  <c r="S20" i="100"/>
  <c r="S21" i="101"/>
  <c r="V21" i="101"/>
  <c r="S22" i="4"/>
  <c r="S17" i="4"/>
  <c r="S21" i="4"/>
  <c r="Y16" i="4"/>
  <c r="V26" i="101"/>
  <c r="Y18" i="100"/>
  <c r="V28" i="101"/>
  <c r="S11" i="101"/>
  <c r="S15" i="4"/>
  <c r="V27" i="4"/>
  <c r="S18" i="4"/>
  <c r="S25" i="100"/>
  <c r="S17" i="100"/>
  <c r="Y19" i="4"/>
  <c r="V13" i="4"/>
  <c r="S16" i="4"/>
  <c r="V16" i="101"/>
  <c r="S27" i="4"/>
  <c r="V15" i="101"/>
  <c r="S11" i="100"/>
  <c r="Y14" i="100"/>
  <c r="V19" i="100"/>
  <c r="V12" i="100"/>
  <c r="Y12" i="100"/>
  <c r="V14" i="100"/>
  <c r="S14" i="100"/>
  <c r="Y21" i="100"/>
  <c r="S26" i="100"/>
  <c r="S24" i="101"/>
  <c r="Y25" i="4"/>
  <c r="V28" i="4"/>
  <c r="V14" i="101"/>
  <c r="Y20" i="101"/>
  <c r="Y22" i="4"/>
  <c r="Y18" i="4"/>
  <c r="V18" i="4"/>
  <c r="Y14" i="101"/>
  <c r="Y27" i="101"/>
  <c r="S19" i="100"/>
  <c r="Y25" i="101"/>
  <c r="Y28" i="4"/>
  <c r="S21" i="100"/>
  <c r="S12" i="101"/>
  <c r="Y25" i="100"/>
  <c r="Y26" i="100"/>
  <c r="S28" i="100"/>
  <c r="S15" i="100"/>
  <c r="S20" i="101"/>
  <c r="V20" i="101"/>
  <c r="V21" i="4"/>
  <c r="Y17" i="100"/>
  <c r="Y27" i="4"/>
  <c r="V16" i="4"/>
  <c r="Y24" i="101"/>
  <c r="Y16" i="101"/>
  <c r="V22" i="100"/>
  <c r="V20" i="4"/>
  <c r="Y24" i="100"/>
  <c r="S18" i="101"/>
  <c r="V18" i="100"/>
  <c r="Y13" i="100"/>
  <c r="V17" i="100"/>
  <c r="S13" i="100"/>
  <c r="S14" i="4"/>
  <c r="Y22" i="101"/>
  <c r="V28" i="100"/>
  <c r="W28" i="100" l="1"/>
  <c r="Z22" i="101"/>
  <c r="T14" i="4"/>
  <c r="P14" i="4"/>
  <c r="Q14" i="4" s="1"/>
  <c r="P13" i="100"/>
  <c r="Q13" i="100" s="1"/>
  <c r="T13" i="100"/>
  <c r="W17" i="100"/>
  <c r="Z13" i="100"/>
  <c r="W18" i="100"/>
  <c r="P18" i="101"/>
  <c r="Q18" i="101" s="1"/>
  <c r="T18" i="101"/>
  <c r="Z24" i="100"/>
  <c r="W20" i="4"/>
  <c r="W22" i="100"/>
  <c r="Z16" i="101"/>
  <c r="Z24" i="101"/>
  <c r="W16" i="4"/>
  <c r="Z27" i="4"/>
  <c r="Z17" i="100"/>
  <c r="W21" i="4"/>
  <c r="W20" i="101"/>
  <c r="P20" i="101"/>
  <c r="Q20" i="101" s="1"/>
  <c r="T20" i="101"/>
  <c r="T15" i="100"/>
  <c r="P15" i="100"/>
  <c r="Q15" i="100" s="1"/>
  <c r="T28" i="100"/>
  <c r="P28" i="100"/>
  <c r="Q28" i="100" s="1"/>
  <c r="Z26" i="100"/>
  <c r="Z25" i="100"/>
  <c r="P12" i="101"/>
  <c r="Q12" i="101" s="1"/>
  <c r="T12" i="101"/>
  <c r="P21" i="100"/>
  <c r="Q21" i="100" s="1"/>
  <c r="T21" i="100"/>
  <c r="Z28" i="4"/>
  <c r="Z25" i="101"/>
  <c r="P19" i="100"/>
  <c r="Q19" i="100" s="1"/>
  <c r="T19" i="100"/>
  <c r="Z27" i="101"/>
  <c r="Z14" i="101"/>
  <c r="W18" i="4"/>
  <c r="Z18" i="4"/>
  <c r="Z22" i="4"/>
  <c r="Z20" i="101"/>
  <c r="W14" i="101"/>
  <c r="W28" i="4"/>
  <c r="Z25" i="4"/>
  <c r="P24" i="101"/>
  <c r="Q24" i="101" s="1"/>
  <c r="T24" i="101"/>
  <c r="P26" i="100"/>
  <c r="Q26" i="100" s="1"/>
  <c r="T26" i="100"/>
  <c r="Z21" i="100"/>
  <c r="P14" i="100"/>
  <c r="Q14" i="100" s="1"/>
  <c r="T14" i="100"/>
  <c r="W14" i="100"/>
  <c r="Z12" i="100"/>
  <c r="W12" i="100"/>
  <c r="W19" i="100"/>
  <c r="Z14" i="100"/>
  <c r="P11" i="100"/>
  <c r="S30" i="100"/>
  <c r="T30" i="100" s="1"/>
  <c r="T11" i="100"/>
  <c r="W15" i="101"/>
  <c r="P27" i="4"/>
  <c r="Q27" i="4" s="1"/>
  <c r="T27" i="4"/>
  <c r="W16" i="101"/>
  <c r="T16" i="4"/>
  <c r="P16" i="4"/>
  <c r="Q16" i="4" s="1"/>
  <c r="W13" i="4"/>
  <c r="Z19" i="4"/>
  <c r="T17" i="100"/>
  <c r="P17" i="100"/>
  <c r="Q17" i="100" s="1"/>
  <c r="T25" i="100"/>
  <c r="P25" i="100"/>
  <c r="Q25" i="100" s="1"/>
  <c r="P18" i="4"/>
  <c r="Q18" i="4" s="1"/>
  <c r="T18" i="4"/>
  <c r="W27" i="4"/>
  <c r="T15" i="4"/>
  <c r="P15" i="4"/>
  <c r="Q15" i="4" s="1"/>
  <c r="S30" i="101"/>
  <c r="T30" i="101" s="1"/>
  <c r="T11" i="101"/>
  <c r="P11" i="101"/>
  <c r="W28" i="101"/>
  <c r="Z18" i="100"/>
  <c r="W26" i="101"/>
  <c r="Z16" i="4"/>
  <c r="P21" i="4"/>
  <c r="Q21" i="4" s="1"/>
  <c r="T21" i="4"/>
  <c r="T17" i="4"/>
  <c r="P17" i="4"/>
  <c r="Q17" i="4" s="1"/>
  <c r="T22" i="4"/>
  <c r="P22" i="4"/>
  <c r="Q22" i="4" s="1"/>
  <c r="W21" i="101"/>
  <c r="P21" i="101"/>
  <c r="Q21" i="101" s="1"/>
  <c r="T21" i="101"/>
  <c r="P20" i="100"/>
  <c r="Q20" i="100" s="1"/>
  <c r="T20" i="100"/>
  <c r="W21" i="100"/>
  <c r="W18" i="101"/>
  <c r="T22" i="100"/>
  <c r="P22" i="100"/>
  <c r="Q22" i="100" s="1"/>
  <c r="Z12" i="101"/>
  <c r="T26" i="4"/>
  <c r="P26" i="4"/>
  <c r="Q26" i="4" s="1"/>
  <c r="P27" i="101"/>
  <c r="Q27" i="101" s="1"/>
  <c r="T27" i="101"/>
  <c r="Z11" i="4"/>
  <c r="Y30" i="4"/>
  <c r="Z21" i="101"/>
  <c r="Z28" i="100"/>
  <c r="T28" i="101"/>
  <c r="P28" i="101"/>
  <c r="Q28" i="101" s="1"/>
  <c r="Z20" i="100"/>
  <c r="W24" i="101"/>
  <c r="T13" i="101"/>
  <c r="P13" i="101"/>
  <c r="Q13" i="101" s="1"/>
  <c r="Z23" i="100"/>
  <c r="W22" i="4"/>
  <c r="T16" i="101"/>
  <c r="P16" i="101"/>
  <c r="Q16" i="101" s="1"/>
  <c r="W23" i="4"/>
  <c r="Z26" i="101"/>
  <c r="T24" i="100"/>
  <c r="P24" i="100"/>
  <c r="Q24" i="100" s="1"/>
  <c r="Z17" i="101"/>
  <c r="W26" i="4"/>
  <c r="T12" i="4"/>
  <c r="P12" i="4"/>
  <c r="Q12" i="4" s="1"/>
  <c r="W14" i="4"/>
  <c r="Z19" i="101"/>
  <c r="T14" i="101"/>
  <c r="P14" i="101"/>
  <c r="Q14" i="101" s="1"/>
  <c r="W24" i="4"/>
  <c r="P23" i="101"/>
  <c r="Q23" i="101" s="1"/>
  <c r="T23" i="101"/>
  <c r="Z27" i="100"/>
  <c r="P18" i="100"/>
  <c r="Q18" i="100" s="1"/>
  <c r="T18" i="100"/>
  <c r="Z11" i="100"/>
  <c r="Y30" i="100"/>
  <c r="Z30" i="100" s="1"/>
  <c r="Z13" i="4"/>
  <c r="W11" i="100"/>
  <c r="V30" i="100"/>
  <c r="W30" i="100" s="1"/>
  <c r="W17" i="4"/>
  <c r="P12" i="100"/>
  <c r="Q12" i="100" s="1"/>
  <c r="T12" i="100"/>
  <c r="W26" i="100"/>
  <c r="P22" i="101"/>
  <c r="Q22" i="101" s="1"/>
  <c r="T22" i="101"/>
  <c r="Z22" i="100"/>
  <c r="Z24" i="4"/>
  <c r="P24" i="4"/>
  <c r="Q24" i="4" s="1"/>
  <c r="T24" i="4"/>
  <c r="Z12" i="4"/>
  <c r="Z15" i="101"/>
  <c r="W17" i="101"/>
  <c r="W19" i="101"/>
  <c r="P23" i="100"/>
  <c r="Q23" i="100" s="1"/>
  <c r="T23" i="100"/>
  <c r="W19" i="4"/>
  <c r="Z15" i="4"/>
  <c r="P28" i="4"/>
  <c r="Q28" i="4" s="1"/>
  <c r="T28" i="4"/>
  <c r="W13" i="101"/>
  <c r="Z26" i="4"/>
  <c r="T19" i="101"/>
  <c r="P19" i="101"/>
  <c r="Q19" i="101" s="1"/>
  <c r="Z23" i="101"/>
  <c r="W27" i="100"/>
  <c r="W13" i="100"/>
  <c r="W20" i="100"/>
  <c r="T13" i="4"/>
  <c r="P13" i="4"/>
  <c r="Q13" i="4" s="1"/>
  <c r="Z13" i="101"/>
  <c r="Z14" i="4"/>
  <c r="W23" i="101"/>
  <c r="P17" i="101"/>
  <c r="Q17" i="101" s="1"/>
  <c r="T17" i="101"/>
  <c r="W16" i="100"/>
  <c r="W12" i="101"/>
  <c r="Z18" i="101"/>
  <c r="W23" i="100"/>
  <c r="P23" i="4"/>
  <c r="Q23" i="4" s="1"/>
  <c r="T23" i="4"/>
  <c r="P16" i="100"/>
  <c r="Q16" i="100" s="1"/>
  <c r="T16" i="100"/>
  <c r="P15" i="101"/>
  <c r="Q15" i="101" s="1"/>
  <c r="T15" i="101"/>
  <c r="W25" i="4"/>
  <c r="W12" i="4"/>
  <c r="Z11" i="101"/>
  <c r="Y30" i="101"/>
  <c r="Z30" i="101" s="1"/>
  <c r="Z28" i="101"/>
  <c r="W11" i="101"/>
  <c r="V30" i="101"/>
  <c r="W30" i="101" s="1"/>
  <c r="Z20" i="4"/>
  <c r="P27" i="100"/>
  <c r="Q27" i="100" s="1"/>
  <c r="T27" i="100"/>
  <c r="Z16" i="100"/>
  <c r="W15" i="100"/>
  <c r="W27" i="101"/>
  <c r="W25" i="101"/>
  <c r="W15" i="4"/>
  <c r="T25" i="101"/>
  <c r="P25" i="101"/>
  <c r="Q25" i="101" s="1"/>
  <c r="W24" i="100"/>
  <c r="Z15" i="100"/>
  <c r="T19" i="4"/>
  <c r="P19" i="4"/>
  <c r="Q19" i="4" s="1"/>
  <c r="Z23" i="4"/>
  <c r="V30" i="4"/>
  <c r="W30" i="4" s="1"/>
  <c r="W11" i="4"/>
  <c r="S30" i="4"/>
  <c r="T30" i="4" s="1"/>
  <c r="T11" i="4"/>
  <c r="P11" i="4"/>
  <c r="Q11" i="4" s="1"/>
  <c r="P20" i="4"/>
  <c r="Q20" i="4" s="1"/>
  <c r="T20" i="4"/>
  <c r="Z19" i="100"/>
  <c r="Z17" i="4"/>
  <c r="T25" i="4"/>
  <c r="P25" i="4"/>
  <c r="Q25" i="4" s="1"/>
  <c r="Z21" i="4"/>
  <c r="W22" i="101"/>
  <c r="W25" i="100"/>
  <c r="T26" i="101"/>
  <c r="P26" i="101"/>
  <c r="Q26" i="101" s="1"/>
  <c r="J29" i="53"/>
  <c r="O29" i="53"/>
  <c r="E32" i="107"/>
  <c r="F17" i="107"/>
  <c r="K30" i="107"/>
  <c r="K22" i="107"/>
  <c r="K19" i="107"/>
  <c r="K18" i="107"/>
  <c r="H19" i="148"/>
  <c r="M27" i="36"/>
  <c r="D20" i="112"/>
  <c r="P13" i="112"/>
  <c r="D24" i="112"/>
  <c r="D12" i="111"/>
  <c r="D25" i="109"/>
  <c r="N13" i="97"/>
  <c r="K13" i="97" s="1"/>
  <c r="D30" i="97"/>
  <c r="J30" i="97"/>
  <c r="H30" i="97"/>
  <c r="N11" i="97"/>
  <c r="I11" i="97" s="1"/>
  <c r="G19" i="96"/>
  <c r="N23" i="96"/>
  <c r="H30" i="96"/>
  <c r="N11" i="96"/>
  <c r="M11" i="96" s="1"/>
  <c r="D30" i="95"/>
  <c r="L30" i="94"/>
  <c r="J20" i="155"/>
  <c r="J25" i="155"/>
  <c r="U30" i="34"/>
  <c r="M21" i="94"/>
  <c r="U22" i="34"/>
  <c r="N20" i="94"/>
  <c r="K23" i="68"/>
  <c r="K16" i="152"/>
  <c r="Y12" i="152" s="1"/>
  <c r="Y15" i="92"/>
  <c r="P24" i="104"/>
  <c r="Q24" i="104" s="1"/>
  <c r="V30" i="104"/>
  <c r="W30" i="104" s="1"/>
  <c r="H14" i="143"/>
  <c r="D15" i="143"/>
  <c r="F22" i="142"/>
  <c r="H19" i="137"/>
  <c r="V31" i="137"/>
  <c r="F14" i="137"/>
  <c r="D31" i="137"/>
  <c r="G15" i="108"/>
  <c r="L29" i="108"/>
  <c r="J29" i="108"/>
  <c r="H30" i="141"/>
  <c r="J29" i="141"/>
  <c r="N12" i="141"/>
  <c r="N20" i="141"/>
  <c r="I20" i="141" s="1"/>
  <c r="N18" i="141"/>
  <c r="G18" i="141" s="1"/>
  <c r="N16" i="108"/>
  <c r="K16" i="108" s="1"/>
  <c r="H19" i="134"/>
  <c r="AN24" i="103"/>
  <c r="M27" i="97"/>
  <c r="I27" i="97"/>
  <c r="K27" i="97"/>
  <c r="I22" i="84"/>
  <c r="H29" i="141"/>
  <c r="D14" i="146"/>
  <c r="AC14" i="146"/>
  <c r="AC20" i="146"/>
  <c r="M18" i="95"/>
  <c r="D23" i="143"/>
  <c r="G18" i="97"/>
  <c r="M18" i="97"/>
  <c r="I17" i="84"/>
  <c r="AC29" i="143"/>
  <c r="X31" i="143"/>
  <c r="Z19" i="152"/>
  <c r="D19" i="142"/>
  <c r="K19" i="142" s="1"/>
  <c r="H26" i="139"/>
  <c r="AC15" i="148"/>
  <c r="I11" i="108"/>
  <c r="D29" i="54"/>
  <c r="AC12" i="142"/>
  <c r="D29" i="57"/>
  <c r="J31" i="142"/>
  <c r="M31" i="142" s="1"/>
  <c r="Z15" i="105"/>
  <c r="AT21" i="105" s="1"/>
  <c r="Y30" i="105"/>
  <c r="Z30" i="105" s="1"/>
  <c r="D25" i="146"/>
  <c r="AC25" i="146"/>
  <c r="AN30" i="104"/>
  <c r="Q31" i="143"/>
  <c r="Q21" i="79"/>
  <c r="F30" i="94"/>
  <c r="N10" i="94"/>
  <c r="Y10" i="48"/>
  <c r="V30" i="48"/>
  <c r="S30" i="48" s="1"/>
  <c r="AC19" i="79"/>
  <c r="R19" i="79" s="1"/>
  <c r="AA16" i="79"/>
  <c r="W26" i="104"/>
  <c r="P26" i="104"/>
  <c r="Q26" i="104" s="1"/>
  <c r="C24" i="106"/>
  <c r="X21" i="10"/>
  <c r="F31" i="139"/>
  <c r="J22" i="155"/>
  <c r="F12" i="134"/>
  <c r="C30" i="45"/>
  <c r="D14" i="45" s="1"/>
  <c r="D16" i="146"/>
  <c r="H16" i="146" s="1"/>
  <c r="T25" i="103"/>
  <c r="D30" i="94"/>
  <c r="Q31" i="147"/>
  <c r="F30" i="96"/>
  <c r="N30" i="96" s="1"/>
  <c r="G30" i="96" s="1"/>
  <c r="D17" i="145"/>
  <c r="I26" i="84"/>
  <c r="D17" i="147"/>
  <c r="C21" i="106"/>
  <c r="D31" i="134"/>
  <c r="J30" i="96"/>
  <c r="E16" i="3"/>
  <c r="H22" i="139"/>
  <c r="E22" i="3"/>
  <c r="E11" i="3"/>
  <c r="AC28" i="146"/>
  <c r="D29" i="53"/>
  <c r="E17" i="53" s="1"/>
  <c r="U22" i="10"/>
  <c r="D31" i="139"/>
  <c r="H31" i="139" s="1"/>
  <c r="H22" i="137"/>
  <c r="R14" i="10"/>
  <c r="F17" i="145"/>
  <c r="W11" i="34"/>
  <c r="AC12" i="147"/>
  <c r="H14" i="139"/>
  <c r="I21" i="152"/>
  <c r="F23" i="134"/>
  <c r="L30" i="95"/>
  <c r="V14" i="98"/>
  <c r="X26" i="10"/>
  <c r="H13" i="139"/>
  <c r="D27" i="145"/>
  <c r="F12" i="143"/>
  <c r="T13" i="105"/>
  <c r="D31" i="155"/>
  <c r="J31" i="155" s="1"/>
  <c r="U20" i="34"/>
  <c r="W20" i="34" s="1"/>
  <c r="N26" i="94"/>
  <c r="U21" i="34"/>
  <c r="F29" i="108"/>
  <c r="N23" i="95"/>
  <c r="E20" i="3"/>
  <c r="N19" i="94"/>
  <c r="E16" i="92"/>
  <c r="L19" i="79"/>
  <c r="AC25" i="147"/>
  <c r="AD17" i="79"/>
  <c r="AC17" i="147"/>
  <c r="R13" i="10"/>
  <c r="N20" i="108"/>
  <c r="AC25" i="144"/>
  <c r="F14" i="134"/>
  <c r="F20" i="139"/>
  <c r="Q19" i="98"/>
  <c r="J29" i="52"/>
  <c r="L30" i="97"/>
  <c r="N26" i="97"/>
  <c r="Q26" i="97" s="1"/>
  <c r="H30" i="94"/>
  <c r="E31" i="144"/>
  <c r="T29" i="52"/>
  <c r="H27" i="145"/>
  <c r="U21" i="10"/>
  <c r="N25" i="108"/>
  <c r="F28" i="134"/>
  <c r="R26" i="10"/>
  <c r="AC19" i="148"/>
  <c r="G19" i="98"/>
  <c r="S30" i="103"/>
  <c r="T30" i="103" s="1"/>
  <c r="U19" i="10"/>
  <c r="AC24" i="147"/>
  <c r="U26" i="10"/>
  <c r="I26" i="107"/>
  <c r="K31" i="134"/>
  <c r="R31" i="134"/>
  <c r="Y31" i="134"/>
  <c r="Z17" i="98"/>
  <c r="Z18" i="98"/>
  <c r="E27" i="53"/>
  <c r="M29" i="53"/>
  <c r="E22" i="53"/>
  <c r="E18" i="53"/>
  <c r="E16" i="53"/>
  <c r="E24" i="53"/>
  <c r="K23" i="95"/>
  <c r="I23" i="95"/>
  <c r="W24" i="34"/>
  <c r="D29" i="50"/>
  <c r="H27" i="142"/>
  <c r="I13" i="141"/>
  <c r="K24" i="145"/>
  <c r="N24" i="97"/>
  <c r="Q24" i="97" s="1"/>
  <c r="D14" i="148"/>
  <c r="W17" i="34"/>
  <c r="J31" i="146"/>
  <c r="Q32" i="70"/>
  <c r="Q30" i="70"/>
  <c r="J31" i="148"/>
  <c r="M31" i="148" s="1"/>
  <c r="Z30" i="4"/>
  <c r="Q10" i="94"/>
  <c r="P16" i="103"/>
  <c r="Q16" i="103" s="1"/>
  <c r="Q11" i="101"/>
  <c r="P30" i="101"/>
  <c r="Q30" i="101" s="1"/>
  <c r="N22" i="108"/>
  <c r="K22" i="108" s="1"/>
  <c r="K21" i="94"/>
  <c r="Q21" i="94"/>
  <c r="N15" i="97"/>
  <c r="M15" i="97" s="1"/>
  <c r="J29" i="57"/>
  <c r="AC26" i="143"/>
  <c r="U16" i="34"/>
  <c r="W13" i="98"/>
  <c r="R19" i="10"/>
  <c r="C18" i="106"/>
  <c r="N21" i="96"/>
  <c r="U25" i="10"/>
  <c r="AD13" i="68"/>
  <c r="U14" i="10"/>
  <c r="F15" i="137"/>
  <c r="G21" i="92"/>
  <c r="W17" i="92" s="1"/>
  <c r="F21" i="137"/>
  <c r="AC29" i="144"/>
  <c r="N27" i="94"/>
  <c r="M27" i="94" s="1"/>
  <c r="G27" i="94"/>
  <c r="G26" i="97"/>
  <c r="K26" i="97"/>
  <c r="I21" i="94"/>
  <c r="N14" i="95"/>
  <c r="H20" i="139"/>
  <c r="Y14" i="92"/>
  <c r="H28" i="134"/>
  <c r="D16" i="147"/>
  <c r="Q17" i="70"/>
  <c r="Q22" i="70"/>
  <c r="D29" i="56"/>
  <c r="E29" i="56" s="1"/>
  <c r="N23" i="68"/>
  <c r="T29" i="53"/>
  <c r="D30" i="96"/>
  <c r="N17" i="97"/>
  <c r="I17" i="97" s="1"/>
  <c r="O29" i="56"/>
  <c r="N22" i="97"/>
  <c r="G22" i="97" s="1"/>
  <c r="F17" i="134"/>
  <c r="I16" i="97"/>
  <c r="AC27" i="148"/>
  <c r="W23" i="34"/>
  <c r="X31" i="146"/>
  <c r="AC31" i="146" s="1"/>
  <c r="D28" i="146"/>
  <c r="W13" i="34"/>
  <c r="D16" i="148"/>
  <c r="T29" i="10"/>
  <c r="U29" i="10" s="1"/>
  <c r="H22" i="145"/>
  <c r="H31" i="134"/>
  <c r="X31" i="147"/>
  <c r="AA31" i="147" s="1"/>
  <c r="G13" i="96"/>
  <c r="AD13" i="125"/>
  <c r="Q30" i="34"/>
  <c r="Y26" i="34"/>
  <c r="D32" i="107"/>
  <c r="Q29" i="70"/>
  <c r="Q26" i="70"/>
  <c r="AD18" i="79"/>
  <c r="AC15" i="79"/>
  <c r="C31" i="84"/>
  <c r="AC15" i="125"/>
  <c r="L15" i="125" s="1"/>
  <c r="Q31" i="142"/>
  <c r="F19" i="134"/>
  <c r="N27" i="108"/>
  <c r="M27" i="108" s="1"/>
  <c r="F17" i="137"/>
  <c r="V18" i="98"/>
  <c r="M22" i="108"/>
  <c r="AD14" i="68"/>
  <c r="D28" i="148"/>
  <c r="K28" i="148" s="1"/>
  <c r="M25" i="108"/>
  <c r="D31" i="36"/>
  <c r="AA31" i="139"/>
  <c r="I25" i="108"/>
  <c r="Y13" i="152"/>
  <c r="K15" i="107"/>
  <c r="K32" i="107" s="1"/>
  <c r="H24" i="145"/>
  <c r="F30" i="97"/>
  <c r="F31" i="134"/>
  <c r="D27" i="146"/>
  <c r="F27" i="146" s="1"/>
  <c r="J30" i="94"/>
  <c r="D13" i="147"/>
  <c r="F13" i="147" s="1"/>
  <c r="Q31" i="70"/>
  <c r="Q21" i="70"/>
  <c r="N15" i="95"/>
  <c r="G15" i="95" s="1"/>
  <c r="I19" i="106"/>
  <c r="G16" i="97"/>
  <c r="Q16" i="97"/>
  <c r="AD12" i="79"/>
  <c r="AA13" i="79"/>
  <c r="V16" i="98"/>
  <c r="X31" i="148"/>
  <c r="AC31" i="148" s="1"/>
  <c r="N19" i="141"/>
  <c r="I19" i="141" s="1"/>
  <c r="I26" i="97"/>
  <c r="G21" i="94"/>
  <c r="K18" i="141"/>
  <c r="F20" i="134"/>
  <c r="F19" i="137"/>
  <c r="X25" i="10"/>
  <c r="M16" i="97"/>
  <c r="W22" i="34"/>
  <c r="H17" i="139"/>
  <c r="F29" i="141"/>
  <c r="H17" i="137"/>
  <c r="AH18" i="105"/>
  <c r="AH26" i="105"/>
  <c r="Q31" i="144"/>
  <c r="H30" i="108"/>
  <c r="E29" i="140"/>
  <c r="Q14" i="70"/>
  <c r="Q13" i="70"/>
  <c r="Q20" i="70"/>
  <c r="I15" i="106"/>
  <c r="Z18" i="152"/>
  <c r="J16" i="155"/>
  <c r="AC14" i="147"/>
  <c r="AA12" i="125"/>
  <c r="D29" i="52"/>
  <c r="R29" i="52" s="1"/>
  <c r="D17" i="146"/>
  <c r="K17" i="146" s="1"/>
  <c r="H12" i="134"/>
  <c r="N23" i="141"/>
  <c r="G23" i="141" s="1"/>
  <c r="I30" i="84"/>
  <c r="K15" i="98"/>
  <c r="Y14" i="98" s="1"/>
  <c r="I27" i="141"/>
  <c r="H17" i="134"/>
  <c r="I27" i="94"/>
  <c r="X15" i="10"/>
  <c r="O16" i="152"/>
  <c r="AA12" i="152" s="1"/>
  <c r="X14" i="10"/>
  <c r="U15" i="10"/>
  <c r="K14" i="95"/>
  <c r="K22" i="95"/>
  <c r="F30" i="108"/>
  <c r="N13" i="94"/>
  <c r="I30" i="48"/>
  <c r="F24" i="155"/>
  <c r="G24" i="155" s="1"/>
  <c r="H29" i="108"/>
  <c r="E14" i="140"/>
  <c r="Q18" i="70"/>
  <c r="Q27" i="70"/>
  <c r="Q15" i="70"/>
  <c r="I10" i="94"/>
  <c r="F18" i="139"/>
  <c r="N22" i="141"/>
  <c r="G22" i="141" s="1"/>
  <c r="O21" i="152"/>
  <c r="AA17" i="152" s="1"/>
  <c r="N19" i="95"/>
  <c r="M19" i="95" s="1"/>
  <c r="N18" i="108"/>
  <c r="K18" i="108" s="1"/>
  <c r="I21" i="96"/>
  <c r="K31" i="107"/>
  <c r="L31" i="107" s="1"/>
  <c r="N14" i="97"/>
  <c r="Q14" i="97" s="1"/>
  <c r="K27" i="141"/>
  <c r="N22" i="95"/>
  <c r="Z23" i="68"/>
  <c r="D20" i="146"/>
  <c r="F20" i="146" s="1"/>
  <c r="N21" i="79"/>
  <c r="S19" i="98"/>
  <c r="AC17" i="98" s="1"/>
  <c r="N17" i="94"/>
  <c r="G17" i="94"/>
  <c r="W14" i="98"/>
  <c r="U15" i="34"/>
  <c r="AC12" i="148"/>
  <c r="F22" i="137"/>
  <c r="AC16" i="68"/>
  <c r="R16" i="68" s="1"/>
  <c r="I18" i="141"/>
  <c r="O18" i="141" s="1"/>
  <c r="U11" i="10"/>
  <c r="V30" i="105"/>
  <c r="W30" i="105" s="1"/>
  <c r="AN30" i="105" s="1"/>
  <c r="V30" i="49"/>
  <c r="Y30" i="103"/>
  <c r="Z30" i="103" s="1"/>
  <c r="AT25" i="103" s="1"/>
  <c r="F32" i="107"/>
  <c r="P17" i="103"/>
  <c r="Q17" i="103" s="1"/>
  <c r="P24" i="105"/>
  <c r="Q24" i="105" s="1"/>
  <c r="N17" i="102"/>
  <c r="K24" i="94"/>
  <c r="Y14" i="152"/>
  <c r="U30" i="48"/>
  <c r="Y30" i="104"/>
  <c r="Z30" i="104" s="1"/>
  <c r="AT30" i="104" s="1"/>
  <c r="W14" i="34"/>
  <c r="F14" i="143"/>
  <c r="K24" i="144"/>
  <c r="O21" i="94"/>
  <c r="AH18" i="104"/>
  <c r="K12" i="143"/>
  <c r="Q16" i="70"/>
  <c r="Q24" i="70"/>
  <c r="P18" i="103"/>
  <c r="Q18" i="103" s="1"/>
  <c r="T18" i="103"/>
  <c r="AH28" i="103" s="1"/>
  <c r="D22" i="146"/>
  <c r="U26" i="34"/>
  <c r="I19" i="98"/>
  <c r="X17" i="98" s="1"/>
  <c r="K16" i="97"/>
  <c r="H15" i="134"/>
  <c r="X19" i="152"/>
  <c r="AC15" i="144"/>
  <c r="H16" i="134"/>
  <c r="W18" i="34"/>
  <c r="H21" i="137"/>
  <c r="AD17" i="68"/>
  <c r="AC18" i="146"/>
  <c r="N12" i="95"/>
  <c r="M12" i="95" s="1"/>
  <c r="W19" i="92"/>
  <c r="U20" i="10"/>
  <c r="H18" i="139"/>
  <c r="G31" i="147"/>
  <c r="W25" i="34"/>
  <c r="W20" i="92"/>
  <c r="J29" i="51"/>
  <c r="L29" i="107"/>
  <c r="I29" i="107"/>
  <c r="R31" i="137"/>
  <c r="Y31" i="137"/>
  <c r="K31" i="137"/>
  <c r="H26" i="144"/>
  <c r="K26" i="144"/>
  <c r="H13" i="145"/>
  <c r="F13" i="145"/>
  <c r="K13" i="145"/>
  <c r="L30" i="107"/>
  <c r="I30" i="107"/>
  <c r="L24" i="107"/>
  <c r="I24" i="107"/>
  <c r="K26" i="147"/>
  <c r="H26" i="147"/>
  <c r="H20" i="143"/>
  <c r="F14" i="147"/>
  <c r="K14" i="147"/>
  <c r="H14" i="147"/>
  <c r="I12" i="141"/>
  <c r="K12" i="141"/>
  <c r="G12" i="141"/>
  <c r="F21" i="142"/>
  <c r="K21" i="142"/>
  <c r="H21" i="142"/>
  <c r="X14" i="98"/>
  <c r="X13" i="98"/>
  <c r="X12" i="98"/>
  <c r="AH24" i="104"/>
  <c r="F21" i="68"/>
  <c r="AA21" i="68"/>
  <c r="O21" i="68"/>
  <c r="L21" i="68"/>
  <c r="I21" i="68"/>
  <c r="X21" i="68"/>
  <c r="U21" i="68"/>
  <c r="M21" i="108"/>
  <c r="I21" i="108"/>
  <c r="K21" i="108"/>
  <c r="G21" i="108"/>
  <c r="H15" i="143"/>
  <c r="F15" i="143"/>
  <c r="K15" i="143"/>
  <c r="F26" i="144"/>
  <c r="H19" i="146"/>
  <c r="K15" i="146"/>
  <c r="H15" i="146"/>
  <c r="F15" i="146"/>
  <c r="AC31" i="147"/>
  <c r="N30" i="97"/>
  <c r="G30" i="97" s="1"/>
  <c r="W19" i="152"/>
  <c r="W18" i="152"/>
  <c r="W17" i="152"/>
  <c r="V13" i="92"/>
  <c r="V12" i="92"/>
  <c r="V15" i="92"/>
  <c r="E23" i="92"/>
  <c r="V14" i="92"/>
  <c r="Y30" i="34"/>
  <c r="S30" i="34"/>
  <c r="G30" i="34"/>
  <c r="O30" i="34"/>
  <c r="I30" i="34"/>
  <c r="M30" i="34"/>
  <c r="AB18" i="92"/>
  <c r="AB19" i="92"/>
  <c r="AB17" i="92"/>
  <c r="G20" i="96"/>
  <c r="I20" i="96"/>
  <c r="Q20" i="96"/>
  <c r="K20" i="96"/>
  <c r="K13" i="94"/>
  <c r="AA18" i="98"/>
  <c r="AA16" i="98"/>
  <c r="AA17" i="98"/>
  <c r="AH30" i="105"/>
  <c r="M19" i="96"/>
  <c r="F24" i="143"/>
  <c r="H24" i="143"/>
  <c r="K24" i="143"/>
  <c r="AC12" i="92"/>
  <c r="S23" i="92"/>
  <c r="AC14" i="92"/>
  <c r="AC15" i="92"/>
  <c r="AC13" i="92"/>
  <c r="Q17" i="96"/>
  <c r="K17" i="96"/>
  <c r="M17" i="96"/>
  <c r="I17" i="96"/>
  <c r="G17" i="96"/>
  <c r="K20" i="95"/>
  <c r="I19" i="94"/>
  <c r="Q19" i="94"/>
  <c r="M19" i="94"/>
  <c r="G19" i="94"/>
  <c r="M12" i="97"/>
  <c r="K23" i="108"/>
  <c r="E12" i="57"/>
  <c r="F29" i="148"/>
  <c r="H29" i="148"/>
  <c r="K29" i="148"/>
  <c r="K25" i="144"/>
  <c r="H25" i="144"/>
  <c r="F25" i="144"/>
  <c r="E28" i="57"/>
  <c r="AH17" i="104"/>
  <c r="Q11" i="94"/>
  <c r="K11" i="94"/>
  <c r="M11" i="94"/>
  <c r="I11" i="94"/>
  <c r="G11" i="94"/>
  <c r="Q25" i="94"/>
  <c r="M25" i="94"/>
  <c r="G25" i="94"/>
  <c r="I25" i="94"/>
  <c r="K25" i="94"/>
  <c r="K20" i="145"/>
  <c r="F20" i="145"/>
  <c r="H20" i="145"/>
  <c r="M13" i="96"/>
  <c r="K13" i="96"/>
  <c r="AH27" i="105"/>
  <c r="G30" i="47"/>
  <c r="W21" i="34"/>
  <c r="W27" i="34"/>
  <c r="F27" i="144"/>
  <c r="F28" i="145"/>
  <c r="K28" i="145"/>
  <c r="H28" i="145"/>
  <c r="Q16" i="94"/>
  <c r="G16" i="94"/>
  <c r="F19" i="143"/>
  <c r="K19" i="143"/>
  <c r="N27" i="102"/>
  <c r="K19" i="94"/>
  <c r="AT11" i="105"/>
  <c r="AT13" i="105"/>
  <c r="AT22" i="105"/>
  <c r="AT28" i="105"/>
  <c r="AT23" i="105"/>
  <c r="AT24" i="105"/>
  <c r="AT17" i="105"/>
  <c r="AT15" i="105"/>
  <c r="AT18" i="105"/>
  <c r="AT20" i="105"/>
  <c r="AT26" i="105"/>
  <c r="AT27" i="105"/>
  <c r="AT14" i="105"/>
  <c r="AT16" i="105"/>
  <c r="AT12" i="105"/>
  <c r="AH21" i="104"/>
  <c r="AH16" i="105"/>
  <c r="I26" i="106"/>
  <c r="N13" i="102"/>
  <c r="F31" i="137"/>
  <c r="I26" i="108"/>
  <c r="G26" i="108"/>
  <c r="M26" i="108"/>
  <c r="K26" i="108"/>
  <c r="H16" i="144"/>
  <c r="F16" i="144"/>
  <c r="H16" i="148"/>
  <c r="F16" i="148"/>
  <c r="K16" i="148"/>
  <c r="Q18" i="96"/>
  <c r="I18" i="96"/>
  <c r="K18" i="96"/>
  <c r="M18" i="96"/>
  <c r="G18" i="96"/>
  <c r="M31" i="36"/>
  <c r="M13" i="36"/>
  <c r="M23" i="36"/>
  <c r="M15" i="36"/>
  <c r="M17" i="36"/>
  <c r="M14" i="36"/>
  <c r="M21" i="36"/>
  <c r="M16" i="36"/>
  <c r="M11" i="36"/>
  <c r="M22" i="36"/>
  <c r="M12" i="36"/>
  <c r="M28" i="36"/>
  <c r="M19" i="36"/>
  <c r="M26" i="36"/>
  <c r="M14" i="108"/>
  <c r="I14" i="108"/>
  <c r="K14" i="108"/>
  <c r="AC12" i="152"/>
  <c r="S23" i="152"/>
  <c r="AC13" i="152"/>
  <c r="AC14" i="152"/>
  <c r="Q11" i="105"/>
  <c r="P30" i="105"/>
  <c r="Q30" i="105" s="1"/>
  <c r="F26" i="148"/>
  <c r="K26" i="148"/>
  <c r="H26" i="148"/>
  <c r="F29" i="146"/>
  <c r="I25" i="106"/>
  <c r="H27" i="148"/>
  <c r="F27" i="148"/>
  <c r="K27" i="148"/>
  <c r="H23" i="144"/>
  <c r="F23" i="144"/>
  <c r="K23" i="144"/>
  <c r="AA31" i="144"/>
  <c r="AC31" i="144"/>
  <c r="AH25" i="103"/>
  <c r="M31" i="146"/>
  <c r="D31" i="146"/>
  <c r="K31" i="146" s="1"/>
  <c r="O31" i="146"/>
  <c r="C31" i="106"/>
  <c r="E31" i="106" s="1"/>
  <c r="N26" i="102"/>
  <c r="K26" i="141"/>
  <c r="G26" i="141"/>
  <c r="I26" i="141"/>
  <c r="L25" i="107"/>
  <c r="I25" i="107"/>
  <c r="AH27" i="103"/>
  <c r="F28" i="142"/>
  <c r="H28" i="142"/>
  <c r="K28" i="142"/>
  <c r="K15" i="145"/>
  <c r="F15" i="145"/>
  <c r="H15" i="145"/>
  <c r="F23" i="147"/>
  <c r="H23" i="147"/>
  <c r="K23" i="147"/>
  <c r="K28" i="147"/>
  <c r="H28" i="147"/>
  <c r="F19" i="146"/>
  <c r="K19" i="146"/>
  <c r="M24" i="95"/>
  <c r="G24" i="95"/>
  <c r="Q24" i="95"/>
  <c r="K24" i="95"/>
  <c r="I24" i="95"/>
  <c r="AH13" i="103"/>
  <c r="V31" i="145"/>
  <c r="T31" i="145"/>
  <c r="G23" i="152"/>
  <c r="W13" i="152"/>
  <c r="W14" i="152"/>
  <c r="X18" i="92"/>
  <c r="I23" i="152"/>
  <c r="X14" i="152"/>
  <c r="X12" i="152"/>
  <c r="AH20" i="104"/>
  <c r="AH25" i="104"/>
  <c r="R21" i="68"/>
  <c r="O11" i="141"/>
  <c r="M23" i="152"/>
  <c r="Z14" i="152"/>
  <c r="Z13" i="152"/>
  <c r="Z12" i="152"/>
  <c r="I24" i="141"/>
  <c r="G24" i="141"/>
  <c r="AT24" i="104"/>
  <c r="AT25" i="104"/>
  <c r="Q10" i="95"/>
  <c r="I10" i="95"/>
  <c r="M10" i="95"/>
  <c r="K10" i="95"/>
  <c r="G10" i="95"/>
  <c r="K26" i="143"/>
  <c r="H26" i="143"/>
  <c r="F26" i="143"/>
  <c r="Q16" i="95"/>
  <c r="I16" i="95"/>
  <c r="G16" i="95"/>
  <c r="K16" i="95"/>
  <c r="M16" i="95"/>
  <c r="E16" i="57"/>
  <c r="K22" i="145"/>
  <c r="H24" i="147"/>
  <c r="K24" i="147"/>
  <c r="F25" i="148"/>
  <c r="AN30" i="103"/>
  <c r="E27" i="57"/>
  <c r="Q18" i="97"/>
  <c r="I18" i="97"/>
  <c r="O18" i="97" s="1"/>
  <c r="AH14" i="105"/>
  <c r="AH21" i="105"/>
  <c r="AH11" i="105"/>
  <c r="K25" i="95"/>
  <c r="AH23" i="103"/>
  <c r="H24" i="146"/>
  <c r="K24" i="146"/>
  <c r="F24" i="146"/>
  <c r="I17" i="95"/>
  <c r="G17" i="95"/>
  <c r="M17" i="95"/>
  <c r="K17" i="95"/>
  <c r="Q17" i="95"/>
  <c r="V18" i="92"/>
  <c r="V20" i="92"/>
  <c r="H12" i="142"/>
  <c r="F12" i="142"/>
  <c r="K12" i="142"/>
  <c r="AH12" i="105"/>
  <c r="K12" i="146"/>
  <c r="H12" i="146"/>
  <c r="F12" i="146"/>
  <c r="AA31" i="145"/>
  <c r="AC31" i="145"/>
  <c r="AH12" i="103"/>
  <c r="K14" i="96"/>
  <c r="M14" i="96"/>
  <c r="I14" i="96"/>
  <c r="Q14" i="96"/>
  <c r="V13" i="98"/>
  <c r="Q20" i="94"/>
  <c r="K20" i="94"/>
  <c r="G20" i="94"/>
  <c r="I20" i="94"/>
  <c r="AT25" i="105"/>
  <c r="AT30" i="105"/>
  <c r="M23" i="108"/>
  <c r="M30" i="47"/>
  <c r="D31" i="142"/>
  <c r="N23" i="102"/>
  <c r="AH16" i="103"/>
  <c r="AH23" i="105"/>
  <c r="Q27" i="96"/>
  <c r="I27" i="96"/>
  <c r="K27" i="96"/>
  <c r="Q23" i="94"/>
  <c r="K23" i="94"/>
  <c r="G23" i="94"/>
  <c r="M23" i="94"/>
  <c r="I23" i="94"/>
  <c r="L20" i="107"/>
  <c r="I20" i="107"/>
  <c r="H29" i="145"/>
  <c r="F29" i="145"/>
  <c r="K29" i="145"/>
  <c r="F20" i="144"/>
  <c r="K20" i="144"/>
  <c r="H20" i="144"/>
  <c r="AB15" i="92"/>
  <c r="AB12" i="92"/>
  <c r="Q23" i="92"/>
  <c r="AB14" i="92"/>
  <c r="L23" i="107"/>
  <c r="I23" i="107"/>
  <c r="E29" i="50"/>
  <c r="R29" i="50"/>
  <c r="E23" i="50"/>
  <c r="H29" i="50"/>
  <c r="E26" i="50"/>
  <c r="E11" i="50"/>
  <c r="E12" i="50"/>
  <c r="E19" i="50"/>
  <c r="E17" i="50"/>
  <c r="E15" i="50"/>
  <c r="E20" i="50"/>
  <c r="E13" i="50"/>
  <c r="M29" i="50"/>
  <c r="E28" i="50"/>
  <c r="E14" i="50"/>
  <c r="E27" i="50"/>
  <c r="E25" i="50"/>
  <c r="E16" i="50"/>
  <c r="E21" i="50"/>
  <c r="E22" i="50"/>
  <c r="E18" i="50"/>
  <c r="E24" i="50"/>
  <c r="F15" i="148"/>
  <c r="K15" i="148"/>
  <c r="H23" i="143"/>
  <c r="K23" i="143"/>
  <c r="F23" i="143"/>
  <c r="I16" i="141"/>
  <c r="K16" i="141"/>
  <c r="F16" i="146"/>
  <c r="K16" i="146"/>
  <c r="F20" i="143"/>
  <c r="F23" i="145"/>
  <c r="K23" i="145"/>
  <c r="H23" i="145"/>
  <c r="L22" i="107"/>
  <c r="I22" i="107"/>
  <c r="K12" i="145"/>
  <c r="F12" i="145"/>
  <c r="H12" i="145"/>
  <c r="Y19" i="92"/>
  <c r="Y18" i="92"/>
  <c r="K23" i="92"/>
  <c r="Y20" i="92"/>
  <c r="Y17" i="92"/>
  <c r="H24" i="148"/>
  <c r="F24" i="148"/>
  <c r="Q25" i="96"/>
  <c r="K25" i="96"/>
  <c r="G25" i="96"/>
  <c r="I25" i="96"/>
  <c r="M25" i="96"/>
  <c r="V19" i="152"/>
  <c r="V18" i="152"/>
  <c r="V17" i="152"/>
  <c r="AT19" i="105"/>
  <c r="H22" i="148"/>
  <c r="K22" i="148"/>
  <c r="F22" i="148"/>
  <c r="F21" i="148"/>
  <c r="K21" i="148"/>
  <c r="H21" i="148"/>
  <c r="T31" i="146"/>
  <c r="V31" i="146"/>
  <c r="J27" i="109"/>
  <c r="L27" i="109"/>
  <c r="D27" i="109"/>
  <c r="F27" i="109"/>
  <c r="H27" i="109"/>
  <c r="N27" i="109"/>
  <c r="L16" i="107"/>
  <c r="I16" i="107"/>
  <c r="AH25" i="105"/>
  <c r="H18" i="148"/>
  <c r="F18" i="148"/>
  <c r="K18" i="148"/>
  <c r="Q23" i="97"/>
  <c r="I23" i="97"/>
  <c r="K23" i="97"/>
  <c r="G23" i="97"/>
  <c r="N30" i="141"/>
  <c r="G30" i="141" s="1"/>
  <c r="K22" i="144"/>
  <c r="F22" i="144"/>
  <c r="H22" i="144"/>
  <c r="L17" i="107"/>
  <c r="I17" i="107"/>
  <c r="I23" i="92"/>
  <c r="X13" i="92"/>
  <c r="X14" i="92"/>
  <c r="X12" i="92"/>
  <c r="X15" i="92"/>
  <c r="N30" i="108"/>
  <c r="I30" i="108" s="1"/>
  <c r="K21" i="143"/>
  <c r="F21" i="143"/>
  <c r="H21" i="143"/>
  <c r="AT24" i="103"/>
  <c r="AT30" i="103"/>
  <c r="H25" i="148"/>
  <c r="N30" i="95"/>
  <c r="F18" i="142"/>
  <c r="H18" i="142"/>
  <c r="K18" i="142"/>
  <c r="E29" i="51"/>
  <c r="E21" i="51"/>
  <c r="E16" i="51"/>
  <c r="E18" i="51"/>
  <c r="E17" i="51"/>
  <c r="E11" i="51"/>
  <c r="E22" i="51"/>
  <c r="E15" i="51"/>
  <c r="E13" i="51"/>
  <c r="E19" i="51"/>
  <c r="E14" i="51"/>
  <c r="E27" i="51"/>
  <c r="R29" i="51"/>
  <c r="E24" i="51"/>
  <c r="E20" i="51"/>
  <c r="E12" i="51"/>
  <c r="E23" i="51"/>
  <c r="E28" i="51"/>
  <c r="E25" i="51"/>
  <c r="H29" i="51"/>
  <c r="E26" i="51"/>
  <c r="AH19" i="103"/>
  <c r="O31" i="142"/>
  <c r="AH11" i="104"/>
  <c r="K13" i="148"/>
  <c r="Q11" i="103"/>
  <c r="I23" i="108"/>
  <c r="K21" i="141"/>
  <c r="G21" i="141"/>
  <c r="I21" i="141"/>
  <c r="AH23" i="104"/>
  <c r="O31" i="147"/>
  <c r="M31" i="147"/>
  <c r="D31" i="147"/>
  <c r="R31" i="147" s="1"/>
  <c r="AH14" i="103"/>
  <c r="W17" i="98"/>
  <c r="W18" i="98"/>
  <c r="G21" i="98"/>
  <c r="W16" i="98"/>
  <c r="Q11" i="95"/>
  <c r="M11" i="95"/>
  <c r="G11" i="95"/>
  <c r="T31" i="147"/>
  <c r="V31" i="147"/>
  <c r="AH17" i="105"/>
  <c r="X19" i="92"/>
  <c r="H13" i="143"/>
  <c r="K13" i="143"/>
  <c r="F13" i="143"/>
  <c r="AH19" i="105"/>
  <c r="G23" i="95"/>
  <c r="M23" i="95"/>
  <c r="Q23" i="95"/>
  <c r="AA18" i="92"/>
  <c r="AA20" i="92"/>
  <c r="AA19" i="92"/>
  <c r="E29" i="53"/>
  <c r="E21" i="53"/>
  <c r="R29" i="53"/>
  <c r="E14" i="53"/>
  <c r="E20" i="53"/>
  <c r="E25" i="53"/>
  <c r="E26" i="53"/>
  <c r="E15" i="53"/>
  <c r="E19" i="53"/>
  <c r="H29" i="53"/>
  <c r="E12" i="53"/>
  <c r="E13" i="53"/>
  <c r="E23" i="53"/>
  <c r="E11" i="53"/>
  <c r="Z19" i="92"/>
  <c r="Z17" i="92"/>
  <c r="Z18" i="92"/>
  <c r="Z20" i="92"/>
  <c r="F19" i="147"/>
  <c r="K19" i="147"/>
  <c r="H19" i="147"/>
  <c r="K19" i="144"/>
  <c r="H19" i="144"/>
  <c r="F19" i="144"/>
  <c r="Q25" i="97"/>
  <c r="K25" i="97"/>
  <c r="O25" i="97" s="1"/>
  <c r="AB12" i="98"/>
  <c r="Q21" i="98"/>
  <c r="AB13" i="98"/>
  <c r="AB14" i="98"/>
  <c r="AC31" i="142"/>
  <c r="AA31" i="142"/>
  <c r="O31" i="143"/>
  <c r="D31" i="143"/>
  <c r="M31" i="143"/>
  <c r="W16" i="34"/>
  <c r="Q14" i="94"/>
  <c r="K14" i="94"/>
  <c r="M14" i="94"/>
  <c r="G14" i="94"/>
  <c r="I14" i="94"/>
  <c r="H12" i="148"/>
  <c r="K12" i="148"/>
  <c r="M15" i="108"/>
  <c r="O15" i="108" s="1"/>
  <c r="M22" i="96"/>
  <c r="G22" i="96"/>
  <c r="K22" i="96"/>
  <c r="Q22" i="96"/>
  <c r="AH20" i="105"/>
  <c r="G27" i="97"/>
  <c r="O27" i="97" s="1"/>
  <c r="Q27" i="97"/>
  <c r="I21" i="106"/>
  <c r="Q27" i="95"/>
  <c r="K27" i="95"/>
  <c r="G27" i="95"/>
  <c r="M27" i="95"/>
  <c r="AA15" i="125"/>
  <c r="N16" i="102"/>
  <c r="M16" i="94"/>
  <c r="K29" i="143"/>
  <c r="F29" i="143"/>
  <c r="H29" i="143"/>
  <c r="Q26" i="95"/>
  <c r="K26" i="95"/>
  <c r="G26" i="95"/>
  <c r="I26" i="95"/>
  <c r="L18" i="107"/>
  <c r="I18" i="107"/>
  <c r="V12" i="152"/>
  <c r="V14" i="152"/>
  <c r="E23" i="152"/>
  <c r="V13" i="152"/>
  <c r="I17" i="108"/>
  <c r="G17" i="108"/>
  <c r="K17" i="108"/>
  <c r="K30" i="47"/>
  <c r="AN13" i="103"/>
  <c r="AN18" i="103"/>
  <c r="AN26" i="103"/>
  <c r="AN25" i="103"/>
  <c r="AN28" i="103"/>
  <c r="AN11" i="103"/>
  <c r="AN21" i="103"/>
  <c r="AN23" i="103"/>
  <c r="AN20" i="103"/>
  <c r="AN19" i="103"/>
  <c r="AN14" i="103"/>
  <c r="AN22" i="103"/>
  <c r="AN16" i="103"/>
  <c r="AN17" i="103"/>
  <c r="AN27" i="103"/>
  <c r="AN15" i="103"/>
  <c r="AN12" i="103"/>
  <c r="AB18" i="152"/>
  <c r="AB19" i="152"/>
  <c r="AB17" i="152"/>
  <c r="F29" i="142"/>
  <c r="K29" i="142"/>
  <c r="Q26" i="96"/>
  <c r="G26" i="96"/>
  <c r="I26" i="96"/>
  <c r="K26" i="96"/>
  <c r="M26" i="96"/>
  <c r="M24" i="108"/>
  <c r="I24" i="108"/>
  <c r="G24" i="108"/>
  <c r="K24" i="108"/>
  <c r="H21" i="147"/>
  <c r="F21" i="147"/>
  <c r="K21" i="147"/>
  <c r="AB12" i="152"/>
  <c r="Q23" i="152"/>
  <c r="AB14" i="152"/>
  <c r="AB13" i="152"/>
  <c r="M31" i="145"/>
  <c r="D31" i="145"/>
  <c r="O31" i="145"/>
  <c r="M17" i="108"/>
  <c r="F26" i="147"/>
  <c r="AH17" i="103"/>
  <c r="AN18" i="105"/>
  <c r="L27" i="107"/>
  <c r="I27" i="107"/>
  <c r="H28" i="143"/>
  <c r="K28" i="143"/>
  <c r="F28" i="143"/>
  <c r="AH24" i="105"/>
  <c r="K15" i="94"/>
  <c r="G15" i="94"/>
  <c r="I15" i="94"/>
  <c r="Q15" i="94"/>
  <c r="M15" i="94"/>
  <c r="F18" i="146"/>
  <c r="K18" i="146"/>
  <c r="AH20" i="103"/>
  <c r="K25" i="141"/>
  <c r="I25" i="141"/>
  <c r="K13" i="141"/>
  <c r="AN18" i="104"/>
  <c r="AN22" i="104"/>
  <c r="AN24" i="104"/>
  <c r="AN28" i="104"/>
  <c r="AN26" i="104"/>
  <c r="AN16" i="104"/>
  <c r="AN19" i="104"/>
  <c r="AN13" i="104"/>
  <c r="AN25" i="104"/>
  <c r="AN14" i="104"/>
  <c r="AN20" i="104"/>
  <c r="AN15" i="104"/>
  <c r="AN21" i="104"/>
  <c r="AN12" i="104"/>
  <c r="AN27" i="104"/>
  <c r="AN17" i="104"/>
  <c r="AN11" i="104"/>
  <c r="AN23" i="104"/>
  <c r="AH15" i="104"/>
  <c r="G14" i="141"/>
  <c r="K14" i="141"/>
  <c r="I14" i="141"/>
  <c r="O30" i="49"/>
  <c r="M30" i="49"/>
  <c r="U30" i="49"/>
  <c r="Y30" i="49"/>
  <c r="K30" i="49"/>
  <c r="Q30" i="49"/>
  <c r="P27" i="110"/>
  <c r="D27" i="110"/>
  <c r="N27" i="110"/>
  <c r="J27" i="110"/>
  <c r="F27" i="110"/>
  <c r="H27" i="110"/>
  <c r="L27" i="110"/>
  <c r="I10" i="108"/>
  <c r="N29" i="108"/>
  <c r="O29" i="108" s="1"/>
  <c r="G10" i="108"/>
  <c r="K10" i="108"/>
  <c r="H15" i="144"/>
  <c r="K15" i="144"/>
  <c r="F15" i="144"/>
  <c r="AT28" i="103"/>
  <c r="AT18" i="103"/>
  <c r="AT16" i="103"/>
  <c r="AT17" i="103"/>
  <c r="AT22" i="103"/>
  <c r="AT12" i="103"/>
  <c r="AT14" i="103"/>
  <c r="AT26" i="103"/>
  <c r="AT19" i="103"/>
  <c r="AT27" i="103"/>
  <c r="AT15" i="103"/>
  <c r="AT20" i="103"/>
  <c r="AT21" i="103"/>
  <c r="AT23" i="103"/>
  <c r="AT13" i="103"/>
  <c r="AT11" i="103"/>
  <c r="Q12" i="94"/>
  <c r="G12" i="94"/>
  <c r="K12" i="94"/>
  <c r="I12" i="94"/>
  <c r="M12" i="94"/>
  <c r="Q19" i="96"/>
  <c r="K19" i="96"/>
  <c r="O19" i="96" s="1"/>
  <c r="H29" i="144"/>
  <c r="K29" i="144"/>
  <c r="F29" i="144"/>
  <c r="H12" i="144"/>
  <c r="M27" i="96"/>
  <c r="M31" i="144"/>
  <c r="D31" i="144"/>
  <c r="K19" i="148"/>
  <c r="P30" i="104"/>
  <c r="Q30" i="104" s="1"/>
  <c r="Q11" i="104"/>
  <c r="AH11" i="103"/>
  <c r="AH18" i="103"/>
  <c r="K17" i="141"/>
  <c r="G17" i="141"/>
  <c r="I17" i="141"/>
  <c r="AH24" i="103"/>
  <c r="H18" i="145"/>
  <c r="K18" i="145"/>
  <c r="F18" i="145"/>
  <c r="K16" i="143"/>
  <c r="H16" i="143"/>
  <c r="F16" i="143"/>
  <c r="I15" i="141"/>
  <c r="G15" i="141"/>
  <c r="AH15" i="105"/>
  <c r="K12" i="147"/>
  <c r="F12" i="147"/>
  <c r="H12" i="147"/>
  <c r="AH13" i="104"/>
  <c r="M24" i="36"/>
  <c r="W12" i="34"/>
  <c r="W19" i="34"/>
  <c r="F14" i="148"/>
  <c r="K14" i="148"/>
  <c r="H14" i="148"/>
  <c r="K18" i="147"/>
  <c r="F18" i="147"/>
  <c r="H18" i="147"/>
  <c r="H17" i="142"/>
  <c r="F17" i="142"/>
  <c r="I25" i="95"/>
  <c r="O25" i="95" s="1"/>
  <c r="AH27" i="104"/>
  <c r="Q21" i="95"/>
  <c r="K21" i="95"/>
  <c r="I21" i="95"/>
  <c r="G21" i="95"/>
  <c r="M21" i="95"/>
  <c r="F16" i="147"/>
  <c r="K16" i="147"/>
  <c r="H16" i="147"/>
  <c r="I13" i="94"/>
  <c r="AD12" i="68"/>
  <c r="G30" i="49"/>
  <c r="K27" i="147"/>
  <c r="F27" i="147"/>
  <c r="H27" i="147"/>
  <c r="O31" i="148"/>
  <c r="AH26" i="104"/>
  <c r="O31" i="144"/>
  <c r="M19" i="108"/>
  <c r="K19" i="108"/>
  <c r="G19" i="108"/>
  <c r="E31" i="43"/>
  <c r="Q13" i="97"/>
  <c r="G13" i="97"/>
  <c r="I13" i="97"/>
  <c r="M13" i="97"/>
  <c r="Z16" i="98"/>
  <c r="I30" i="97"/>
  <c r="F19" i="79"/>
  <c r="X19" i="79"/>
  <c r="N24" i="102"/>
  <c r="G10" i="94"/>
  <c r="F12" i="144"/>
  <c r="I14" i="107"/>
  <c r="L14" i="107"/>
  <c r="K28" i="144"/>
  <c r="F28" i="144"/>
  <c r="H28" i="144"/>
  <c r="K27" i="144"/>
  <c r="I30" i="47"/>
  <c r="O30" i="47"/>
  <c r="Y30" i="47"/>
  <c r="Q30" i="47"/>
  <c r="Z13" i="98"/>
  <c r="Z14" i="98"/>
  <c r="Z12" i="98"/>
  <c r="M21" i="98"/>
  <c r="Y19" i="152"/>
  <c r="Y18" i="152"/>
  <c r="K23" i="152"/>
  <c r="K24" i="142"/>
  <c r="F24" i="142"/>
  <c r="H24" i="142"/>
  <c r="F19" i="145"/>
  <c r="K19" i="145"/>
  <c r="H19" i="145"/>
  <c r="Q24" i="94"/>
  <c r="I24" i="94"/>
  <c r="M24" i="94"/>
  <c r="L28" i="107"/>
  <c r="I28" i="107"/>
  <c r="Q21" i="97"/>
  <c r="G21" i="97"/>
  <c r="I21" i="97"/>
  <c r="M21" i="97"/>
  <c r="K21" i="97"/>
  <c r="Q22" i="94"/>
  <c r="K22" i="94"/>
  <c r="M22" i="94"/>
  <c r="G22" i="94"/>
  <c r="I22" i="94"/>
  <c r="G10" i="141"/>
  <c r="N29" i="141"/>
  <c r="O29" i="141" s="1"/>
  <c r="I10" i="141"/>
  <c r="K10" i="141"/>
  <c r="H31" i="137"/>
  <c r="P27" i="112"/>
  <c r="H27" i="112"/>
  <c r="J27" i="112"/>
  <c r="N27" i="112"/>
  <c r="F27" i="112"/>
  <c r="D27" i="112"/>
  <c r="L27" i="112"/>
  <c r="F27" i="143"/>
  <c r="H27" i="143"/>
  <c r="K27" i="143"/>
  <c r="AH19" i="104"/>
  <c r="AH22" i="105"/>
  <c r="G29" i="108"/>
  <c r="I16" i="96"/>
  <c r="M16" i="96"/>
  <c r="G16" i="96"/>
  <c r="Q16" i="96"/>
  <c r="K16" i="96"/>
  <c r="K21" i="145"/>
  <c r="H21" i="145"/>
  <c r="F21" i="145"/>
  <c r="Q19" i="97"/>
  <c r="I19" i="97"/>
  <c r="G19" i="97"/>
  <c r="M19" i="97"/>
  <c r="AA15" i="92"/>
  <c r="AA13" i="92"/>
  <c r="AA14" i="92"/>
  <c r="AA12" i="92"/>
  <c r="O23" i="92"/>
  <c r="Q12" i="97"/>
  <c r="G12" i="97"/>
  <c r="H16" i="142"/>
  <c r="F16" i="142"/>
  <c r="K16" i="142"/>
  <c r="Q15" i="96"/>
  <c r="I15" i="96"/>
  <c r="K15" i="96"/>
  <c r="M15" i="96"/>
  <c r="G15" i="96"/>
  <c r="F25" i="143"/>
  <c r="K25" i="143"/>
  <c r="H25" i="143"/>
  <c r="AH30" i="104"/>
  <c r="M20" i="95"/>
  <c r="I20" i="95"/>
  <c r="Q20" i="95"/>
  <c r="AH30" i="103"/>
  <c r="K19" i="97"/>
  <c r="F23" i="146"/>
  <c r="K23" i="146"/>
  <c r="K20" i="142"/>
  <c r="F20" i="142"/>
  <c r="H20" i="142"/>
  <c r="V31" i="144"/>
  <c r="T31" i="144"/>
  <c r="H22" i="143"/>
  <c r="K22" i="143"/>
  <c r="K23" i="142"/>
  <c r="F23" i="142"/>
  <c r="H23" i="142"/>
  <c r="G12" i="155"/>
  <c r="H13" i="144"/>
  <c r="F13" i="144"/>
  <c r="K13" i="144"/>
  <c r="Q10" i="96"/>
  <c r="I10" i="96"/>
  <c r="G10" i="96"/>
  <c r="K10" i="96"/>
  <c r="I12" i="108"/>
  <c r="G12" i="108"/>
  <c r="M12" i="108"/>
  <c r="X13" i="152"/>
  <c r="E29" i="55"/>
  <c r="E16" i="55"/>
  <c r="H29" i="55"/>
  <c r="E15" i="55"/>
  <c r="M29" i="55"/>
  <c r="E22" i="55"/>
  <c r="E11" i="55"/>
  <c r="E27" i="55"/>
  <c r="E19" i="55"/>
  <c r="R29" i="55"/>
  <c r="E17" i="55"/>
  <c r="E21" i="55"/>
  <c r="E20" i="55"/>
  <c r="E24" i="55"/>
  <c r="E14" i="55"/>
  <c r="E18" i="55"/>
  <c r="E25" i="55"/>
  <c r="K25" i="147"/>
  <c r="Q13" i="95"/>
  <c r="K13" i="95"/>
  <c r="M13" i="95"/>
  <c r="I13" i="95"/>
  <c r="G13" i="95"/>
  <c r="AD18" i="68"/>
  <c r="AH28" i="105"/>
  <c r="E12" i="56"/>
  <c r="E28" i="56"/>
  <c r="E24" i="56"/>
  <c r="E17" i="56"/>
  <c r="N30" i="94"/>
  <c r="G30" i="94" s="1"/>
  <c r="G23" i="96"/>
  <c r="I23" i="96"/>
  <c r="M20" i="94"/>
  <c r="Q20" i="97"/>
  <c r="G20" i="97"/>
  <c r="K20" i="97"/>
  <c r="M20" i="97"/>
  <c r="I20" i="97"/>
  <c r="AH22" i="104"/>
  <c r="AH22" i="103"/>
  <c r="Q18" i="95"/>
  <c r="G18" i="95"/>
  <c r="I18" i="95"/>
  <c r="H15" i="147"/>
  <c r="F15" i="147"/>
  <c r="K15" i="147"/>
  <c r="AC13" i="98"/>
  <c r="AC12" i="98"/>
  <c r="AC14" i="98"/>
  <c r="S21" i="98"/>
  <c r="W12" i="92"/>
  <c r="G23" i="92"/>
  <c r="W15" i="92"/>
  <c r="W13" i="92"/>
  <c r="F17" i="144"/>
  <c r="K17" i="144"/>
  <c r="H17" i="144"/>
  <c r="X20" i="92"/>
  <c r="D27" i="111"/>
  <c r="F27" i="111"/>
  <c r="L27" i="111"/>
  <c r="H27" i="111"/>
  <c r="J27" i="111"/>
  <c r="N27" i="111"/>
  <c r="P27" i="111"/>
  <c r="K14" i="144"/>
  <c r="H14" i="144"/>
  <c r="F14" i="144"/>
  <c r="H26" i="142"/>
  <c r="K26" i="142"/>
  <c r="F26" i="142"/>
  <c r="K20" i="148"/>
  <c r="F20" i="148"/>
  <c r="G12" i="96"/>
  <c r="Q12" i="96"/>
  <c r="I12" i="96"/>
  <c r="M12" i="96"/>
  <c r="K12" i="96"/>
  <c r="M20" i="36"/>
  <c r="V31" i="143"/>
  <c r="T31" i="143"/>
  <c r="O21" i="98"/>
  <c r="AA13" i="98"/>
  <c r="AA14" i="98"/>
  <c r="K13" i="146"/>
  <c r="H13" i="146"/>
  <c r="F13" i="146"/>
  <c r="K23" i="148"/>
  <c r="F23" i="148"/>
  <c r="AC18" i="152"/>
  <c r="AC17" i="152"/>
  <c r="U30" i="47"/>
  <c r="I30" i="106"/>
  <c r="K20" i="141"/>
  <c r="G20" i="141"/>
  <c r="H27" i="146"/>
  <c r="K27" i="146"/>
  <c r="O13" i="96"/>
  <c r="AA31" i="146"/>
  <c r="F26" i="145"/>
  <c r="H26" i="145"/>
  <c r="K26" i="145"/>
  <c r="H29" i="142"/>
  <c r="K20" i="147"/>
  <c r="F20" i="147"/>
  <c r="W10" i="34"/>
  <c r="H28" i="146"/>
  <c r="I30" i="141"/>
  <c r="Q24" i="96"/>
  <c r="K24" i="96"/>
  <c r="I24" i="96"/>
  <c r="M24" i="96"/>
  <c r="G24" i="96"/>
  <c r="K26" i="146"/>
  <c r="F26" i="146"/>
  <c r="H26" i="146"/>
  <c r="E11" i="57"/>
  <c r="M29" i="57"/>
  <c r="R29" i="57"/>
  <c r="E24" i="57"/>
  <c r="E14" i="57"/>
  <c r="E20" i="57"/>
  <c r="E17" i="57"/>
  <c r="E18" i="57"/>
  <c r="E29" i="57"/>
  <c r="E23" i="57"/>
  <c r="E15" i="57"/>
  <c r="E13" i="57"/>
  <c r="E26" i="57"/>
  <c r="E21" i="57"/>
  <c r="E22" i="57"/>
  <c r="E19" i="57"/>
  <c r="K21" i="144"/>
  <c r="F21" i="144"/>
  <c r="Y18" i="98"/>
  <c r="Y16" i="98"/>
  <c r="K21" i="98"/>
  <c r="K22" i="147"/>
  <c r="H22" i="147"/>
  <c r="F22" i="147"/>
  <c r="AD15" i="68"/>
  <c r="AC18" i="92"/>
  <c r="AC20" i="92"/>
  <c r="AC19" i="92"/>
  <c r="AC17" i="92"/>
  <c r="N31" i="43"/>
  <c r="N28" i="43"/>
  <c r="N20" i="43"/>
  <c r="N21" i="43"/>
  <c r="N12" i="43"/>
  <c r="N25" i="43"/>
  <c r="N19" i="43"/>
  <c r="N27" i="43"/>
  <c r="N18" i="43"/>
  <c r="N22" i="43"/>
  <c r="N15" i="43"/>
  <c r="N26" i="43"/>
  <c r="N24" i="43"/>
  <c r="N13" i="43"/>
  <c r="N11" i="43"/>
  <c r="N23" i="43"/>
  <c r="N17" i="43"/>
  <c r="Q26" i="94"/>
  <c r="K26" i="94"/>
  <c r="G26" i="94"/>
  <c r="I26" i="94"/>
  <c r="M26" i="94"/>
  <c r="H29" i="147"/>
  <c r="K29" i="147"/>
  <c r="F29" i="147"/>
  <c r="Q18" i="94"/>
  <c r="G18" i="94"/>
  <c r="I18" i="94"/>
  <c r="M18" i="94"/>
  <c r="K18" i="94"/>
  <c r="AH26" i="103"/>
  <c r="O15" i="79"/>
  <c r="I15" i="79"/>
  <c r="F15" i="79"/>
  <c r="AC21" i="79"/>
  <c r="L15" i="79"/>
  <c r="M25" i="36"/>
  <c r="F25" i="147"/>
  <c r="L19" i="107"/>
  <c r="I19" i="107"/>
  <c r="K14" i="142"/>
  <c r="F14" i="142"/>
  <c r="V31" i="148"/>
  <c r="T31" i="148"/>
  <c r="N29" i="102"/>
  <c r="N18" i="102"/>
  <c r="N12" i="102"/>
  <c r="N25" i="102"/>
  <c r="N10" i="102"/>
  <c r="N19" i="102"/>
  <c r="N22" i="102"/>
  <c r="N20" i="102"/>
  <c r="N15" i="102"/>
  <c r="N21" i="102"/>
  <c r="N11" i="102"/>
  <c r="AH14" i="104"/>
  <c r="O13" i="141"/>
  <c r="AH12" i="104"/>
  <c r="W15" i="34"/>
  <c r="M13" i="108"/>
  <c r="G13" i="108"/>
  <c r="I13" i="108"/>
  <c r="K13" i="108"/>
  <c r="Z13" i="92"/>
  <c r="Z15" i="92"/>
  <c r="M23" i="92"/>
  <c r="Z14" i="92"/>
  <c r="K18" i="143"/>
  <c r="K16" i="145"/>
  <c r="H16" i="145"/>
  <c r="F16" i="145"/>
  <c r="O29" i="10"/>
  <c r="R29" i="10"/>
  <c r="L29" i="10"/>
  <c r="I29" i="10"/>
  <c r="H17" i="148"/>
  <c r="F17" i="148"/>
  <c r="H18" i="143"/>
  <c r="L21" i="107"/>
  <c r="I21" i="107"/>
  <c r="AH28" i="104"/>
  <c r="M11" i="108"/>
  <c r="G11" i="108"/>
  <c r="H15" i="148"/>
  <c r="Q10" i="97"/>
  <c r="K10" i="97"/>
  <c r="M10" i="97"/>
  <c r="G10" i="97"/>
  <c r="K17" i="143"/>
  <c r="Q11" i="96"/>
  <c r="G11" i="96"/>
  <c r="I11" i="96"/>
  <c r="K11" i="96"/>
  <c r="E23" i="54"/>
  <c r="E27" i="54"/>
  <c r="E22" i="54"/>
  <c r="M29" i="54"/>
  <c r="E18" i="54"/>
  <c r="R29" i="54"/>
  <c r="H29" i="54"/>
  <c r="E13" i="54"/>
  <c r="E15" i="54"/>
  <c r="E25" i="54"/>
  <c r="E12" i="54"/>
  <c r="E21" i="54"/>
  <c r="E17" i="54"/>
  <c r="E28" i="54"/>
  <c r="E19" i="54"/>
  <c r="E14" i="54"/>
  <c r="E29" i="54"/>
  <c r="E26" i="54"/>
  <c r="E16" i="54"/>
  <c r="E11" i="54"/>
  <c r="F22" i="145"/>
  <c r="I12" i="97"/>
  <c r="G11" i="97"/>
  <c r="Q11" i="97"/>
  <c r="M11" i="97"/>
  <c r="K11" i="97"/>
  <c r="D15" i="45"/>
  <c r="D12" i="45"/>
  <c r="D21" i="45"/>
  <c r="K14" i="145"/>
  <c r="F14" i="145"/>
  <c r="K15" i="142"/>
  <c r="F15" i="142"/>
  <c r="K18" i="144"/>
  <c r="F18" i="144"/>
  <c r="H18" i="144"/>
  <c r="AA31" i="143"/>
  <c r="AC31" i="143"/>
  <c r="AD20" i="68"/>
  <c r="AH15" i="103"/>
  <c r="H14" i="146"/>
  <c r="F14" i="146"/>
  <c r="K14" i="146"/>
  <c r="Y30" i="48"/>
  <c r="G30" i="48"/>
  <c r="M30" i="48"/>
  <c r="Q30" i="48"/>
  <c r="X15" i="79"/>
  <c r="AH16" i="104"/>
  <c r="AH13" i="105"/>
  <c r="AD13" i="79"/>
  <c r="AD16" i="79"/>
  <c r="N14" i="102"/>
  <c r="F27" i="142"/>
  <c r="K27" i="142"/>
  <c r="AA17" i="92"/>
  <c r="F19" i="148"/>
  <c r="H13" i="142"/>
  <c r="F13" i="142"/>
  <c r="K13" i="142"/>
  <c r="H19" i="143"/>
  <c r="M19" i="90"/>
  <c r="M28" i="90"/>
  <c r="M14" i="90"/>
  <c r="M29" i="90"/>
  <c r="M31" i="90"/>
  <c r="M25" i="90"/>
  <c r="M21" i="90"/>
  <c r="M24" i="90"/>
  <c r="M20" i="90"/>
  <c r="M30" i="90"/>
  <c r="M27" i="90"/>
  <c r="M13" i="90"/>
  <c r="M33" i="90"/>
  <c r="M17" i="90"/>
  <c r="M16" i="90"/>
  <c r="M15" i="90"/>
  <c r="M26" i="90"/>
  <c r="M18" i="90"/>
  <c r="M22" i="90"/>
  <c r="M23" i="90"/>
  <c r="P30" i="4" l="1"/>
  <c r="Q30" i="4" s="1"/>
  <c r="Q11" i="100"/>
  <c r="P30" i="100"/>
  <c r="Q30" i="100" s="1"/>
  <c r="E14" i="56"/>
  <c r="E27" i="56"/>
  <c r="H29" i="56"/>
  <c r="E11" i="56"/>
  <c r="E16" i="56"/>
  <c r="E13" i="56"/>
  <c r="E18" i="56"/>
  <c r="E20" i="56"/>
  <c r="M29" i="56"/>
  <c r="E26" i="56"/>
  <c r="E15" i="56"/>
  <c r="E28" i="53"/>
  <c r="D20" i="45"/>
  <c r="D13" i="45"/>
  <c r="D17" i="45"/>
  <c r="D28" i="45"/>
  <c r="D18" i="45"/>
  <c r="D22" i="45"/>
  <c r="D26" i="45"/>
  <c r="D29" i="45"/>
  <c r="D25" i="45"/>
  <c r="D16" i="45"/>
  <c r="L30" i="45"/>
  <c r="D24" i="45"/>
  <c r="D19" i="45"/>
  <c r="D30" i="45"/>
  <c r="H30" i="45"/>
  <c r="D27" i="45"/>
  <c r="D23" i="45"/>
  <c r="P30" i="45"/>
  <c r="L32" i="107"/>
  <c r="I32" i="107"/>
  <c r="AA19" i="79"/>
  <c r="O13" i="97"/>
  <c r="O25" i="96"/>
  <c r="Q23" i="96"/>
  <c r="M23" i="96"/>
  <c r="K23" i="96"/>
  <c r="O23" i="96" s="1"/>
  <c r="O18" i="95"/>
  <c r="L16" i="68"/>
  <c r="X16" i="68"/>
  <c r="AC23" i="68"/>
  <c r="H19" i="142"/>
  <c r="F19" i="142"/>
  <c r="O17" i="141"/>
  <c r="G16" i="108"/>
  <c r="M16" i="108"/>
  <c r="I16" i="108"/>
  <c r="P30" i="103"/>
  <c r="Q30" i="103" s="1"/>
  <c r="AH21" i="103"/>
  <c r="AN13" i="105"/>
  <c r="AN16" i="105"/>
  <c r="AN28" i="105"/>
  <c r="AB12" i="105"/>
  <c r="AN26" i="105"/>
  <c r="AN17" i="105"/>
  <c r="AN21" i="105"/>
  <c r="E12" i="52"/>
  <c r="AA19" i="152"/>
  <c r="W26" i="34"/>
  <c r="M14" i="97"/>
  <c r="X17" i="152"/>
  <c r="X18" i="152"/>
  <c r="AC16" i="98"/>
  <c r="E11" i="52"/>
  <c r="M26" i="97"/>
  <c r="I16" i="68"/>
  <c r="G25" i="108"/>
  <c r="K25" i="108"/>
  <c r="K17" i="147"/>
  <c r="O30" i="48"/>
  <c r="K30" i="48"/>
  <c r="W30" i="48" s="1"/>
  <c r="E24" i="54"/>
  <c r="E20" i="54"/>
  <c r="AB27" i="104"/>
  <c r="AC18" i="98"/>
  <c r="H17" i="147"/>
  <c r="I24" i="106"/>
  <c r="F25" i="146"/>
  <c r="K25" i="146"/>
  <c r="H25" i="146"/>
  <c r="H29" i="57"/>
  <c r="E25" i="57"/>
  <c r="K10" i="94"/>
  <c r="M10" i="94"/>
  <c r="E29" i="10"/>
  <c r="K17" i="145"/>
  <c r="H17" i="145"/>
  <c r="AB30" i="103"/>
  <c r="O26" i="141"/>
  <c r="M18" i="108"/>
  <c r="I19" i="95"/>
  <c r="AD12" i="125"/>
  <c r="E29" i="102"/>
  <c r="AB17" i="98"/>
  <c r="AB18" i="98"/>
  <c r="AB16" i="98"/>
  <c r="G20" i="108"/>
  <c r="K20" i="108"/>
  <c r="M20" i="108"/>
  <c r="I20" i="108"/>
  <c r="K27" i="145"/>
  <c r="F27" i="145"/>
  <c r="K14" i="97"/>
  <c r="Y12" i="98"/>
  <c r="O25" i="108"/>
  <c r="AD14" i="79"/>
  <c r="F17" i="147"/>
  <c r="Y31" i="139"/>
  <c r="K31" i="139"/>
  <c r="R31" i="139"/>
  <c r="I19" i="79"/>
  <c r="U19" i="79"/>
  <c r="O19" i="79"/>
  <c r="I31" i="107"/>
  <c r="AN12" i="105"/>
  <c r="AN27" i="105"/>
  <c r="I15" i="125"/>
  <c r="R31" i="146"/>
  <c r="AT23" i="104"/>
  <c r="AT15" i="104"/>
  <c r="K13" i="147"/>
  <c r="G22" i="95"/>
  <c r="Q22" i="95"/>
  <c r="I22" i="95"/>
  <c r="M22" i="95"/>
  <c r="AA14" i="152"/>
  <c r="O23" i="152"/>
  <c r="AA13" i="152"/>
  <c r="I23" i="141"/>
  <c r="K23" i="141"/>
  <c r="O23" i="141" s="1"/>
  <c r="AA18" i="152"/>
  <c r="O16" i="97"/>
  <c r="AA31" i="148"/>
  <c r="T31" i="142"/>
  <c r="V31" i="142"/>
  <c r="G17" i="97"/>
  <c r="I14" i="95"/>
  <c r="Q14" i="95"/>
  <c r="M14" i="95"/>
  <c r="G14" i="95"/>
  <c r="K19" i="95"/>
  <c r="O26" i="97"/>
  <c r="Y13" i="98"/>
  <c r="G15" i="97"/>
  <c r="Q15" i="97"/>
  <c r="I15" i="97"/>
  <c r="F28" i="146"/>
  <c r="F31" i="155"/>
  <c r="G31" i="155" s="1"/>
  <c r="O20" i="95"/>
  <c r="AN14" i="105"/>
  <c r="AN22" i="105"/>
  <c r="R15" i="125"/>
  <c r="O16" i="141"/>
  <c r="O27" i="96"/>
  <c r="P17" i="70"/>
  <c r="G24" i="97"/>
  <c r="AT21" i="104"/>
  <c r="AT17" i="104"/>
  <c r="AB19" i="105"/>
  <c r="O26" i="108"/>
  <c r="G14" i="97"/>
  <c r="G18" i="108"/>
  <c r="I22" i="141"/>
  <c r="K22" i="141"/>
  <c r="I18" i="108"/>
  <c r="I15" i="107"/>
  <c r="L15" i="107"/>
  <c r="G31" i="84"/>
  <c r="E31" i="84"/>
  <c r="I31" i="84"/>
  <c r="K27" i="94"/>
  <c r="O27" i="94" s="1"/>
  <c r="Q27" i="94"/>
  <c r="G21" i="96"/>
  <c r="Q21" i="96"/>
  <c r="M21" i="96"/>
  <c r="K21" i="96"/>
  <c r="O21" i="96" s="1"/>
  <c r="G12" i="95"/>
  <c r="Q12" i="95"/>
  <c r="O11" i="108"/>
  <c r="K28" i="146"/>
  <c r="O25" i="141"/>
  <c r="AN15" i="105"/>
  <c r="AN23" i="105"/>
  <c r="F15" i="125"/>
  <c r="I23" i="68"/>
  <c r="O28" i="70"/>
  <c r="M24" i="97"/>
  <c r="AT13" i="104"/>
  <c r="AT12" i="104"/>
  <c r="K15" i="97"/>
  <c r="Q15" i="95"/>
  <c r="M15" i="95"/>
  <c r="I15" i="95"/>
  <c r="K19" i="141"/>
  <c r="I18" i="106"/>
  <c r="I14" i="97"/>
  <c r="AN20" i="105"/>
  <c r="AN25" i="105"/>
  <c r="U15" i="125"/>
  <c r="I29" i="108"/>
  <c r="K24" i="97"/>
  <c r="AT14" i="104"/>
  <c r="AV17" i="104" s="1"/>
  <c r="AT26" i="104"/>
  <c r="AT11" i="104"/>
  <c r="O12" i="141"/>
  <c r="I30" i="49"/>
  <c r="S30" i="49"/>
  <c r="U16" i="68"/>
  <c r="F16" i="68"/>
  <c r="K20" i="146"/>
  <c r="Q13" i="94"/>
  <c r="M13" i="94"/>
  <c r="G13" i="94"/>
  <c r="O13" i="94" s="1"/>
  <c r="H17" i="146"/>
  <c r="F17" i="146"/>
  <c r="E13" i="52"/>
  <c r="H29" i="52"/>
  <c r="E19" i="52"/>
  <c r="E22" i="52"/>
  <c r="E17" i="52"/>
  <c r="E28" i="52"/>
  <c r="E15" i="52"/>
  <c r="E26" i="52"/>
  <c r="E29" i="52"/>
  <c r="E16" i="52"/>
  <c r="E18" i="52"/>
  <c r="E23" i="52"/>
  <c r="E20" i="52"/>
  <c r="E25" i="52"/>
  <c r="M29" i="52"/>
  <c r="E14" i="52"/>
  <c r="E27" i="52"/>
  <c r="G19" i="141"/>
  <c r="F28" i="148"/>
  <c r="H28" i="148"/>
  <c r="R15" i="79"/>
  <c r="AA15" i="79"/>
  <c r="AD15" i="79" s="1"/>
  <c r="U15" i="79"/>
  <c r="O16" i="68"/>
  <c r="E19" i="56"/>
  <c r="E25" i="56"/>
  <c r="E23" i="56"/>
  <c r="E21" i="56"/>
  <c r="E22" i="56"/>
  <c r="R29" i="56"/>
  <c r="AD19" i="68"/>
  <c r="K15" i="95"/>
  <c r="AT18" i="104"/>
  <c r="AB28" i="104"/>
  <c r="O14" i="96"/>
  <c r="I24" i="97"/>
  <c r="AT19" i="104"/>
  <c r="AT22" i="104"/>
  <c r="F31" i="146"/>
  <c r="X16" i="98"/>
  <c r="X18" i="98"/>
  <c r="H20" i="146"/>
  <c r="K27" i="108"/>
  <c r="I27" i="108"/>
  <c r="Q22" i="97"/>
  <c r="M22" i="97"/>
  <c r="K22" i="97"/>
  <c r="I22" i="97"/>
  <c r="I22" i="108"/>
  <c r="E24" i="52"/>
  <c r="O13" i="108"/>
  <c r="O26" i="94"/>
  <c r="Y31" i="146"/>
  <c r="W30" i="47"/>
  <c r="D31" i="148"/>
  <c r="R31" i="148" s="1"/>
  <c r="M30" i="97"/>
  <c r="AN24" i="105"/>
  <c r="AN19" i="105"/>
  <c r="AN11" i="105"/>
  <c r="AP19" i="105" s="1"/>
  <c r="O15" i="125"/>
  <c r="O27" i="95"/>
  <c r="AT20" i="104"/>
  <c r="AT28" i="104"/>
  <c r="H13" i="147"/>
  <c r="I21" i="98"/>
  <c r="I17" i="94"/>
  <c r="M17" i="94"/>
  <c r="Q17" i="94"/>
  <c r="K17" i="94"/>
  <c r="AA16" i="68"/>
  <c r="G19" i="95"/>
  <c r="O19" i="95" s="1"/>
  <c r="Q19" i="95"/>
  <c r="O27" i="141"/>
  <c r="W18" i="92"/>
  <c r="G27" i="108"/>
  <c r="E21" i="52"/>
  <c r="K12" i="95"/>
  <c r="G22" i="108"/>
  <c r="X15" i="125"/>
  <c r="AT16" i="104"/>
  <c r="AT27" i="104"/>
  <c r="O14" i="108"/>
  <c r="H22" i="146"/>
  <c r="F22" i="146"/>
  <c r="K22" i="146"/>
  <c r="I12" i="95"/>
  <c r="O12" i="95" s="1"/>
  <c r="Q17" i="97"/>
  <c r="M17" i="97"/>
  <c r="K17" i="97"/>
  <c r="L21" i="79"/>
  <c r="O21" i="79"/>
  <c r="I21" i="79"/>
  <c r="R21" i="79"/>
  <c r="U21" i="79"/>
  <c r="F21" i="79"/>
  <c r="AA21" i="79"/>
  <c r="X21" i="79"/>
  <c r="O18" i="94"/>
  <c r="P15" i="43"/>
  <c r="P29" i="43"/>
  <c r="P19" i="43"/>
  <c r="P26" i="43"/>
  <c r="P23" i="43"/>
  <c r="P17" i="43"/>
  <c r="P25" i="43"/>
  <c r="P24" i="43"/>
  <c r="P13" i="43"/>
  <c r="P14" i="43"/>
  <c r="P22" i="43"/>
  <c r="P27" i="43"/>
  <c r="P20" i="43"/>
  <c r="P16" i="43"/>
  <c r="P28" i="43"/>
  <c r="P12" i="43"/>
  <c r="P18" i="43"/>
  <c r="P21" i="43"/>
  <c r="P11" i="43"/>
  <c r="O15" i="96"/>
  <c r="O19" i="108"/>
  <c r="AB20" i="104"/>
  <c r="AB30" i="104"/>
  <c r="O26" i="96"/>
  <c r="H31" i="142"/>
  <c r="R31" i="142"/>
  <c r="Y31" i="142"/>
  <c r="F31" i="142"/>
  <c r="P22" i="70"/>
  <c r="O22" i="70"/>
  <c r="O26" i="70"/>
  <c r="P26" i="70"/>
  <c r="AV25" i="105"/>
  <c r="O21" i="108"/>
  <c r="K29" i="108"/>
  <c r="K31" i="142"/>
  <c r="P19" i="70"/>
  <c r="O19" i="70"/>
  <c r="O31" i="70"/>
  <c r="P31" i="70"/>
  <c r="P18" i="70"/>
  <c r="O18" i="70"/>
  <c r="O17" i="95"/>
  <c r="O10" i="95"/>
  <c r="AV26" i="105"/>
  <c r="AV15" i="105"/>
  <c r="AV12" i="105"/>
  <c r="AV13" i="105"/>
  <c r="AV20" i="105"/>
  <c r="AV18" i="105"/>
  <c r="AV23" i="105"/>
  <c r="AV22" i="105"/>
  <c r="AV19" i="105"/>
  <c r="AV29" i="105"/>
  <c r="AV14" i="105"/>
  <c r="AV27" i="105"/>
  <c r="AV21" i="105"/>
  <c r="AV24" i="105"/>
  <c r="AV16" i="105"/>
  <c r="AV17" i="105"/>
  <c r="AV28" i="105"/>
  <c r="AV11" i="105"/>
  <c r="O16" i="94"/>
  <c r="O19" i="94"/>
  <c r="W30" i="34"/>
  <c r="AB27" i="105"/>
  <c r="O11" i="97"/>
  <c r="O11" i="96"/>
  <c r="Q30" i="94"/>
  <c r="I30" i="94"/>
  <c r="K30" i="94"/>
  <c r="M30" i="94"/>
  <c r="O12" i="97"/>
  <c r="O19" i="97"/>
  <c r="O16" i="96"/>
  <c r="O21" i="97"/>
  <c r="AP24" i="104"/>
  <c r="AP21" i="104"/>
  <c r="AP23" i="104"/>
  <c r="AP15" i="104"/>
  <c r="AP26" i="104"/>
  <c r="AP17" i="104"/>
  <c r="AP13" i="104"/>
  <c r="AP20" i="104"/>
  <c r="AP11" i="104"/>
  <c r="AP16" i="104"/>
  <c r="AP14" i="104"/>
  <c r="AP12" i="104"/>
  <c r="AP19" i="104"/>
  <c r="AP25" i="104"/>
  <c r="AP29" i="104"/>
  <c r="AP22" i="104"/>
  <c r="AP18" i="104"/>
  <c r="AP28" i="104"/>
  <c r="AP27" i="104"/>
  <c r="K29" i="141"/>
  <c r="O24" i="108"/>
  <c r="Q30" i="108"/>
  <c r="G30" i="108"/>
  <c r="K30" i="108"/>
  <c r="M30" i="108"/>
  <c r="Q30" i="141"/>
  <c r="K30" i="141"/>
  <c r="M30" i="141"/>
  <c r="P20" i="70"/>
  <c r="O20" i="70"/>
  <c r="P16" i="70"/>
  <c r="O16" i="70"/>
  <c r="O27" i="70"/>
  <c r="P27" i="70"/>
  <c r="M29" i="108"/>
  <c r="O16" i="36"/>
  <c r="O25" i="36"/>
  <c r="O15" i="36"/>
  <c r="O12" i="36"/>
  <c r="O19" i="36"/>
  <c r="O23" i="36"/>
  <c r="O20" i="36"/>
  <c r="O11" i="36"/>
  <c r="O29" i="36"/>
  <c r="O13" i="36"/>
  <c r="O28" i="36"/>
  <c r="O26" i="36"/>
  <c r="O27" i="36"/>
  <c r="O22" i="36"/>
  <c r="O17" i="36"/>
  <c r="O21" i="36"/>
  <c r="O24" i="36"/>
  <c r="O14" i="36"/>
  <c r="O18" i="36"/>
  <c r="L23" i="68"/>
  <c r="AA23" i="68"/>
  <c r="O23" i="68"/>
  <c r="K30" i="97"/>
  <c r="O30" i="97" s="1"/>
  <c r="Q30" i="97"/>
  <c r="O12" i="96"/>
  <c r="I31" i="106"/>
  <c r="Q30" i="96"/>
  <c r="M30" i="96"/>
  <c r="K30" i="96"/>
  <c r="I30" i="96"/>
  <c r="O12" i="108"/>
  <c r="I29" i="141"/>
  <c r="O22" i="94"/>
  <c r="O15" i="141"/>
  <c r="H31" i="144"/>
  <c r="Y31" i="144"/>
  <c r="F31" i="144"/>
  <c r="K31" i="144"/>
  <c r="R31" i="144"/>
  <c r="O10" i="108"/>
  <c r="G29" i="141"/>
  <c r="H31" i="143"/>
  <c r="F31" i="143"/>
  <c r="Y31" i="143"/>
  <c r="K31" i="143"/>
  <c r="R31" i="143"/>
  <c r="O11" i="95"/>
  <c r="F31" i="147"/>
  <c r="Y31" i="147"/>
  <c r="H31" i="147"/>
  <c r="K31" i="147"/>
  <c r="AB15" i="103"/>
  <c r="AB27" i="103"/>
  <c r="AB11" i="103"/>
  <c r="AB17" i="103"/>
  <c r="AB25" i="103"/>
  <c r="AB24" i="103"/>
  <c r="AB19" i="103"/>
  <c r="AB12" i="103"/>
  <c r="AB23" i="103"/>
  <c r="AB26" i="103"/>
  <c r="AB16" i="103"/>
  <c r="AB14" i="103"/>
  <c r="AB28" i="103"/>
  <c r="AB18" i="103"/>
  <c r="O23" i="97"/>
  <c r="O14" i="70"/>
  <c r="P14" i="70"/>
  <c r="P21" i="70"/>
  <c r="O21" i="70"/>
  <c r="AJ13" i="105"/>
  <c r="AJ12" i="105"/>
  <c r="AJ27" i="105"/>
  <c r="AJ29" i="105"/>
  <c r="AJ20" i="105"/>
  <c r="AJ24" i="105"/>
  <c r="AJ11" i="105"/>
  <c r="AJ23" i="105"/>
  <c r="AJ18" i="105"/>
  <c r="AJ28" i="105"/>
  <c r="AJ15" i="105"/>
  <c r="AJ17" i="105"/>
  <c r="AJ22" i="105"/>
  <c r="AJ14" i="105"/>
  <c r="AJ16" i="105"/>
  <c r="AJ25" i="105"/>
  <c r="AJ26" i="105"/>
  <c r="AJ21" i="105"/>
  <c r="AJ19" i="105"/>
  <c r="O16" i="95"/>
  <c r="O18" i="96"/>
  <c r="O25" i="94"/>
  <c r="O20" i="97"/>
  <c r="AJ12" i="103"/>
  <c r="AJ29" i="103"/>
  <c r="AJ13" i="103"/>
  <c r="AJ22" i="103"/>
  <c r="AJ20" i="103"/>
  <c r="AJ15" i="103"/>
  <c r="AJ26" i="103"/>
  <c r="AJ28" i="103"/>
  <c r="AJ11" i="103"/>
  <c r="AJ17" i="103"/>
  <c r="AJ23" i="103"/>
  <c r="AJ19" i="103"/>
  <c r="AJ14" i="103"/>
  <c r="AJ24" i="103"/>
  <c r="AJ27" i="103"/>
  <c r="AJ25" i="103"/>
  <c r="AJ21" i="103"/>
  <c r="AJ18" i="103"/>
  <c r="AJ16" i="103"/>
  <c r="O17" i="108"/>
  <c r="O14" i="94"/>
  <c r="P25" i="70"/>
  <c r="O25" i="70"/>
  <c r="O30" i="70"/>
  <c r="P30" i="70"/>
  <c r="AB30" i="105"/>
  <c r="AB13" i="103"/>
  <c r="AV27" i="103"/>
  <c r="AV12" i="103"/>
  <c r="AV28" i="103"/>
  <c r="AV17" i="103"/>
  <c r="AV26" i="103"/>
  <c r="AV14" i="103"/>
  <c r="AV18" i="103"/>
  <c r="AV25" i="103"/>
  <c r="AV20" i="103"/>
  <c r="AV23" i="103"/>
  <c r="AV19" i="103"/>
  <c r="AV16" i="103"/>
  <c r="AV22" i="103"/>
  <c r="AV15" i="103"/>
  <c r="AV11" i="103"/>
  <c r="AV21" i="103"/>
  <c r="AV24" i="103"/>
  <c r="AV29" i="103"/>
  <c r="AV13" i="103"/>
  <c r="AP24" i="103"/>
  <c r="AP28" i="103"/>
  <c r="AP12" i="103"/>
  <c r="AP17" i="103"/>
  <c r="AP15" i="103"/>
  <c r="AP21" i="103"/>
  <c r="AP13" i="103"/>
  <c r="AP19" i="103"/>
  <c r="AP18" i="103"/>
  <c r="AP14" i="103"/>
  <c r="AP20" i="103"/>
  <c r="AP23" i="103"/>
  <c r="AP29" i="103"/>
  <c r="AP25" i="103"/>
  <c r="AP26" i="103"/>
  <c r="AP22" i="103"/>
  <c r="AP27" i="103"/>
  <c r="AP16" i="103"/>
  <c r="AP11" i="103"/>
  <c r="P15" i="70"/>
  <c r="O15" i="70"/>
  <c r="P29" i="70"/>
  <c r="O29" i="70"/>
  <c r="AB21" i="105"/>
  <c r="AB20" i="105"/>
  <c r="AB11" i="105"/>
  <c r="AB15" i="105"/>
  <c r="AB13" i="105"/>
  <c r="AB16" i="105"/>
  <c r="AB14" i="105"/>
  <c r="AB17" i="105"/>
  <c r="AB18" i="105"/>
  <c r="AB26" i="105"/>
  <c r="AB25" i="105"/>
  <c r="H31" i="146"/>
  <c r="O20" i="96"/>
  <c r="AD21" i="68"/>
  <c r="AB20" i="103"/>
  <c r="O10" i="96"/>
  <c r="O24" i="94"/>
  <c r="AB24" i="105"/>
  <c r="AD19" i="79"/>
  <c r="AB28" i="105"/>
  <c r="K31" i="148"/>
  <c r="Y31" i="148"/>
  <c r="F31" i="148"/>
  <c r="H31" i="148"/>
  <c r="AB22" i="105"/>
  <c r="O14" i="141"/>
  <c r="O15" i="94"/>
  <c r="Y31" i="145"/>
  <c r="R31" i="145"/>
  <c r="K31" i="145"/>
  <c r="F31" i="145"/>
  <c r="H31" i="145"/>
  <c r="O26" i="95"/>
  <c r="O22" i="96"/>
  <c r="O23" i="95"/>
  <c r="AJ23" i="104"/>
  <c r="AJ19" i="104"/>
  <c r="AJ12" i="104"/>
  <c r="AJ16" i="104"/>
  <c r="AJ11" i="104"/>
  <c r="AJ21" i="104"/>
  <c r="AJ14" i="104"/>
  <c r="AJ29" i="104"/>
  <c r="AJ27" i="104"/>
  <c r="AJ25" i="104"/>
  <c r="AJ24" i="104"/>
  <c r="AJ18" i="104"/>
  <c r="AJ15" i="104"/>
  <c r="AJ17" i="104"/>
  <c r="AJ28" i="104"/>
  <c r="AJ22" i="104"/>
  <c r="AJ20" i="104"/>
  <c r="AJ26" i="104"/>
  <c r="AJ13" i="104"/>
  <c r="I30" i="95"/>
  <c r="K30" i="95"/>
  <c r="M30" i="95"/>
  <c r="G30" i="95"/>
  <c r="Q30" i="95"/>
  <c r="O23" i="94"/>
  <c r="P13" i="70"/>
  <c r="O13" i="70"/>
  <c r="O24" i="70"/>
  <c r="P24" i="70"/>
  <c r="AV12" i="104"/>
  <c r="AV23" i="104"/>
  <c r="O24" i="95"/>
  <c r="O11" i="94"/>
  <c r="O17" i="96"/>
  <c r="AB21" i="103"/>
  <c r="AB22" i="103"/>
  <c r="O10" i="97"/>
  <c r="P11" i="102"/>
  <c r="P13" i="102"/>
  <c r="P14" i="102"/>
  <c r="P12" i="102"/>
  <c r="P19" i="102"/>
  <c r="P23" i="102"/>
  <c r="P25" i="102"/>
  <c r="P28" i="102"/>
  <c r="P16" i="102"/>
  <c r="P15" i="102"/>
  <c r="P10" i="102"/>
  <c r="P21" i="102"/>
  <c r="P17" i="102"/>
  <c r="P24" i="102"/>
  <c r="P26" i="102"/>
  <c r="P20" i="102"/>
  <c r="P22" i="102"/>
  <c r="P27" i="102"/>
  <c r="P18" i="102"/>
  <c r="O24" i="96"/>
  <c r="O20" i="141"/>
  <c r="O13" i="95"/>
  <c r="O10" i="141"/>
  <c r="O21" i="95"/>
  <c r="AB21" i="104"/>
  <c r="AB14" i="104"/>
  <c r="AB12" i="104"/>
  <c r="AB23" i="104"/>
  <c r="AB19" i="104"/>
  <c r="AB15" i="104"/>
  <c r="AB26" i="104"/>
  <c r="AB17" i="104"/>
  <c r="AB13" i="104"/>
  <c r="AB16" i="104"/>
  <c r="AB22" i="104"/>
  <c r="AB24" i="104"/>
  <c r="AB11" i="104"/>
  <c r="AB18" i="104"/>
  <c r="O12" i="94"/>
  <c r="AB23" i="105"/>
  <c r="O21" i="141"/>
  <c r="O20" i="94"/>
  <c r="O32" i="70"/>
  <c r="P32" i="70"/>
  <c r="O23" i="70"/>
  <c r="P23" i="70"/>
  <c r="O24" i="141"/>
  <c r="O23" i="108"/>
  <c r="AB25" i="104"/>
  <c r="O19" i="90"/>
  <c r="O29" i="90"/>
  <c r="O32" i="90"/>
  <c r="O20" i="90"/>
  <c r="O18" i="90"/>
  <c r="O23" i="90"/>
  <c r="O14" i="90"/>
  <c r="O13" i="90"/>
  <c r="O21" i="90"/>
  <c r="O16" i="90"/>
  <c r="O26" i="90"/>
  <c r="O24" i="90"/>
  <c r="O15" i="90"/>
  <c r="O17" i="90"/>
  <c r="O30" i="90"/>
  <c r="O31" i="90"/>
  <c r="O28" i="90"/>
  <c r="O25" i="90"/>
  <c r="O27" i="90"/>
  <c r="O22" i="90"/>
  <c r="AP22" i="105" l="1"/>
  <c r="AP11" i="105"/>
  <c r="O24" i="97"/>
  <c r="W30" i="49"/>
  <c r="O17" i="94"/>
  <c r="O10" i="94"/>
  <c r="X23" i="68"/>
  <c r="R23" i="68"/>
  <c r="F23" i="68"/>
  <c r="U23" i="68"/>
  <c r="AV25" i="104"/>
  <c r="O30" i="141"/>
  <c r="O16" i="108"/>
  <c r="AP20" i="105"/>
  <c r="AV28" i="104"/>
  <c r="AX28" i="104" s="1"/>
  <c r="AP23" i="105"/>
  <c r="AV26" i="104"/>
  <c r="AP21" i="105"/>
  <c r="AP25" i="105"/>
  <c r="AR25" i="105" s="1"/>
  <c r="AD15" i="125"/>
  <c r="AP13" i="105"/>
  <c r="O17" i="97"/>
  <c r="O20" i="108"/>
  <c r="AP18" i="105"/>
  <c r="AQ18" i="105" s="1"/>
  <c r="O22" i="141"/>
  <c r="O22" i="95"/>
  <c r="AP14" i="105"/>
  <c r="AP15" i="105"/>
  <c r="AP12" i="105"/>
  <c r="AV13" i="104"/>
  <c r="AV22" i="104"/>
  <c r="AP28" i="105"/>
  <c r="AR28" i="105" s="1"/>
  <c r="AP17" i="105"/>
  <c r="O14" i="97"/>
  <c r="AP26" i="105"/>
  <c r="AD16" i="68"/>
  <c r="AV11" i="104"/>
  <c r="AX11" i="104" s="1"/>
  <c r="AV15" i="104"/>
  <c r="AV16" i="104"/>
  <c r="AP29" i="105"/>
  <c r="AP27" i="105"/>
  <c r="AQ27" i="105" s="1"/>
  <c r="F31" i="106"/>
  <c r="G31" i="106" s="1"/>
  <c r="O15" i="97"/>
  <c r="O14" i="95"/>
  <c r="AV24" i="104"/>
  <c r="AX24" i="104" s="1"/>
  <c r="AV27" i="104"/>
  <c r="O17" i="70"/>
  <c r="AP16" i="105"/>
  <c r="AQ16" i="105" s="1"/>
  <c r="AP24" i="105"/>
  <c r="O22" i="108"/>
  <c r="O22" i="97"/>
  <c r="AV20" i="104"/>
  <c r="AW20" i="104" s="1"/>
  <c r="AV29" i="104"/>
  <c r="AX29" i="104" s="1"/>
  <c r="AV14" i="104"/>
  <c r="AW14" i="104" s="1"/>
  <c r="AV19" i="104"/>
  <c r="AW19" i="104" s="1"/>
  <c r="P28" i="70"/>
  <c r="AV18" i="104"/>
  <c r="AW18" i="104" s="1"/>
  <c r="AV21" i="104"/>
  <c r="O27" i="108"/>
  <c r="O19" i="141"/>
  <c r="O15" i="95"/>
  <c r="O18" i="108"/>
  <c r="Q24" i="36"/>
  <c r="P24" i="36"/>
  <c r="AD24" i="104"/>
  <c r="AD17" i="104"/>
  <c r="AD15" i="104"/>
  <c r="AD23" i="104"/>
  <c r="AD12" i="104"/>
  <c r="AD26" i="104"/>
  <c r="AD16" i="104"/>
  <c r="AD29" i="104"/>
  <c r="AD27" i="104"/>
  <c r="AD13" i="104"/>
  <c r="AD25" i="104"/>
  <c r="AD14" i="104"/>
  <c r="AD22" i="104"/>
  <c r="AD28" i="104"/>
  <c r="AD21" i="104"/>
  <c r="AD19" i="104"/>
  <c r="AD18" i="104"/>
  <c r="AD11" i="104"/>
  <c r="AD20" i="104"/>
  <c r="AW28" i="104"/>
  <c r="AQ25" i="103"/>
  <c r="AR25" i="103"/>
  <c r="AQ21" i="103"/>
  <c r="AR21" i="103"/>
  <c r="AX24" i="103"/>
  <c r="AW24" i="103"/>
  <c r="AX20" i="103"/>
  <c r="AW20" i="103"/>
  <c r="AX27" i="103"/>
  <c r="AW27" i="103"/>
  <c r="AK25" i="103"/>
  <c r="AL25" i="103"/>
  <c r="AK28" i="103"/>
  <c r="AL28" i="103"/>
  <c r="AK26" i="105"/>
  <c r="AL26" i="105"/>
  <c r="AL18" i="105"/>
  <c r="AK18" i="105"/>
  <c r="AK13" i="105"/>
  <c r="AL13" i="105"/>
  <c r="P22" i="36"/>
  <c r="Q22" i="36"/>
  <c r="Q23" i="36"/>
  <c r="P23" i="36"/>
  <c r="AR28" i="104"/>
  <c r="AQ28" i="104"/>
  <c r="AQ16" i="104"/>
  <c r="AR16" i="104"/>
  <c r="AQ21" i="104"/>
  <c r="AR21" i="104"/>
  <c r="O30" i="94"/>
  <c r="AX11" i="105"/>
  <c r="AW11" i="105"/>
  <c r="AX29" i="105"/>
  <c r="AW29" i="105"/>
  <c r="AW15" i="105"/>
  <c r="AX15" i="105"/>
  <c r="AQ28" i="105"/>
  <c r="AQ17" i="105"/>
  <c r="AR17" i="105"/>
  <c r="R16" i="43"/>
  <c r="Q16" i="43"/>
  <c r="R17" i="43"/>
  <c r="Q17" i="43"/>
  <c r="AQ24" i="103"/>
  <c r="AR24" i="103"/>
  <c r="AX23" i="104"/>
  <c r="AW23" i="104"/>
  <c r="AW19" i="103"/>
  <c r="AX19" i="103"/>
  <c r="AL25" i="104"/>
  <c r="AK25" i="104"/>
  <c r="AL19" i="104"/>
  <c r="AK19" i="104"/>
  <c r="R20" i="102"/>
  <c r="Q20" i="102"/>
  <c r="Q28" i="102"/>
  <c r="R28" i="102"/>
  <c r="AX26" i="104"/>
  <c r="AW26" i="104"/>
  <c r="AX25" i="104"/>
  <c r="AW25" i="104"/>
  <c r="AK20" i="104"/>
  <c r="AL20" i="104"/>
  <c r="AK27" i="104"/>
  <c r="AL27" i="104"/>
  <c r="AK23" i="104"/>
  <c r="AL23" i="104"/>
  <c r="AD29" i="105"/>
  <c r="AR29" i="103"/>
  <c r="AQ29" i="103"/>
  <c r="AR15" i="103"/>
  <c r="AQ15" i="103"/>
  <c r="AW21" i="103"/>
  <c r="AX21" i="103"/>
  <c r="AX25" i="103"/>
  <c r="AW25" i="103"/>
  <c r="AK27" i="103"/>
  <c r="AL27" i="103"/>
  <c r="AK26" i="103"/>
  <c r="AL26" i="103"/>
  <c r="AK25" i="105"/>
  <c r="AL25" i="105"/>
  <c r="AL23" i="105"/>
  <c r="AK23" i="105"/>
  <c r="AD26" i="103"/>
  <c r="AD19" i="103"/>
  <c r="AD23" i="103"/>
  <c r="AD15" i="103"/>
  <c r="AD11" i="103"/>
  <c r="AD28" i="103"/>
  <c r="AD16" i="103"/>
  <c r="AD24" i="103"/>
  <c r="AD25" i="103"/>
  <c r="AD17" i="103"/>
  <c r="AD13" i="103"/>
  <c r="AD18" i="103"/>
  <c r="AD29" i="103"/>
  <c r="AD14" i="103"/>
  <c r="AD21" i="103"/>
  <c r="AD27" i="103"/>
  <c r="AD12" i="103"/>
  <c r="AD22" i="103"/>
  <c r="AD20" i="103"/>
  <c r="O30" i="96"/>
  <c r="P27" i="36"/>
  <c r="Q27" i="36"/>
  <c r="Q19" i="36"/>
  <c r="P19" i="36"/>
  <c r="O30" i="108"/>
  <c r="AR18" i="104"/>
  <c r="AQ18" i="104"/>
  <c r="AR11" i="104"/>
  <c r="AQ11" i="104"/>
  <c r="AR24" i="104"/>
  <c r="AQ24" i="104"/>
  <c r="AW28" i="105"/>
  <c r="AX28" i="105"/>
  <c r="AW19" i="105"/>
  <c r="AX19" i="105"/>
  <c r="AW26" i="105"/>
  <c r="AX26" i="105"/>
  <c r="AX25" i="105"/>
  <c r="AW25" i="105"/>
  <c r="AQ23" i="105"/>
  <c r="AR23" i="105"/>
  <c r="AQ14" i="105"/>
  <c r="AR14" i="105"/>
  <c r="Q20" i="43"/>
  <c r="R20" i="43"/>
  <c r="R23" i="43"/>
  <c r="Q23" i="43"/>
  <c r="AD21" i="79"/>
  <c r="Q21" i="102"/>
  <c r="R21" i="102"/>
  <c r="AD16" i="105"/>
  <c r="AD11" i="105"/>
  <c r="AD15" i="105"/>
  <c r="AD14" i="105"/>
  <c r="AD28" i="105"/>
  <c r="AD25" i="105"/>
  <c r="AD24" i="105"/>
  <c r="AD13" i="105"/>
  <c r="AD26" i="105"/>
  <c r="AD22" i="105"/>
  <c r="AD23" i="105"/>
  <c r="AD19" i="105"/>
  <c r="AD21" i="105"/>
  <c r="AD12" i="105"/>
  <c r="AD27" i="105"/>
  <c r="AD17" i="105"/>
  <c r="AD20" i="105"/>
  <c r="AD18" i="105"/>
  <c r="AQ27" i="103"/>
  <c r="AR27" i="103"/>
  <c r="AW17" i="103"/>
  <c r="AX17" i="103"/>
  <c r="AX18" i="104"/>
  <c r="Q16" i="102"/>
  <c r="R16" i="102"/>
  <c r="R11" i="102"/>
  <c r="Q11" i="102"/>
  <c r="AX22" i="104"/>
  <c r="AW22" i="104"/>
  <c r="R26" i="102"/>
  <c r="Q26" i="102"/>
  <c r="R25" i="102"/>
  <c r="Q25" i="102"/>
  <c r="AK22" i="104"/>
  <c r="AL22" i="104"/>
  <c r="AL29" i="104"/>
  <c r="AK29" i="104"/>
  <c r="AQ23" i="103"/>
  <c r="AR23" i="103"/>
  <c r="AR17" i="103"/>
  <c r="AQ17" i="103"/>
  <c r="AW11" i="103"/>
  <c r="AX11" i="103"/>
  <c r="AX18" i="103"/>
  <c r="AW18" i="103"/>
  <c r="AL24" i="103"/>
  <c r="AK24" i="103"/>
  <c r="AK15" i="103"/>
  <c r="AL15" i="103"/>
  <c r="AK16" i="105"/>
  <c r="AL16" i="105"/>
  <c r="AK11" i="105"/>
  <c r="AL11" i="105"/>
  <c r="Q26" i="36"/>
  <c r="P26" i="36"/>
  <c r="Q12" i="36"/>
  <c r="P12" i="36"/>
  <c r="AR22" i="104"/>
  <c r="AQ22" i="104"/>
  <c r="AQ20" i="104"/>
  <c r="AR20" i="104"/>
  <c r="AX17" i="105"/>
  <c r="AW17" i="105"/>
  <c r="AW22" i="105"/>
  <c r="AX22" i="105"/>
  <c r="AQ26" i="105"/>
  <c r="AR26" i="105"/>
  <c r="AR12" i="105"/>
  <c r="AQ12" i="105"/>
  <c r="Q27" i="43"/>
  <c r="R27" i="43"/>
  <c r="Q26" i="43"/>
  <c r="R26" i="43"/>
  <c r="AL11" i="104"/>
  <c r="AK11" i="104"/>
  <c r="AK29" i="105"/>
  <c r="AL29" i="105"/>
  <c r="P29" i="36"/>
  <c r="Q29" i="36"/>
  <c r="R14" i="102"/>
  <c r="Q14" i="102"/>
  <c r="AX28" i="103"/>
  <c r="AW28" i="103"/>
  <c r="Q24" i="102"/>
  <c r="R24" i="102"/>
  <c r="Q23" i="102"/>
  <c r="R23" i="102"/>
  <c r="AW15" i="104"/>
  <c r="AX15" i="104"/>
  <c r="AW16" i="104"/>
  <c r="AX16" i="104"/>
  <c r="O30" i="95"/>
  <c r="AK28" i="104"/>
  <c r="AL28" i="104"/>
  <c r="AK14" i="104"/>
  <c r="AL14" i="104"/>
  <c r="AQ11" i="103"/>
  <c r="AR11" i="103"/>
  <c r="AR20" i="103"/>
  <c r="AQ20" i="103"/>
  <c r="AQ12" i="103"/>
  <c r="AR12" i="103"/>
  <c r="AX15" i="103"/>
  <c r="AW15" i="103"/>
  <c r="AX14" i="103"/>
  <c r="AW14" i="103"/>
  <c r="AL14" i="103"/>
  <c r="AK14" i="103"/>
  <c r="AK20" i="103"/>
  <c r="AL20" i="103"/>
  <c r="AL14" i="105"/>
  <c r="AK14" i="105"/>
  <c r="AL24" i="105"/>
  <c r="AK24" i="105"/>
  <c r="P18" i="36"/>
  <c r="Q18" i="36"/>
  <c r="P28" i="36"/>
  <c r="Q28" i="36"/>
  <c r="P15" i="36"/>
  <c r="Q15" i="36"/>
  <c r="AR29" i="104"/>
  <c r="AQ29" i="104"/>
  <c r="AR13" i="104"/>
  <c r="AQ13" i="104"/>
  <c r="AW16" i="105"/>
  <c r="AX16" i="105"/>
  <c r="AX23" i="105"/>
  <c r="AW23" i="105"/>
  <c r="AQ15" i="105"/>
  <c r="AR15" i="105"/>
  <c r="AR29" i="105"/>
  <c r="AQ29" i="105"/>
  <c r="AR27" i="105"/>
  <c r="Q11" i="43"/>
  <c r="R11" i="43"/>
  <c r="Q22" i="43"/>
  <c r="R22" i="43"/>
  <c r="R19" i="43"/>
  <c r="Q19" i="43"/>
  <c r="AR18" i="103"/>
  <c r="AQ18" i="103"/>
  <c r="AX16" i="103"/>
  <c r="AW16" i="103"/>
  <c r="AL23" i="103"/>
  <c r="AK23" i="103"/>
  <c r="AL17" i="105"/>
  <c r="AK17" i="105"/>
  <c r="P16" i="36"/>
  <c r="Q16" i="36"/>
  <c r="R18" i="102"/>
  <c r="Q18" i="102"/>
  <c r="AR19" i="103"/>
  <c r="AQ19" i="103"/>
  <c r="Q22" i="102"/>
  <c r="R22" i="102"/>
  <c r="AX13" i="104"/>
  <c r="AW13" i="104"/>
  <c r="AL26" i="104"/>
  <c r="AK26" i="104"/>
  <c r="Q17" i="102"/>
  <c r="R17" i="102"/>
  <c r="R19" i="102"/>
  <c r="Q19" i="102"/>
  <c r="AW24" i="104"/>
  <c r="AW27" i="104"/>
  <c r="AX27" i="104"/>
  <c r="AK17" i="104"/>
  <c r="AL17" i="104"/>
  <c r="AL21" i="104"/>
  <c r="AK21" i="104"/>
  <c r="AQ16" i="103"/>
  <c r="AR16" i="103"/>
  <c r="AR14" i="103"/>
  <c r="AQ14" i="103"/>
  <c r="AQ28" i="103"/>
  <c r="AR28" i="103"/>
  <c r="AW22" i="103"/>
  <c r="AX22" i="103"/>
  <c r="AW26" i="103"/>
  <c r="AX26" i="103"/>
  <c r="AL19" i="103"/>
  <c r="AK19" i="103"/>
  <c r="AK22" i="103"/>
  <c r="AL22" i="103"/>
  <c r="AK22" i="105"/>
  <c r="AL22" i="105"/>
  <c r="AK20" i="105"/>
  <c r="AL20" i="105"/>
  <c r="Q14" i="36"/>
  <c r="P14" i="36"/>
  <c r="P13" i="36"/>
  <c r="Q13" i="36"/>
  <c r="P25" i="36"/>
  <c r="Q25" i="36"/>
  <c r="AR25" i="104"/>
  <c r="AQ25" i="104"/>
  <c r="AR17" i="104"/>
  <c r="AQ17" i="104"/>
  <c r="AX24" i="105"/>
  <c r="AW24" i="105"/>
  <c r="AW18" i="105"/>
  <c r="AX18" i="105"/>
  <c r="AR24" i="105"/>
  <c r="AQ24" i="105"/>
  <c r="AQ19" i="105"/>
  <c r="AR19" i="105"/>
  <c r="R21" i="43"/>
  <c r="Q21" i="43"/>
  <c r="R14" i="43"/>
  <c r="Q14" i="43"/>
  <c r="R29" i="43"/>
  <c r="Q29" i="43"/>
  <c r="AQ19" i="104"/>
  <c r="AR19" i="104"/>
  <c r="AQ26" i="104"/>
  <c r="AR26" i="104"/>
  <c r="AW21" i="105"/>
  <c r="AX21" i="105"/>
  <c r="AW20" i="105"/>
  <c r="AX20" i="105"/>
  <c r="AQ20" i="105"/>
  <c r="AR20" i="105"/>
  <c r="AR11" i="105"/>
  <c r="AQ11" i="105"/>
  <c r="R18" i="43"/>
  <c r="Q18" i="43"/>
  <c r="R13" i="43"/>
  <c r="Q13" i="43"/>
  <c r="Q15" i="43"/>
  <c r="R15" i="43"/>
  <c r="AK15" i="104"/>
  <c r="AL15" i="104"/>
  <c r="AL13" i="103"/>
  <c r="AK13" i="103"/>
  <c r="R10" i="102"/>
  <c r="Q10" i="102"/>
  <c r="AK16" i="104"/>
  <c r="AL16" i="104"/>
  <c r="AX13" i="103"/>
  <c r="AW13" i="103"/>
  <c r="AL17" i="103"/>
  <c r="AK17" i="103"/>
  <c r="AK29" i="103"/>
  <c r="AL29" i="103"/>
  <c r="AL19" i="105"/>
  <c r="AK19" i="105"/>
  <c r="AL15" i="105"/>
  <c r="AK15" i="105"/>
  <c r="AL27" i="105"/>
  <c r="AK27" i="105"/>
  <c r="Q21" i="36"/>
  <c r="P21" i="36"/>
  <c r="Q11" i="36"/>
  <c r="P11" i="36"/>
  <c r="AR12" i="104"/>
  <c r="AQ12" i="104"/>
  <c r="AR15" i="104"/>
  <c r="AQ15" i="104"/>
  <c r="AW27" i="105"/>
  <c r="AX27" i="105"/>
  <c r="AX13" i="105"/>
  <c r="AW13" i="105"/>
  <c r="AQ22" i="105"/>
  <c r="AR22" i="105"/>
  <c r="AQ25" i="105"/>
  <c r="Q12" i="43"/>
  <c r="R12" i="43"/>
  <c r="R24" i="43"/>
  <c r="Q24" i="43"/>
  <c r="R12" i="102"/>
  <c r="Q12" i="102"/>
  <c r="AL16" i="103"/>
  <c r="AK16" i="103"/>
  <c r="AW12" i="104"/>
  <c r="AX12" i="104"/>
  <c r="AK18" i="104"/>
  <c r="AL18" i="104"/>
  <c r="AR22" i="103"/>
  <c r="AQ22" i="103"/>
  <c r="AL18" i="103"/>
  <c r="AK18" i="103"/>
  <c r="Q27" i="102"/>
  <c r="R27" i="102"/>
  <c r="Q15" i="102"/>
  <c r="R15" i="102"/>
  <c r="Q13" i="102"/>
  <c r="R13" i="102"/>
  <c r="AX21" i="104"/>
  <c r="AW21" i="104"/>
  <c r="AX17" i="104"/>
  <c r="AW17" i="104"/>
  <c r="AK13" i="104"/>
  <c r="AL13" i="104"/>
  <c r="AK24" i="104"/>
  <c r="AL24" i="104"/>
  <c r="AK12" i="104"/>
  <c r="AL12" i="104"/>
  <c r="AR26" i="103"/>
  <c r="AQ26" i="103"/>
  <c r="AQ13" i="103"/>
  <c r="AR13" i="103"/>
  <c r="AX29" i="103"/>
  <c r="AW29" i="103"/>
  <c r="AW23" i="103"/>
  <c r="AX23" i="103"/>
  <c r="AW12" i="103"/>
  <c r="AX12" i="103"/>
  <c r="AL21" i="103"/>
  <c r="AK21" i="103"/>
  <c r="AK11" i="103"/>
  <c r="AL11" i="103"/>
  <c r="AK12" i="103"/>
  <c r="AL12" i="103"/>
  <c r="AK21" i="105"/>
  <c r="AL21" i="105"/>
  <c r="AL28" i="105"/>
  <c r="AK28" i="105"/>
  <c r="AL12" i="105"/>
  <c r="AK12" i="105"/>
  <c r="P17" i="36"/>
  <c r="Q17" i="36"/>
  <c r="P20" i="36"/>
  <c r="Q20" i="36"/>
  <c r="AR27" i="104"/>
  <c r="AQ27" i="104"/>
  <c r="AR14" i="104"/>
  <c r="AQ14" i="104"/>
  <c r="AR23" i="104"/>
  <c r="AQ23" i="104"/>
  <c r="AX14" i="105"/>
  <c r="AW14" i="105"/>
  <c r="AW12" i="105"/>
  <c r="AX12" i="105"/>
  <c r="AQ13" i="105"/>
  <c r="AR13" i="105"/>
  <c r="AR21" i="105"/>
  <c r="AQ21" i="105"/>
  <c r="R28" i="43"/>
  <c r="Q28" i="43"/>
  <c r="R25" i="43"/>
  <c r="Q25" i="43"/>
  <c r="P30" i="90"/>
  <c r="Q30" i="90"/>
  <c r="Q17" i="90"/>
  <c r="P17" i="90"/>
  <c r="Q23" i="90"/>
  <c r="P23" i="90"/>
  <c r="Q15" i="90"/>
  <c r="P15" i="90"/>
  <c r="P18" i="90"/>
  <c r="Q18" i="90"/>
  <c r="P22" i="90"/>
  <c r="Q22" i="90"/>
  <c r="P24" i="90"/>
  <c r="Q24" i="90"/>
  <c r="Q20" i="90"/>
  <c r="P20" i="90"/>
  <c r="P26" i="90"/>
  <c r="Q26" i="90"/>
  <c r="Q32" i="90"/>
  <c r="P32" i="90"/>
  <c r="P29" i="90"/>
  <c r="Q29" i="90"/>
  <c r="Q27" i="90"/>
  <c r="P27" i="90"/>
  <c r="P25" i="90"/>
  <c r="Q25" i="90"/>
  <c r="Q16" i="90"/>
  <c r="P16" i="90"/>
  <c r="Q28" i="90"/>
  <c r="P28" i="90"/>
  <c r="P21" i="90"/>
  <c r="Q21" i="90"/>
  <c r="P19" i="90"/>
  <c r="Q19" i="90"/>
  <c r="Q31" i="90"/>
  <c r="P31" i="90"/>
  <c r="P13" i="90"/>
  <c r="Q13" i="90"/>
  <c r="P14" i="90"/>
  <c r="Q14" i="90"/>
  <c r="AD23" i="68" l="1"/>
  <c r="AW29" i="104"/>
  <c r="AX20" i="104"/>
  <c r="AW11" i="104"/>
  <c r="AR18" i="105"/>
  <c r="AX19" i="104"/>
  <c r="AX14" i="104"/>
  <c r="AR16" i="105"/>
  <c r="AE20" i="105"/>
  <c r="AF20" i="105"/>
  <c r="AF26" i="105"/>
  <c r="AE26" i="105"/>
  <c r="AF16" i="105"/>
  <c r="AE16" i="105"/>
  <c r="AF21" i="103"/>
  <c r="AE21" i="103"/>
  <c r="AE16" i="103"/>
  <c r="AF16" i="103"/>
  <c r="AF28" i="104"/>
  <c r="AE28" i="104"/>
  <c r="AF26" i="104"/>
  <c r="AE26" i="104"/>
  <c r="AE17" i="105"/>
  <c r="AF17" i="105"/>
  <c r="AE13" i="105"/>
  <c r="AF13" i="105"/>
  <c r="AE14" i="103"/>
  <c r="AF14" i="103"/>
  <c r="AF28" i="103"/>
  <c r="AE28" i="103"/>
  <c r="AF22" i="104"/>
  <c r="AE22" i="104"/>
  <c r="AE12" i="104"/>
  <c r="AF12" i="104"/>
  <c r="AE27" i="105"/>
  <c r="AF27" i="105"/>
  <c r="AF24" i="105"/>
  <c r="AE24" i="105"/>
  <c r="AE29" i="103"/>
  <c r="AF29" i="103"/>
  <c r="AE11" i="103"/>
  <c r="AF11" i="103"/>
  <c r="AF14" i="104"/>
  <c r="AE14" i="104"/>
  <c r="AE23" i="104"/>
  <c r="AF23" i="104"/>
  <c r="AE12" i="105"/>
  <c r="AF12" i="105"/>
  <c r="AE25" i="105"/>
  <c r="AF25" i="105"/>
  <c r="AF18" i="103"/>
  <c r="AE18" i="103"/>
  <c r="AE15" i="103"/>
  <c r="AF15" i="103"/>
  <c r="AF20" i="104"/>
  <c r="AE20" i="104"/>
  <c r="AE25" i="104"/>
  <c r="AF25" i="104"/>
  <c r="AF15" i="104"/>
  <c r="AE15" i="104"/>
  <c r="AE21" i="105"/>
  <c r="AF21" i="105"/>
  <c r="AF28" i="105"/>
  <c r="AE28" i="105"/>
  <c r="AF20" i="103"/>
  <c r="AE20" i="103"/>
  <c r="AF13" i="103"/>
  <c r="AE13" i="103"/>
  <c r="AE23" i="103"/>
  <c r="AF23" i="103"/>
  <c r="AF11" i="104"/>
  <c r="AE11" i="104"/>
  <c r="AF13" i="104"/>
  <c r="AE13" i="104"/>
  <c r="AF17" i="104"/>
  <c r="AE17" i="104"/>
  <c r="AF19" i="105"/>
  <c r="AE19" i="105"/>
  <c r="AE14" i="105"/>
  <c r="AF14" i="105"/>
  <c r="AF22" i="103"/>
  <c r="AE22" i="103"/>
  <c r="AF17" i="103"/>
  <c r="AE17" i="103"/>
  <c r="AE19" i="103"/>
  <c r="AF19" i="103"/>
  <c r="AF18" i="104"/>
  <c r="AE18" i="104"/>
  <c r="AE27" i="104"/>
  <c r="AF27" i="104"/>
  <c r="AE24" i="104"/>
  <c r="AF24" i="104"/>
  <c r="AE23" i="105"/>
  <c r="AF23" i="105"/>
  <c r="AE15" i="105"/>
  <c r="AF15" i="105"/>
  <c r="AF12" i="103"/>
  <c r="AE12" i="103"/>
  <c r="AE25" i="103"/>
  <c r="AF25" i="103"/>
  <c r="AF26" i="103"/>
  <c r="AE26" i="103"/>
  <c r="AE19" i="104"/>
  <c r="AF19" i="104"/>
  <c r="AF29" i="104"/>
  <c r="AE29" i="104"/>
  <c r="AE18" i="105"/>
  <c r="AF18" i="105"/>
  <c r="AF22" i="105"/>
  <c r="AE22" i="105"/>
  <c r="AE11" i="105"/>
  <c r="AF11" i="105"/>
  <c r="AE27" i="103"/>
  <c r="AF27" i="103"/>
  <c r="AE24" i="103"/>
  <c r="AF24" i="103"/>
  <c r="AF29" i="105"/>
  <c r="AE29" i="105"/>
  <c r="AE21" i="104"/>
  <c r="AF21" i="104"/>
  <c r="AF16" i="104"/>
  <c r="AE16" i="104"/>
  <c r="K27" i="159" l="1"/>
  <c r="K27" i="160"/>
  <c r="K27" i="163"/>
  <c r="K27" i="162"/>
  <c r="K27" i="161"/>
  <c r="J27" i="163" l="1"/>
  <c r="X27" i="163" s="1"/>
  <c r="Y27" i="163" l="1"/>
  <c r="AA27" i="161" l="1"/>
  <c r="AA27" i="160"/>
</calcChain>
</file>

<file path=xl/sharedStrings.xml><?xml version="1.0" encoding="utf-8"?>
<sst xmlns="http://schemas.openxmlformats.org/spreadsheetml/2006/main" count="4992" uniqueCount="501">
  <si>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</si>
  <si>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</si>
  <si>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</si>
  <si>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</si>
  <si>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</si>
  <si>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</si>
  <si>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</si>
  <si>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</si>
  <si>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</si>
  <si>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</si>
  <si>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</si>
  <si>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</si>
  <si>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</si>
  <si>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</si>
  <si>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</si>
  <si>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</si>
  <si>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</si>
  <si>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</si>
  <si>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</si>
  <si>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</si>
  <si>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</si>
  <si>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</si>
  <si>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</si>
  <si>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</si>
  <si>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</si>
  <si>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</si>
  <si>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</si>
  <si>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</si>
  <si>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</si>
  <si>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</si>
  <si>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</si>
  <si>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</si>
  <si>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</si>
  <si>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</si>
  <si>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</si>
  <si>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</si>
  <si>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</si>
  <si>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</si>
  <si>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</si>
  <si>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</si>
  <si>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</si>
  <si>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</si>
  <si>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</si>
  <si>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</si>
  <si>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</si>
  <si>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</si>
  <si>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</si>
  <si>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</si>
  <si>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</si>
  <si>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</si>
  <si>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</si>
  <si>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</si>
  <si>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</si>
  <si>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</si>
  <si>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</si>
  <si>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</si>
  <si>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</si>
  <si>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</si>
  <si>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</si>
  <si>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</si>
  <si>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</si>
  <si>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</si>
  <si>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</si>
  <si>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</si>
  <si>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</si>
  <si>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</si>
  <si>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</si>
  <si>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</si>
  <si>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</si>
  <si>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</si>
  <si>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</si>
  <si>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</si>
  <si>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</si>
  <si>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</si>
  <si>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</si>
  <si>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</si>
  <si>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</si>
  <si>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</si>
  <si>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</si>
  <si>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</si>
  <si>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</si>
  <si>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</si>
  <si>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</si>
  <si>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</si>
  <si>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</si>
  <si>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</si>
  <si>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</si>
  <si>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</si>
  <si>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</si>
  <si>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</si>
  <si>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</si>
  <si>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</si>
  <si>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</si>
  <si>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</si>
  <si>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</si>
  <si>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</si>
  <si>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</si>
  <si>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</si>
  <si>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</si>
  <si>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</si>
  <si>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</si>
  <si>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</si>
  <si>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</si>
  <si>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</si>
  <si>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</si>
  <si>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</si>
  <si>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</si>
  <si>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</si>
  <si>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</si>
  <si>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</si>
  <si>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</si>
  <si>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</si>
  <si>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</si>
  <si>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</si>
  <si>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</si>
  <si>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</si>
  <si>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</si>
  <si>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</si>
  <si>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</si>
  <si>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</si>
  <si>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</si>
  <si>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</si>
  <si>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</si>
  <si>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</si>
  <si>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</si>
  <si>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</si>
  <si>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</si>
  <si>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</si>
  <si>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</si>
  <si>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</si>
  <si>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</si>
  <si>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</si>
  <si>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</si>
  <si>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</si>
  <si>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</si>
  <si>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</si>
  <si>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</si>
  <si>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</si>
  <si>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</si>
  <si>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</si>
  <si>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</si>
  <si>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</si>
  <si>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</si>
  <si>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</si>
  <si>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</si>
  <si>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</si>
  <si>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</si>
  <si>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</si>
  <si>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</si>
  <si>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</si>
  <si>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</si>
  <si>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</si>
  <si>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</si>
  <si>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</si>
  <si>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</si>
  <si>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</si>
  <si>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</si>
  <si>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</si>
  <si>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</si>
  <si>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</si>
  <si>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</si>
  <si>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</si>
  <si>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</si>
  <si>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</si>
  <si>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</si>
  <si>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</si>
  <si>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</si>
  <si>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</si>
  <si>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</si>
  <si>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</si>
  <si>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</si>
  <si>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</si>
  <si>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</si>
  <si>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</si>
  <si>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</si>
  <si>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</si>
  <si>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</si>
  <si>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</si>
  <si>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</si>
  <si>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</si>
  <si>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</si>
  <si>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</si>
  <si>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</si>
  <si>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</si>
  <si>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</si>
  <si>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</si>
  <si>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</si>
  <si>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</si>
  <si>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</si>
  <si>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</si>
  <si>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</si>
  <si>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</si>
  <si>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</si>
  <si>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</si>
  <si>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</si>
  <si>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</si>
  <si>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</si>
  <si>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</si>
  <si>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</si>
  <si>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</si>
  <si>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</si>
  <si>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</si>
  <si>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</si>
  <si>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</si>
  <si>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</si>
  <si>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</si>
  <si>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</si>
  <si>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</si>
  <si>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</si>
  <si>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</si>
  <si>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</si>
  <si>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</si>
  <si>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</si>
  <si>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</si>
  <si>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</si>
  <si>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</si>
  <si>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</si>
  <si>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</si>
  <si>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</si>
  <si>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</si>
  <si>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</si>
  <si>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</si>
  <si>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</si>
  <si>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</si>
  <si>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</si>
  <si>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</si>
  <si>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</si>
  <si>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</si>
  <si>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</si>
  <si>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</si>
  <si>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</si>
  <si>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</si>
  <si>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</si>
  <si>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</si>
  <si>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</si>
  <si>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</si>
  <si>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</si>
  <si>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</si>
  <si>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</si>
  <si>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</si>
  <si>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</si>
  <si>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</si>
  <si>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</si>
  <si>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</si>
  <si>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</si>
  <si>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</si>
  <si>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</si>
  <si>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</si>
  <si>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</si>
  <si>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</si>
  <si>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</si>
  <si>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</si>
  <si>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</si>
  <si>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</si>
  <si>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</si>
  <si>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</si>
  <si>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</si>
  <si>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</si>
  <si>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</si>
  <si>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</si>
  <si>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</si>
  <si>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</si>
  <si>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</si>
  <si>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</si>
  <si>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</si>
  <si>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</si>
  <si>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</si>
  <si>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</si>
  <si>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</si>
  <si>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</si>
  <si>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</si>
  <si>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</si>
  <si>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</si>
  <si>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</si>
  <si>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</si>
  <si>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</si>
  <si>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</si>
  <si>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</si>
  <si>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</si>
  <si>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</si>
  <si>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</si>
  <si>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</si>
  <si>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</si>
  <si>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</si>
  <si>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</si>
  <si>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</si>
  <si>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</si>
  <si>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</si>
  <si>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</si>
  <si>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</si>
  <si>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</si>
  <si>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</si>
  <si>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</si>
  <si>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</si>
  <si>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</si>
  <si>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</si>
  <si>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</si>
  <si>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</si>
  <si>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</si>
  <si>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</si>
  <si>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</si>
  <si>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</si>
  <si>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</si>
  <si>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</si>
  <si>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</si>
  <si>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</si>
  <si>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</si>
  <si>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</si>
  <si>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</si>
  <si>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</si>
  <si>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</si>
  <si>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</si>
  <si>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</si>
  <si>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</si>
  <si>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</si>
  <si>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</si>
  <si>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</si>
  <si>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</si>
  <si>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</si>
  <si>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</si>
  <si>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</si>
  <si>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</si>
  <si>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</si>
  <si>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</si>
  <si>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</si>
  <si>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</si>
  <si>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</si>
  <si>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</si>
  <si>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</si>
  <si>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</si>
  <si>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</si>
  <si>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</si>
  <si>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</si>
  <si>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</si>
  <si>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</si>
  <si>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</si>
  <si>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</si>
  <si>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</si>
  <si>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</si>
  <si>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</si>
  <si>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</si>
  <si>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</si>
  <si>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</si>
  <si>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</si>
  <si>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</si>
  <si>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</si>
  <si>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</si>
  <si>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</si>
  <si>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</si>
  <si>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</si>
  <si>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</si>
  <si>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</si>
  <si>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</si>
  <si>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</si>
  <si>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</si>
  <si>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</si>
  <si>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</si>
  <si>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</si>
  <si>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</si>
  <si>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</si>
  <si>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</si>
  <si>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</si>
  <si>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</si>
  <si>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</si>
  <si>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</si>
  <si>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</si>
  <si>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</si>
  <si>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</si>
  <si>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</si>
  <si>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</si>
  <si>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</si>
  <si>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</si>
  <si>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</si>
  <si>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</si>
  <si>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</si>
  <si>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</si>
  <si>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</si>
  <si>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</si>
  <si>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</si>
  <si>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</si>
  <si>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</si>
  <si>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</si>
  <si>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</si>
  <si>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</si>
  <si>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</si>
  <si>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</si>
  <si>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</si>
  <si>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</si>
  <si>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</si>
  <si>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</si>
  <si>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</si>
  <si>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</si>
  <si>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</si>
  <si>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</si>
  <si>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</si>
  <si>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</si>
  <si>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</si>
  <si>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</si>
  <si>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</si>
  <si>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</si>
  <si>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</si>
  <si>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</si>
  <si>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</si>
  <si>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</si>
  <si>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</si>
  <si>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</si>
  <si>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</si>
  <si>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</si>
  <si>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</si>
  <si>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</si>
  <si>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</si>
  <si>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</si>
  <si>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</si>
  <si>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</si>
  <si>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</si>
  <si>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</si>
  <si>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</si>
  <si>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</si>
  <si>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</si>
  <si>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</si>
  <si>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</si>
  <si>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</si>
  <si>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</si>
  <si>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</si>
  <si>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</si>
  <si>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</si>
  <si>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</si>
  <si>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</si>
  <si>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</si>
  <si>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</si>
  <si>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</si>
  <si>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</si>
  <si>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</si>
  <si>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</si>
  <si>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</si>
  <si>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</si>
  <si>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</si>
  <si>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</si>
  <si>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</si>
  <si>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</si>
  <si>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</si>
  <si>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</si>
  <si>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</si>
  <si>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</si>
  <si>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</si>
  <si>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</si>
  <si>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</si>
  <si>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</si>
  <si>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</si>
  <si>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</si>
  <si>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</si>
  <si>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</si>
  <si>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</si>
  <si>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</si>
  <si>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</si>
  <si>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</si>
  <si>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</si>
  <si>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</si>
  <si>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</si>
  <si>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</si>
  <si>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</si>
  <si>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</si>
  <si>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</si>
  <si>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</si>
  <si>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</si>
  <si>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</si>
  <si>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</si>
  <si>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</si>
  <si>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t>Menos de 6 meses pendientes de efectividad</t>
  </si>
  <si>
    <t>6 meses o más pendientes de efectividad</t>
  </si>
  <si>
    <t>% sobre pers. con resol. De PIA sin recibir prest.</t>
  </si>
  <si>
    <t>3.5. ALTAS Y BAJAS DE RESOLUCIONES DE GRADO RESPECTO AL MES ANTERIOR</t>
  </si>
  <si>
    <r>
      <t xml:space="preserve">Población por CCAA </t>
    </r>
    <r>
      <rPr>
        <b/>
        <vertAlign val="superscript"/>
        <sz val="11"/>
        <color theme="0"/>
        <rFont val="Calibri"/>
        <family val="2"/>
        <scheme val="minor"/>
      </rPr>
      <t>(1)</t>
    </r>
  </si>
  <si>
    <r>
      <t xml:space="preserve">Población por CCAA </t>
    </r>
    <r>
      <rPr>
        <b/>
        <vertAlign val="subscript"/>
        <sz val="11"/>
        <color theme="0"/>
        <rFont val="Calibri"/>
        <family val="2"/>
        <scheme val="minor"/>
      </rPr>
      <t>(1)</t>
    </r>
  </si>
  <si>
    <r>
      <t xml:space="preserve">Pobl. Potencialmente Dependiente por CCAA </t>
    </r>
    <r>
      <rPr>
        <b/>
        <vertAlign val="subscript"/>
        <sz val="11"/>
        <color theme="0"/>
        <rFont val="Calibri"/>
        <family val="2"/>
        <scheme val="minor"/>
      </rPr>
      <t>(2)</t>
    </r>
  </si>
  <si>
    <r>
      <t xml:space="preserve">Población por CCAA </t>
    </r>
    <r>
      <rPr>
        <b/>
        <vertAlign val="subscript"/>
        <sz val="10"/>
        <color theme="0"/>
        <rFont val="Calibri"/>
        <family val="2"/>
        <scheme val="minor"/>
      </rPr>
      <t>(1)</t>
    </r>
  </si>
  <si>
    <t>% sobre resolu-ciones</t>
  </si>
  <si>
    <t>º</t>
  </si>
  <si>
    <t>RATIO DE PRESTACIO-NES POR PERSONA CON RESOLUCION DE PIA</t>
  </si>
  <si>
    <t>RATIO DE PRESTACIO-NES POR PERSONA CON RESOL. DE PIA GRADO I</t>
  </si>
  <si>
    <r>
      <t xml:space="preserve">Población Potencialmente Dependiente por CCAA </t>
    </r>
    <r>
      <rPr>
        <b/>
        <vertAlign val="subscript"/>
        <sz val="10"/>
        <color theme="0"/>
        <rFont val="Calibri"/>
        <family val="2"/>
        <scheme val="minor"/>
      </rPr>
      <t>(2)</t>
    </r>
  </si>
  <si>
    <t>Coeficiente de variación            (  σ/|µ|  )</t>
  </si>
  <si>
    <r>
      <rPr>
        <i/>
        <vertAlign val="superscript"/>
        <sz val="11"/>
        <color theme="4" tint="-0.249977111117893"/>
        <rFont val="Calibri"/>
        <family val="2"/>
        <scheme val="minor"/>
      </rPr>
      <t xml:space="preserve">(1) </t>
    </r>
    <r>
      <rPr>
        <i/>
        <sz val="11"/>
        <color theme="4" tint="-0.249977111117893"/>
        <rFont val="Calibri"/>
        <family val="2"/>
        <scheme val="minor"/>
      </rPr>
      <t>El cómputo de tiempo se efectúa desde la fecha de presentación de la solicitud, sin descontar los periodos de suspensión del plazo de tramitación.</t>
    </r>
  </si>
  <si>
    <r>
      <t xml:space="preserve">6 meses o más pendientes de resolución de grado </t>
    </r>
    <r>
      <rPr>
        <b/>
        <vertAlign val="superscript"/>
        <sz val="10"/>
        <color theme="0"/>
        <rFont val="Calibri"/>
        <family val="2"/>
        <scheme val="minor"/>
      </rPr>
      <t>(1)</t>
    </r>
  </si>
  <si>
    <r>
      <t>Instituto de Mayores y Servicios Sociales (Imserso)</t>
    </r>
    <r>
      <rPr>
        <sz val="14"/>
        <color rgb="FF7030A0"/>
        <rFont val="Verdana"/>
        <family val="2"/>
      </rPr>
      <t xml:space="preserve">
 </t>
    </r>
  </si>
  <si>
    <t xml:space="preserve">Debido a la revisión permanente de los datos presentados, estos tienen siempre un carácter provisional. </t>
  </si>
  <si>
    <t>SISTEMA PARA LA AUTONOMÍA Y ATENCIÓN A LA DEPENDENCIA</t>
  </si>
  <si>
    <t xml:space="preserve">INFORMACIÓN ESTADÍSTICA DEL </t>
  </si>
  <si>
    <t xml:space="preserve">(1) Cifras INE de población referidas al 01/01/2024. Publicado Censo de Población Anual el 19/12/2024 </t>
  </si>
  <si>
    <t>(1) Cifras INE de población referidas al 01/01/2024. Real Decreto 1210/2024, de 28 de noviembre BOE 12.12.24.</t>
  </si>
  <si>
    <t>12.1. PERSONAS CON RESOLUCIÓN DE PIA Y PRESTACION EFECTIVA. TODOS LOS GRADOS</t>
  </si>
  <si>
    <t>PRESTACIONES EFECTIVAS</t>
  </si>
  <si>
    <t>PERSONAS CON RESOLU-CIÓN DE PIA EFECTIVA</t>
  </si>
  <si>
    <t>RATIO DE PRESTACIO-NES EFECTIVAS POR PERSONA CON RESOLUCION DE PIA EFECTIVA</t>
  </si>
  <si>
    <t>12.1.1 PERSONAS CON RESOLUCIÓN DE PIA Y PRESTACION EFECTIVA. GRADO I</t>
  </si>
  <si>
    <t>12.1.2 PERSONAS CON RESOLUCIÓN DE PIA Y PRESTACION EFECTIVA. GRADO II</t>
  </si>
  <si>
    <t>12.1.3 PERSONAS CON RESOLUCIÓN DE PIA Y PRESTACION EFECTIVA. GRADO III</t>
  </si>
  <si>
    <t>12., 12.1., 12.1.1-12.1.3.PERSONAS CON RESOLUCIÓN DE PIA Y PRESTACIÓN EFECTIVA O NO EFECTIVA POR GRADO</t>
  </si>
  <si>
    <t>* Castilla y León, la Comunidad de Madrid, el Principado de Asturias y el País Vasco tienen un procedimiento de gestión en el que la mayoría de Resoluciones de Grado y Resoluciones de Prestación se realizan de manera conjunta</t>
  </si>
  <si>
    <t>Situación a 31 de agosto de 2025</t>
  </si>
  <si>
    <t>Tiempo de resolución calculado sobre las Resoluciones realizadas entre el 1 de septiembre de 2024 y el 31 de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</si>
</sst>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_-* #,##0.00\ _€_-;\-* #,##0.00\ _€_-;_-* &quot;-&quot;??\ _€_-;_-@_-"/>
    <numFmt numFmtId="167" formatCode="#,##0.00_ ;\-#,##0.00\ "/>
    <numFmt numFmtId="168" formatCode="#,##0.0"/>
    <numFmt numFmtId="169" formatCode="0.0%"/>
    <numFmt numFmtId="170" formatCode="0.0"/>
  </numFmts>
  <fonts count="239" x14ac:knownFonts="1">
    <font>
      <sz val="10"/>
      <name val="Arial"/>
      <family val="2"/>
    </font>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sz val="11"/>
      <name val="Arial"/>
      <family val="2"/>
    </font>
    <font>
      <b/>
      <sz val="16"/>
      <color indexed="17"/>
      <name val="Verdana"/>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b/>
      <sz val="7"/>
      <color indexed="17"/>
      <name val="Arial"/>
      <family val="2"/>
    </font>
    <font>
      <sz val="10"/>
      <color indexed="10"/>
      <name val="Arial"/>
      <family val="2"/>
    </font>
    <font>
      <b/>
      <sz val="10"/>
      <color indexed="17"/>
      <name val="Arial"/>
      <family val="2"/>
    </font>
    <font>
      <sz val="12"/>
      <name val="Verdana"/>
      <family val="2"/>
    </font>
    <font>
      <b/>
      <sz val="8"/>
      <name val="Verdana"/>
      <family val="2"/>
    </font>
    <font>
      <b/>
      <sz val="11"/>
      <name val="Verdana"/>
      <family val="2"/>
    </font>
    <font>
      <sz val="11"/>
      <name val="Verdana"/>
      <family val="2"/>
    </font>
    <font>
      <sz val="9"/>
      <color indexed="18"/>
      <name val="Verdana"/>
      <family val="2"/>
    </font>
    <font>
      <sz val="7"/>
      <name val="Arial"/>
      <family val="2"/>
    </font>
    <font>
      <b/>
      <sz val="8"/>
      <name val="Arial"/>
      <family val="2"/>
    </font>
    <font>
      <i/>
      <sz val="10"/>
      <color indexed="8"/>
      <name val="Arial"/>
      <family val="2"/>
    </font>
    <font>
      <b/>
      <i/>
      <sz val="11"/>
      <color indexed="17"/>
      <name val="Arial"/>
      <family val="2"/>
    </font>
    <font>
      <b/>
      <i/>
      <sz val="11"/>
      <color indexed="20"/>
      <name val="Arial"/>
      <family val="2"/>
    </font>
    <font>
      <sz val="11"/>
      <color theme="0"/>
      <name val="Calibri"/>
      <family val="2"/>
      <scheme val="minor"/>
    </font>
    <font>
      <b/>
      <sz val="11"/>
      <color theme="0"/>
      <name val="Calibri"/>
      <family val="2"/>
      <scheme val="minor"/>
    </font>
    <font>
      <sz val="10"/>
      <color rgb="FF000000"/>
      <name val="Arial"/>
      <family val="2"/>
    </font>
    <font>
      <i/>
      <sz val="8"/>
      <color theme="0" tint="-0.499984740745262"/>
      <name val="Arial"/>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b/>
      <sz val="16"/>
      <color rgb="FF008000"/>
      <name val="Verdana"/>
      <family val="2"/>
    </font>
    <font>
      <sz val="10"/>
      <color rgb="FF008000"/>
      <name val="Arial"/>
      <family val="2"/>
    </font>
    <font>
      <sz val="12"/>
      <color rgb="FF008000"/>
      <name val="Verdana"/>
      <family val="2"/>
    </font>
    <font>
      <b/>
      <sz val="11"/>
      <name val="Arial"/>
      <family val="2"/>
    </font>
    <font>
      <b/>
      <sz val="12"/>
      <color theme="0"/>
      <name val="Arial"/>
      <family val="2"/>
    </font>
    <font>
      <b/>
      <vertAlign val="subscript"/>
      <sz val="10"/>
      <color indexed="17"/>
      <name val="Arial"/>
      <family val="2"/>
    </font>
    <font>
      <sz val="9"/>
      <color theme="0"/>
      <name val="Verdana"/>
      <family val="2"/>
    </font>
    <font>
      <sz val="11"/>
      <name val="Calibri"/>
      <family val="2"/>
      <scheme val="minor"/>
    </font>
    <font>
      <b/>
      <sz val="7"/>
      <name val="Arial"/>
      <family val="2"/>
    </font>
    <font>
      <sz val="9"/>
      <color theme="0"/>
      <name val="Arial"/>
      <family val="2"/>
    </font>
    <font>
      <b/>
      <sz val="10"/>
      <color theme="0"/>
      <name val="Arial"/>
      <family val="2"/>
    </font>
    <font>
      <b/>
      <sz val="11"/>
      <color theme="0"/>
      <name val="Arial"/>
      <family val="2"/>
    </font>
    <font>
      <b/>
      <sz val="9"/>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sz val="12"/>
      <name val="Verdana"/>
      <family val="2"/>
    </font>
    <font>
      <sz val="12"/>
      <color theme="4" tint="-0.249977111117893"/>
      <name val="Verdana"/>
      <family val="2"/>
    </font>
    <font>
      <sz val="8"/>
      <name val="Calibri"/>
      <family val="2"/>
      <scheme val="minor"/>
    </font>
    <font>
      <b/>
      <vertAlign val="subscript"/>
      <sz val="10"/>
      <name val="Arial"/>
      <family val="2"/>
    </font>
    <font>
      <sz val="8"/>
      <name val="Verdana"/>
      <family val="2"/>
    </font>
    <font>
      <b/>
      <sz val="11"/>
      <name val="Calibri"/>
      <family val="2"/>
      <scheme val="minor"/>
    </font>
    <font>
      <u/>
      <sz val="10"/>
      <color theme="1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sz val="10"/>
      <color rgb="FF7030A0"/>
      <name val="Arial"/>
      <family val="2"/>
    </font>
    <font>
      <sz val="12"/>
      <color rgb="FF7030A0"/>
      <name val="Verdana"/>
      <family val="2"/>
    </font>
    <font>
      <b/>
      <sz val="12"/>
      <color rgb="FF7030A0"/>
      <name val="Verdana"/>
      <family val="2"/>
    </font>
    <font>
      <b/>
      <sz val="10"/>
      <color rgb="FF7030A0"/>
      <name val="Verdana"/>
      <family val="2"/>
    </font>
    <font>
      <sz val="10"/>
      <color rgb="FF7030A0"/>
      <name val="Verdana"/>
      <family val="2"/>
    </font>
    <font>
      <b/>
      <sz val="16"/>
      <color theme="4" tint="-0.249977111117893"/>
      <name val="Verdana"/>
      <family val="2"/>
    </font>
    <font>
      <b/>
      <sz val="16"/>
      <color rgb="FF7030A0"/>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rgb="FF7030A0"/>
      <name val="Calibri"/>
      <family val="2"/>
      <scheme val="minor"/>
    </font>
    <font>
      <sz val="11"/>
      <color rgb="FF7030A0"/>
      <name val="Calibri"/>
      <family val="2"/>
      <scheme val="minor"/>
    </font>
    <font>
      <sz val="10"/>
      <color rgb="FF000000"/>
      <name val="Calibri"/>
      <family val="2"/>
      <scheme val="minor"/>
    </font>
    <font>
      <b/>
      <sz val="10"/>
      <color indexed="20"/>
      <name val="Calibri"/>
      <family val="2"/>
      <scheme val="minor"/>
    </font>
    <font>
      <sz val="12"/>
      <color indexed="18"/>
      <name val="Calibri"/>
      <family val="2"/>
      <scheme val="minor"/>
    </font>
    <font>
      <b/>
      <sz val="10"/>
      <color indexed="18"/>
      <name val="Calibri"/>
      <family val="2"/>
      <scheme val="minor"/>
    </font>
    <font>
      <sz val="12"/>
      <color indexed="17"/>
      <name val="Calibri"/>
      <family val="2"/>
      <scheme val="minor"/>
    </font>
    <font>
      <b/>
      <sz val="16"/>
      <color indexed="17"/>
      <name val="Calibri"/>
      <family val="2"/>
      <scheme val="minor"/>
    </font>
    <font>
      <b/>
      <sz val="11"/>
      <color indexed="17"/>
      <name val="Calibri"/>
      <family val="2"/>
      <scheme val="minor"/>
    </font>
    <font>
      <b/>
      <sz val="7"/>
      <name val="Calibri"/>
      <family val="2"/>
      <scheme val="minor"/>
    </font>
    <font>
      <b/>
      <sz val="8"/>
      <name val="Calibri"/>
      <family val="2"/>
      <scheme val="minor"/>
    </font>
    <font>
      <sz val="11"/>
      <color indexed="20"/>
      <name val="Calibri"/>
      <family val="2"/>
      <scheme val="minor"/>
    </font>
    <font>
      <b/>
      <sz val="11"/>
      <color indexed="20"/>
      <name val="Calibri"/>
      <family val="2"/>
      <scheme val="minor"/>
    </font>
    <font>
      <sz val="11"/>
      <color indexed="8"/>
      <name val="Calibri"/>
      <family val="2"/>
      <scheme val="minor"/>
    </font>
    <font>
      <sz val="11"/>
      <color indexed="18"/>
      <name val="Calibri"/>
      <family val="2"/>
      <scheme val="minor"/>
    </font>
    <font>
      <b/>
      <i/>
      <sz val="11"/>
      <color indexed="20"/>
      <name val="Calibri"/>
      <family val="2"/>
      <scheme val="minor"/>
    </font>
    <font>
      <b/>
      <i/>
      <sz val="11"/>
      <color rgb="FF7030A0"/>
      <name val="Calibri"/>
      <family val="2"/>
      <scheme val="minor"/>
    </font>
    <font>
      <sz val="12"/>
      <name val="Calibri"/>
      <family val="2"/>
      <scheme val="minor"/>
    </font>
    <font>
      <sz val="12"/>
      <color theme="0"/>
      <name val="Calibri"/>
      <family val="2"/>
      <scheme val="minor"/>
    </font>
    <font>
      <b/>
      <sz val="8"/>
      <color theme="0"/>
      <name val="Calibri"/>
      <family val="2"/>
      <scheme val="minor"/>
    </font>
    <font>
      <b/>
      <sz val="7"/>
      <color theme="0"/>
      <name val="Calibri"/>
      <family val="2"/>
      <scheme val="minor"/>
    </font>
    <font>
      <sz val="11"/>
      <color rgb="FF000000"/>
      <name val="Calibri"/>
      <family val="2"/>
      <scheme val="minor"/>
    </font>
    <font>
      <b/>
      <sz val="11"/>
      <color indexed="18"/>
      <name val="Calibri"/>
      <family val="2"/>
      <scheme val="minor"/>
    </font>
    <font>
      <sz val="11"/>
      <color indexed="17"/>
      <name val="Calibri"/>
      <family val="2"/>
      <scheme val="minor"/>
    </font>
    <font>
      <b/>
      <sz val="11"/>
      <color indexed="8"/>
      <name val="Calibri"/>
      <family val="2"/>
      <scheme val="minor"/>
    </font>
    <font>
      <i/>
      <sz val="11"/>
      <color indexed="8"/>
      <name val="Calibri"/>
      <family val="2"/>
      <scheme val="minor"/>
    </font>
    <font>
      <i/>
      <sz val="11"/>
      <color theme="0"/>
      <name val="Calibri"/>
      <family val="2"/>
      <scheme val="minor"/>
    </font>
    <font>
      <b/>
      <vertAlign val="superscript"/>
      <sz val="11"/>
      <color theme="0"/>
      <name val="Calibri"/>
      <family val="2"/>
      <scheme val="minor"/>
    </font>
    <font>
      <sz val="12"/>
      <color rgb="FF7030A0"/>
      <name val="Calibri"/>
      <family val="2"/>
      <scheme val="minor"/>
    </font>
    <font>
      <b/>
      <sz val="10"/>
      <name val="Calibri"/>
      <family val="2"/>
      <scheme val="minor"/>
    </font>
    <font>
      <i/>
      <sz val="10"/>
      <name val="Calibri"/>
      <family val="2"/>
      <scheme val="minor"/>
    </font>
    <font>
      <i/>
      <sz val="11"/>
      <name val="Calibri"/>
      <family val="2"/>
      <scheme val="minor"/>
    </font>
    <font>
      <sz val="10"/>
      <color indexed="10"/>
      <name val="Calibri"/>
      <family val="2"/>
      <scheme val="minor"/>
    </font>
    <font>
      <sz val="12"/>
      <color indexed="10"/>
      <name val="Calibri"/>
      <family val="2"/>
      <scheme val="minor"/>
    </font>
    <font>
      <b/>
      <sz val="16"/>
      <color theme="4" tint="-0.249977111117893"/>
      <name val="Calibri"/>
      <family val="2"/>
      <scheme val="minor"/>
    </font>
    <font>
      <sz val="12"/>
      <color theme="4" tint="-0.249977111117893"/>
      <name val="Calibri"/>
      <family val="2"/>
      <scheme val="minor"/>
    </font>
    <font>
      <b/>
      <sz val="11"/>
      <color theme="4" tint="-0.249977111117893"/>
      <name val="Calibri"/>
      <family val="2"/>
      <scheme val="minor"/>
    </font>
    <font>
      <b/>
      <sz val="10"/>
      <color theme="4" tint="-0.249977111117893"/>
      <name val="Calibri"/>
      <family val="2"/>
      <scheme val="minor"/>
    </font>
    <font>
      <b/>
      <i/>
      <sz val="11"/>
      <color theme="4" tint="-0.249977111117893"/>
      <name val="Calibri"/>
      <family val="2"/>
      <scheme val="minor"/>
    </font>
    <font>
      <sz val="11"/>
      <color indexed="10"/>
      <name val="Calibri"/>
      <family val="2"/>
      <scheme val="minor"/>
    </font>
    <font>
      <sz val="11"/>
      <color theme="4" tint="-0.249977111117893"/>
      <name val="Calibri"/>
      <family val="2"/>
      <scheme val="minor"/>
    </font>
    <font>
      <b/>
      <vertAlign val="subscript"/>
      <sz val="11"/>
      <color theme="0"/>
      <name val="Calibri"/>
      <family val="2"/>
      <scheme val="minor"/>
    </font>
    <font>
      <sz val="12"/>
      <color theme="4" tint="-0.499984740745262"/>
      <name val="Calibri"/>
      <family val="2"/>
      <scheme val="minor"/>
    </font>
    <font>
      <b/>
      <sz val="11"/>
      <color theme="4" tint="-0.499984740745262"/>
      <name val="Calibri"/>
      <family val="2"/>
      <scheme val="minor"/>
    </font>
    <font>
      <b/>
      <vertAlign val="subscript"/>
      <sz val="10"/>
      <color theme="0"/>
      <name val="Calibri"/>
      <family val="2"/>
      <scheme val="minor"/>
    </font>
    <font>
      <sz val="7"/>
      <color theme="0"/>
      <name val="Calibri"/>
      <family val="2"/>
      <scheme val="minor"/>
    </font>
    <font>
      <b/>
      <i/>
      <sz val="11"/>
      <name val="Calibri"/>
      <family val="2"/>
      <scheme val="minor"/>
    </font>
    <font>
      <b/>
      <i/>
      <sz val="11"/>
      <color theme="0"/>
      <name val="Calibri"/>
      <family val="2"/>
      <scheme val="minor"/>
    </font>
    <font>
      <i/>
      <sz val="8"/>
      <name val="Calibri"/>
      <family val="2"/>
      <scheme val="minor"/>
    </font>
    <font>
      <i/>
      <sz val="11"/>
      <color theme="4" tint="-0.249977111117893"/>
      <name val="Calibri"/>
      <family val="2"/>
      <scheme val="minor"/>
    </font>
    <font>
      <i/>
      <sz val="11"/>
      <color theme="0" tint="-0.499984740745262"/>
      <name val="Calibri"/>
      <family val="2"/>
      <scheme val="minor"/>
    </font>
    <font>
      <b/>
      <i/>
      <sz val="11"/>
      <color indexed="17"/>
      <name val="Calibri"/>
      <family val="2"/>
      <scheme val="minor"/>
    </font>
    <font>
      <i/>
      <sz val="11"/>
      <color indexed="17"/>
      <name val="Calibri"/>
      <family val="2"/>
      <scheme val="minor"/>
    </font>
    <font>
      <sz val="11"/>
      <color indexed="9"/>
      <name val="Calibri"/>
      <family val="2"/>
      <scheme val="minor"/>
    </font>
    <font>
      <b/>
      <sz val="9"/>
      <color theme="0"/>
      <name val="Calibri"/>
      <family val="2"/>
      <scheme val="minor"/>
    </font>
    <font>
      <sz val="16"/>
      <color theme="4" tint="-0.249977111117893"/>
      <name val="Calibri"/>
      <family val="2"/>
      <scheme val="minor"/>
    </font>
    <font>
      <b/>
      <sz val="11"/>
      <color indexed="9"/>
      <name val="Calibri"/>
      <family val="2"/>
      <scheme val="minor"/>
    </font>
    <font>
      <b/>
      <i/>
      <sz val="11"/>
      <color indexed="18"/>
      <name val="Calibri"/>
      <family val="2"/>
      <scheme val="minor"/>
    </font>
    <font>
      <i/>
      <sz val="11"/>
      <color indexed="20"/>
      <name val="Calibri"/>
      <family val="2"/>
      <scheme val="minor"/>
    </font>
    <font>
      <b/>
      <i/>
      <sz val="11"/>
      <color indexed="8"/>
      <name val="Calibri"/>
      <family val="2"/>
      <scheme val="minor"/>
    </font>
    <font>
      <b/>
      <sz val="11"/>
      <color rgb="FF008000"/>
      <name val="Calibri"/>
      <family val="2"/>
      <scheme val="minor"/>
    </font>
    <font>
      <b/>
      <sz val="11"/>
      <color theme="8" tint="-0.249977111117893"/>
      <name val="Calibri"/>
      <family val="2"/>
      <scheme val="minor"/>
    </font>
    <font>
      <sz val="11"/>
      <color theme="8" tint="-0.249977111117893"/>
      <name val="Calibri"/>
      <family val="2"/>
      <scheme val="minor"/>
    </font>
    <font>
      <sz val="11"/>
      <color rgb="FF008000"/>
      <name val="Calibri"/>
      <family val="2"/>
      <scheme val="minor"/>
    </font>
    <font>
      <sz val="12"/>
      <color indexed="20"/>
      <name val="Calibri"/>
      <family val="2"/>
      <scheme val="minor"/>
    </font>
    <font>
      <sz val="12"/>
      <color rgb="FF000000"/>
      <name val="Calibri"/>
      <family val="2"/>
      <scheme val="minor"/>
    </font>
    <font>
      <b/>
      <sz val="12"/>
      <color indexed="18"/>
      <name val="Calibri"/>
      <family val="2"/>
      <scheme val="minor"/>
    </font>
    <font>
      <b/>
      <sz val="12"/>
      <color theme="4" tint="-0.249977111117893"/>
      <name val="Calibri"/>
      <family val="2"/>
      <scheme val="minor"/>
    </font>
    <font>
      <b/>
      <sz val="12"/>
      <color indexed="17"/>
      <name val="Calibri"/>
      <family val="2"/>
      <scheme val="minor"/>
    </font>
    <font>
      <b/>
      <sz val="12"/>
      <color rgb="FF008000"/>
      <name val="Calibri"/>
      <family val="2"/>
      <scheme val="minor"/>
    </font>
    <font>
      <sz val="12"/>
      <color indexed="8"/>
      <name val="Calibri"/>
      <family val="2"/>
      <scheme val="minor"/>
    </font>
    <font>
      <b/>
      <sz val="12"/>
      <name val="Calibri"/>
      <family val="2"/>
      <scheme val="minor"/>
    </font>
    <font>
      <i/>
      <sz val="12"/>
      <name val="Calibri"/>
      <family val="2"/>
      <scheme val="minor"/>
    </font>
    <font>
      <i/>
      <sz val="11"/>
      <color theme="1"/>
      <name val="Calibri"/>
      <family val="2"/>
      <scheme val="minor"/>
    </font>
    <font>
      <b/>
      <sz val="18"/>
      <color theme="4" tint="-0.249977111117893"/>
      <name val="Calibri"/>
      <family val="2"/>
      <scheme val="minor"/>
    </font>
    <font>
      <i/>
      <vertAlign val="superscript"/>
      <sz val="11"/>
      <color theme="4" tint="-0.249977111117893"/>
      <name val="Calibri"/>
      <family val="2"/>
      <scheme val="minor"/>
    </font>
    <font>
      <b/>
      <vertAlign val="superscript"/>
      <sz val="10"/>
      <color theme="0"/>
      <name val="Calibri"/>
      <family val="2"/>
      <scheme val="minor"/>
    </font>
    <font>
      <b/>
      <sz val="11"/>
      <color rgb="FFFF0000"/>
      <name val="Calibri"/>
      <family val="2"/>
      <scheme val="minor"/>
    </font>
    <font>
      <b/>
      <i/>
      <sz val="12"/>
      <name val="Calibri"/>
      <family val="2"/>
      <scheme val="minor"/>
    </font>
    <font>
      <sz val="10"/>
      <color rgb="FFFF0000"/>
      <name val="Calibri"/>
      <family val="2"/>
      <scheme val="minor"/>
    </font>
    <font>
      <b/>
      <sz val="12"/>
      <color theme="0"/>
      <name val="Calibri"/>
      <family val="2"/>
      <scheme val="minor"/>
    </font>
    <font>
      <b/>
      <sz val="14"/>
      <color rgb="FF7030A0"/>
      <name val="Verdana"/>
      <family val="2"/>
    </font>
    <font>
      <sz val="14"/>
      <color rgb="FF7030A0"/>
      <name val="Verdana"/>
      <family val="2"/>
    </font>
    <font>
      <i/>
      <sz val="8"/>
      <name val="Verdana"/>
      <family val="2"/>
    </font>
    <font>
      <b/>
      <sz val="16"/>
      <name val="Verdana"/>
      <family val="2"/>
    </font>
    <font>
      <b/>
      <sz val="18"/>
      <color rgb="FF7030A0"/>
      <name val="Verdana"/>
      <family val="2"/>
    </font>
    <font>
      <sz val="18"/>
      <color indexed="17"/>
      <name val="Verdana"/>
      <family val="2"/>
    </font>
    <font>
      <b/>
      <sz val="14"/>
      <color indexed="17"/>
      <name val="Verdana"/>
      <family val="2"/>
    </font>
    <font>
      <b/>
      <sz val="12"/>
      <color indexed="18"/>
      <name val="Verdana"/>
      <family val="2"/>
    </font>
    <font>
      <sz val="10"/>
      <color rgb="FF000000"/>
      <name val="Arial"/>
      <family val="2"/>
    </font>
    <font>
      <sz val="11"/>
      <color rgb="FF9C6500"/>
      <name val="Calibri"/>
      <family val="2"/>
      <scheme val="minor"/>
    </font>
    <font>
      <sz val="10"/>
      <name val="Arial"/>
      <family val="2"/>
    </font>
    <font>
      <b/>
      <i/>
      <sz val="11"/>
      <color theme="1"/>
      <name val="Calibri"/>
      <family val="2"/>
      <scheme val="minor"/>
    </font>
    <font>
      <sz val="10"/>
      <color rgb="FF000000"/>
      <name val="Arial"/>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theme="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s>
  <borders count="223">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bottom style="thin">
        <color rgb="FF008000"/>
      </bottom>
      <diagonal/>
    </border>
    <border>
      <left style="thin">
        <color rgb="FF008000"/>
      </left>
      <right/>
      <top/>
      <bottom/>
      <diagonal/>
    </border>
    <border>
      <left/>
      <right style="thin">
        <color rgb="FF008000"/>
      </right>
      <top/>
      <bottom/>
      <diagonal/>
    </border>
    <border>
      <left/>
      <right/>
      <top/>
      <bottom style="thin">
        <color rgb="FF008000"/>
      </bottom>
      <diagonal/>
    </border>
    <border>
      <left/>
      <right/>
      <top style="thin">
        <color theme="4" tint="0.39997558519241921"/>
      </top>
      <bottom/>
      <diagonal/>
    </border>
    <border>
      <left/>
      <right style="thin">
        <color theme="9" tint="0.5999633777886288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n">
        <color rgb="FF00800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rgb="FF7030A0"/>
      </left>
      <right style="thin">
        <color theme="9" tint="0.59996337778862885"/>
      </right>
      <top/>
      <bottom/>
      <diagonal/>
    </border>
    <border>
      <left style="thin">
        <color rgb="FF7030A0"/>
      </left>
      <right style="thin">
        <color theme="9" tint="0.59996337778862885"/>
      </right>
      <top/>
      <bottom style="thin">
        <color rgb="FF7030A0"/>
      </bottom>
      <diagonal/>
    </border>
    <border>
      <left/>
      <right style="thin">
        <color theme="9" tint="0.59996337778862885"/>
      </right>
      <top/>
      <bottom style="thin">
        <color rgb="FF7030A0"/>
      </bottom>
      <diagonal/>
    </border>
    <border>
      <left style="thin">
        <color rgb="FF7030A0"/>
      </left>
      <right style="thin">
        <color theme="9" tint="0.59996337778862885"/>
      </right>
      <top style="thin">
        <color rgb="FF7030A0"/>
      </top>
      <bottom/>
      <diagonal/>
    </border>
    <border>
      <left/>
      <right style="thin">
        <color theme="9" tint="0.59996337778862885"/>
      </right>
      <top style="thin">
        <color rgb="FF7030A0"/>
      </top>
      <bottom/>
      <diagonal/>
    </border>
    <border>
      <left style="thin">
        <color rgb="FF7030A0"/>
      </left>
      <right style="thin">
        <color indexed="17"/>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diagonal/>
    </border>
    <border>
      <left/>
      <right/>
      <top style="thin">
        <color theme="4"/>
      </top>
      <bottom/>
      <diagonal/>
    </border>
    <border>
      <left/>
      <right/>
      <top/>
      <bottom style="thin">
        <color theme="4"/>
      </bottom>
      <diagonal/>
    </border>
    <border>
      <left/>
      <right/>
      <top style="thin">
        <color theme="4"/>
      </top>
      <bottom style="thin">
        <color theme="4"/>
      </bottom>
      <diagonal/>
    </border>
    <border>
      <left style="thin">
        <color theme="4"/>
      </left>
      <right style="thin">
        <color indexed="17"/>
      </right>
      <top style="thin">
        <color theme="4"/>
      </top>
      <bottom/>
      <diagonal/>
    </border>
    <border>
      <left style="thin">
        <color theme="4"/>
      </left>
      <right style="thin">
        <color indexed="17"/>
      </right>
      <top/>
      <bottom/>
      <diagonal/>
    </border>
    <border>
      <left style="thin">
        <color theme="4"/>
      </left>
      <right style="thin">
        <color indexed="17"/>
      </right>
      <top/>
      <bottom style="thin">
        <color theme="4"/>
      </bottom>
      <diagonal/>
    </border>
    <border>
      <left style="thin">
        <color indexed="17"/>
      </left>
      <right style="thin">
        <color theme="4"/>
      </right>
      <top style="thin">
        <color theme="4"/>
      </top>
      <bottom style="thin">
        <color indexed="17"/>
      </bottom>
      <diagonal/>
    </border>
    <border>
      <left style="thin">
        <color theme="4"/>
      </left>
      <right/>
      <top style="thin">
        <color theme="0"/>
      </top>
      <bottom style="thin">
        <color theme="4"/>
      </bottom>
      <diagonal/>
    </border>
    <border>
      <left style="thin">
        <color theme="0"/>
      </left>
      <right/>
      <top/>
      <bottom/>
      <diagonal/>
    </border>
    <border>
      <left style="thin">
        <color theme="4"/>
      </left>
      <right style="thin">
        <color theme="4"/>
      </right>
      <top style="thin">
        <color theme="4"/>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4"/>
      </top>
      <bottom style="thin">
        <color theme="0"/>
      </bottom>
      <diagonal/>
    </border>
    <border>
      <left style="thin">
        <color theme="4"/>
      </left>
      <right/>
      <top style="thin">
        <color theme="0"/>
      </top>
      <bottom style="thin">
        <color theme="0"/>
      </bottom>
      <diagonal/>
    </border>
    <border>
      <left style="thin">
        <color theme="4"/>
      </left>
      <right style="thin">
        <color theme="0"/>
      </right>
      <top/>
      <bottom style="thin">
        <color theme="4"/>
      </bottom>
      <diagonal/>
    </border>
    <border>
      <left style="thin">
        <color theme="0"/>
      </left>
      <right/>
      <top/>
      <bottom style="thin">
        <color theme="4"/>
      </bottom>
      <diagonal/>
    </border>
    <border>
      <left style="thin">
        <color theme="0"/>
      </left>
      <right style="thin">
        <color theme="4"/>
      </right>
      <top/>
      <bottom style="thin">
        <color theme="4"/>
      </bottom>
      <diagonal/>
    </border>
    <border>
      <left style="thin">
        <color rgb="FF7030A0"/>
      </left>
      <right style="thin">
        <color theme="4" tint="-0.499984740745262"/>
      </right>
      <top style="thin">
        <color rgb="FF7030A0"/>
      </top>
      <bottom style="thin">
        <color rgb="FF7030A0"/>
      </bottom>
      <diagonal/>
    </border>
    <border>
      <left style="thin">
        <color rgb="FF7030A0"/>
      </left>
      <right style="thin">
        <color theme="4" tint="-0.499984740745262"/>
      </right>
      <top style="thin">
        <color rgb="FF7030A0"/>
      </top>
      <bottom/>
      <diagonal/>
    </border>
    <border>
      <left style="thin">
        <color rgb="FF7030A0"/>
      </left>
      <right style="thin">
        <color theme="4" tint="-0.499984740745262"/>
      </right>
      <top/>
      <bottom/>
      <diagonal/>
    </border>
    <border>
      <left style="thin">
        <color rgb="FF7030A0"/>
      </left>
      <right style="thin">
        <color theme="4" tint="-0.499984740745262"/>
      </right>
      <top/>
      <bottom style="thin">
        <color rgb="FF7030A0"/>
      </bottom>
      <diagonal/>
    </border>
    <border>
      <left/>
      <right style="thin">
        <color theme="4" tint="-0.499984740745262"/>
      </right>
      <top style="thin">
        <color rgb="FF7030A0"/>
      </top>
      <bottom style="thin">
        <color rgb="FF7030A0"/>
      </bottom>
      <diagonal/>
    </border>
    <border>
      <left/>
      <right style="thin">
        <color theme="4" tint="-0.499984740745262"/>
      </right>
      <top style="thin">
        <color rgb="FF7030A0"/>
      </top>
      <bottom/>
      <diagonal/>
    </border>
    <border>
      <left/>
      <right style="thin">
        <color theme="4" tint="-0.499984740745262"/>
      </right>
      <top/>
      <bottom/>
      <diagonal/>
    </border>
    <border>
      <left/>
      <right style="thin">
        <color theme="4" tint="-0.499984740745262"/>
      </right>
      <top/>
      <bottom style="thin">
        <color rgb="FF7030A0"/>
      </bottom>
      <diagonal/>
    </border>
    <border>
      <left style="thin">
        <color theme="4" tint="-0.499984740745262"/>
      </left>
      <right style="thin">
        <color rgb="FF7030A0"/>
      </right>
      <top/>
      <bottom/>
      <diagonal/>
    </border>
    <border>
      <left style="thin">
        <color theme="4" tint="-0.499984740745262"/>
      </left>
      <right style="thin">
        <color rgb="FF7030A0"/>
      </right>
      <top/>
      <bottom style="thin">
        <color rgb="FF7030A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9" tint="0.59996337778862885"/>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9" tint="0.59996337778862885"/>
      </right>
      <top style="thin">
        <color theme="4" tint="-0.499984740745262"/>
      </top>
      <bottom style="thin">
        <color theme="4" tint="-0.499984740745262"/>
      </bottom>
      <diagonal/>
    </border>
    <border>
      <left style="thin">
        <color theme="4" tint="-0.499984740745262"/>
      </left>
      <right/>
      <top style="thin">
        <color rgb="FF7030A0"/>
      </top>
      <bottom/>
      <diagonal/>
    </border>
    <border>
      <left style="thin">
        <color rgb="FF7030A0"/>
      </left>
      <right style="thin">
        <color rgb="FF7030A0"/>
      </right>
      <top style="thin">
        <color rgb="FF7030A0"/>
      </top>
      <bottom style="thin">
        <color theme="0"/>
      </bottom>
      <diagonal/>
    </border>
    <border>
      <left style="thin">
        <color rgb="FF7030A0"/>
      </left>
      <right style="thin">
        <color theme="0"/>
      </right>
      <top style="thin">
        <color theme="0"/>
      </top>
      <bottom style="thin">
        <color rgb="FF7030A0"/>
      </bottom>
      <diagonal/>
    </border>
    <border>
      <left style="thin">
        <color theme="0"/>
      </left>
      <right style="thin">
        <color rgb="FF7030A0"/>
      </right>
      <top style="thin">
        <color theme="0"/>
      </top>
      <bottom style="thin">
        <color rgb="FF7030A0"/>
      </bottom>
      <diagonal/>
    </border>
    <border>
      <left style="thin">
        <color theme="0"/>
      </left>
      <right/>
      <top style="thin">
        <color theme="0"/>
      </top>
      <bottom style="thin">
        <color rgb="FF7030A0"/>
      </bottom>
      <diagonal/>
    </border>
    <border>
      <left style="thin">
        <color theme="4" tint="-0.499984740745262"/>
      </left>
      <right/>
      <top/>
      <bottom/>
      <diagonal/>
    </border>
    <border>
      <left style="thin">
        <color theme="4" tint="-0.499984740745262"/>
      </left>
      <right/>
      <top style="thin">
        <color rgb="FF7030A0"/>
      </top>
      <bottom style="thin">
        <color rgb="FF7030A0"/>
      </bottom>
      <diagonal/>
    </border>
    <border>
      <left style="thin">
        <color theme="4" tint="-0.499984740745262"/>
      </left>
      <right/>
      <top/>
      <bottom style="thin">
        <color rgb="FF7030A0"/>
      </bottom>
      <diagonal/>
    </border>
    <border>
      <left style="thin">
        <color rgb="FF7030A0"/>
      </left>
      <right style="thin">
        <color rgb="FF7030A0"/>
      </right>
      <top style="thin">
        <color theme="0"/>
      </top>
      <bottom style="thin">
        <color theme="0"/>
      </bottom>
      <diagonal/>
    </border>
    <border>
      <left style="thin">
        <color rgb="FF7030A0"/>
      </left>
      <right/>
      <top style="thin">
        <color theme="0"/>
      </top>
      <bottom style="thin">
        <color theme="0"/>
      </bottom>
      <diagonal/>
    </border>
    <border>
      <left style="thin">
        <color theme="0"/>
      </left>
      <right style="thin">
        <color rgb="FF7030A0"/>
      </right>
      <top style="thin">
        <color theme="0"/>
      </top>
      <bottom/>
      <diagonal/>
    </border>
    <border>
      <left style="thin">
        <color rgb="FF7030A0"/>
      </left>
      <right style="thin">
        <color theme="0"/>
      </right>
      <top style="thin">
        <color theme="0"/>
      </top>
      <bottom/>
      <diagonal/>
    </border>
    <border>
      <left style="thin">
        <color theme="0"/>
      </left>
      <right style="thin">
        <color rgb="FF7030A0"/>
      </right>
      <top style="thin">
        <color theme="0"/>
      </top>
      <bottom style="thin">
        <color theme="0"/>
      </bottom>
      <diagonal/>
    </border>
    <border>
      <left style="thin">
        <color theme="0"/>
      </left>
      <right style="thin">
        <color theme="0"/>
      </right>
      <top style="thin">
        <color theme="0"/>
      </top>
      <bottom style="thin">
        <color rgb="FF7030A0"/>
      </bottom>
      <diagonal/>
    </border>
    <border>
      <left/>
      <right style="thin">
        <color theme="0"/>
      </right>
      <top style="thin">
        <color theme="0"/>
      </top>
      <bottom style="thin">
        <color rgb="FF7030A0"/>
      </bottom>
      <diagonal/>
    </border>
    <border>
      <left/>
      <right/>
      <top style="thin">
        <color theme="0"/>
      </top>
      <bottom style="thin">
        <color rgb="FF7030A0"/>
      </bottom>
      <diagonal/>
    </border>
    <border>
      <left style="thin">
        <color theme="4" tint="-0.499984740745262"/>
      </left>
      <right style="thin">
        <color theme="4" tint="-0.499984740745262"/>
      </right>
      <top style="thin">
        <color rgb="FF7030A0"/>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rgb="FF7030A0"/>
      </bottom>
      <diagonal/>
    </border>
    <border>
      <left style="thin">
        <color theme="4" tint="-0.499984740745262"/>
      </left>
      <right style="thin">
        <color theme="4" tint="-0.499984740745262"/>
      </right>
      <top style="thin">
        <color rgb="FF7030A0"/>
      </top>
      <bottom style="thin">
        <color rgb="FF7030A0"/>
      </bottom>
      <diagonal/>
    </border>
    <border>
      <left style="thin">
        <color theme="4" tint="-0.499984740745262"/>
      </left>
      <right style="thin">
        <color theme="4" tint="-0.499984740745262"/>
      </right>
      <top style="thin">
        <color theme="4" tint="-0.499984740745262"/>
      </top>
      <bottom style="thin">
        <color rgb="FF7030A0"/>
      </bottom>
      <diagonal/>
    </border>
    <border>
      <left/>
      <right/>
      <top style="thin">
        <color theme="4" tint="-0.499984740745262"/>
      </top>
      <bottom/>
      <diagonal/>
    </border>
    <border>
      <left style="thin">
        <color theme="4" tint="-0.499984740745262"/>
      </left>
      <right/>
      <top style="thin">
        <color rgb="FF7030A0"/>
      </top>
      <bottom style="thin">
        <color theme="4" tint="-0.499984740745262"/>
      </bottom>
      <diagonal/>
    </border>
    <border>
      <left/>
      <right/>
      <top style="thin">
        <color rgb="FF7030A0"/>
      </top>
      <bottom style="thin">
        <color theme="4" tint="-0.499984740745262"/>
      </bottom>
      <diagonal/>
    </border>
    <border>
      <left style="thin">
        <color indexed="64"/>
      </left>
      <right/>
      <top style="thin">
        <color theme="4" tint="-0.499984740745262"/>
      </top>
      <bottom/>
      <diagonal/>
    </border>
    <border>
      <left/>
      <right style="thin">
        <color rgb="FF7030A0"/>
      </right>
      <top style="thin">
        <color theme="4" tint="-0.499984740745262"/>
      </top>
      <bottom/>
      <diagonal/>
    </border>
    <border>
      <left style="thin">
        <color rgb="FF7030A0"/>
      </left>
      <right/>
      <top style="thin">
        <color theme="4" tint="-0.499984740745262"/>
      </top>
      <bottom/>
      <diagonal/>
    </border>
    <border>
      <left style="thin">
        <color theme="9" tint="0.59996337778862885"/>
      </left>
      <right style="thin">
        <color theme="0"/>
      </right>
      <top style="thin">
        <color theme="0"/>
      </top>
      <bottom style="thin">
        <color rgb="FF7030A0"/>
      </bottom>
      <diagonal/>
    </border>
    <border>
      <left style="thin">
        <color theme="0"/>
      </left>
      <right/>
      <top/>
      <bottom style="thin">
        <color rgb="FF7030A0"/>
      </bottom>
      <diagonal/>
    </border>
    <border>
      <left style="thin">
        <color theme="0"/>
      </left>
      <right style="thin">
        <color theme="4" tint="-0.499984740745262"/>
      </right>
      <top style="thin">
        <color theme="0"/>
      </top>
      <bottom style="thin">
        <color rgb="FF7030A0"/>
      </bottom>
      <diagonal/>
    </border>
    <border>
      <left style="thin">
        <color rgb="FF7030A0"/>
      </left>
      <right/>
      <top style="thin">
        <color rgb="FF7030A0"/>
      </top>
      <bottom style="thin">
        <color theme="0"/>
      </bottom>
      <diagonal/>
    </border>
    <border>
      <left/>
      <right style="thin">
        <color theme="0"/>
      </right>
      <top/>
      <bottom style="thin">
        <color theme="0"/>
      </bottom>
      <diagonal/>
    </border>
    <border>
      <left style="thin">
        <color rgb="FF7030A0"/>
      </left>
      <right/>
      <top/>
      <bottom style="thin">
        <color theme="0"/>
      </bottom>
      <diagonal/>
    </border>
    <border>
      <left/>
      <right/>
      <top/>
      <bottom style="thin">
        <color theme="0"/>
      </bottom>
      <diagonal/>
    </border>
    <border>
      <left/>
      <right/>
      <top style="thin">
        <color rgb="FF7030A0"/>
      </top>
      <bottom style="thin">
        <color theme="0"/>
      </bottom>
      <diagonal/>
    </border>
    <border>
      <left/>
      <right style="thin">
        <color rgb="FF7030A0"/>
      </right>
      <top style="thin">
        <color rgb="FF7030A0"/>
      </top>
      <bottom style="thin">
        <color theme="0"/>
      </bottom>
      <diagonal/>
    </border>
    <border>
      <left style="thin">
        <color rgb="FF7030A0"/>
      </left>
      <right style="thin">
        <color theme="0"/>
      </right>
      <top/>
      <bottom style="thin">
        <color rgb="FF7030A0"/>
      </bottom>
      <diagonal/>
    </border>
    <border>
      <left style="thin">
        <color theme="9" tint="0.59996337778862885"/>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rgb="FF7030A0"/>
      </right>
      <top style="thin">
        <color theme="0"/>
      </top>
      <bottom/>
      <diagonal/>
    </border>
    <border>
      <left style="thin">
        <color theme="0"/>
      </left>
      <right/>
      <top style="thin">
        <color theme="0"/>
      </top>
      <bottom style="thin">
        <color theme="0"/>
      </bottom>
      <diagonal/>
    </border>
    <border>
      <left/>
      <right style="thin">
        <color rgb="FF7030A0"/>
      </right>
      <top style="thin">
        <color theme="0"/>
      </top>
      <bottom style="thin">
        <color theme="0"/>
      </bottom>
      <diagonal/>
    </border>
    <border>
      <left style="thin">
        <color rgb="FF7030A0"/>
      </left>
      <right/>
      <top style="thin">
        <color theme="0"/>
      </top>
      <bottom style="thin">
        <color rgb="FF7030A0"/>
      </bottom>
      <diagonal/>
    </border>
    <border>
      <left style="thin">
        <color theme="4" tint="-0.499984740745262"/>
      </left>
      <right style="thin">
        <color rgb="FF7030A0"/>
      </right>
      <top style="thin">
        <color rgb="FF7030A0"/>
      </top>
      <bottom style="thin">
        <color rgb="FF7030A0"/>
      </bottom>
      <diagonal/>
    </border>
    <border>
      <left style="thin">
        <color rgb="FF7030A0"/>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style="thin">
        <color theme="0"/>
      </bottom>
      <diagonal/>
    </border>
    <border>
      <left/>
      <right style="thin">
        <color rgb="FF7030A0"/>
      </right>
      <top/>
      <bottom style="thin">
        <color theme="0"/>
      </bottom>
      <diagonal/>
    </border>
    <border>
      <left style="thin">
        <color rgb="FF7030A0"/>
      </left>
      <right style="thin">
        <color theme="4" tint="-0.499984740745262"/>
      </right>
      <top style="thin">
        <color theme="0"/>
      </top>
      <bottom style="thin">
        <color rgb="FF7030A0"/>
      </bottom>
      <diagonal/>
    </border>
    <border>
      <left/>
      <right style="thin">
        <color theme="0"/>
      </right>
      <top style="thin">
        <color theme="0"/>
      </top>
      <bottom/>
      <diagonal/>
    </border>
    <border>
      <left style="thin">
        <color theme="0"/>
      </left>
      <right style="thin">
        <color theme="0"/>
      </right>
      <top/>
      <bottom style="thin">
        <color rgb="FF7030A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rgb="FF7030A0"/>
      </top>
      <bottom style="thin">
        <color theme="0"/>
      </bottom>
      <diagonal/>
    </border>
    <border>
      <left style="thin">
        <color rgb="FF7030A0"/>
      </left>
      <right style="thin">
        <color indexed="22"/>
      </right>
      <top style="thin">
        <color theme="0"/>
      </top>
      <bottom style="thin">
        <color rgb="FF7030A0"/>
      </bottom>
      <diagonal/>
    </border>
    <border>
      <left style="thin">
        <color indexed="22"/>
      </left>
      <right style="thin">
        <color rgb="FF7030A0"/>
      </right>
      <top style="thin">
        <color theme="0"/>
      </top>
      <bottom style="thin">
        <color rgb="FF7030A0"/>
      </bottom>
      <diagonal/>
    </border>
    <border>
      <left/>
      <right style="thin">
        <color theme="4"/>
      </right>
      <top style="thin">
        <color theme="4"/>
      </top>
      <bottom style="thin">
        <color theme="0"/>
      </bottom>
      <diagonal/>
    </border>
    <border>
      <left style="thin">
        <color theme="0"/>
      </left>
      <right style="thin">
        <color theme="4"/>
      </right>
      <top style="thin">
        <color theme="0"/>
      </top>
      <bottom style="thin">
        <color theme="4"/>
      </bottom>
      <diagonal/>
    </border>
    <border>
      <left style="thin">
        <color theme="4"/>
      </left>
      <right style="thin">
        <color theme="0"/>
      </right>
      <top style="thin">
        <color theme="0"/>
      </top>
      <bottom style="thin">
        <color theme="4"/>
      </bottom>
      <diagonal/>
    </border>
    <border>
      <left/>
      <right style="thin">
        <color theme="4"/>
      </right>
      <top style="thin">
        <color theme="0"/>
      </top>
      <bottom style="thin">
        <color theme="4"/>
      </bottom>
      <diagonal/>
    </border>
    <border>
      <left/>
      <right/>
      <top style="thin">
        <color theme="4"/>
      </top>
      <bottom style="thin">
        <color theme="0"/>
      </bottom>
      <diagonal/>
    </border>
    <border>
      <left style="thin">
        <color theme="4"/>
      </left>
      <right/>
      <top/>
      <bottom style="thin">
        <color theme="0"/>
      </bottom>
      <diagonal/>
    </border>
    <border>
      <left/>
      <right style="thin">
        <color theme="4"/>
      </right>
      <top/>
      <bottom style="thin">
        <color theme="0"/>
      </bottom>
      <diagonal/>
    </border>
    <border>
      <left style="thin">
        <color theme="0"/>
      </left>
      <right style="thin">
        <color theme="4"/>
      </right>
      <top style="thin">
        <color theme="0"/>
      </top>
      <bottom style="thin">
        <color theme="0"/>
      </bottom>
      <diagonal/>
    </border>
    <border>
      <left/>
      <right style="thin">
        <color theme="4"/>
      </right>
      <top style="thin">
        <color theme="0"/>
      </top>
      <bottom style="thin">
        <color theme="0"/>
      </bottom>
      <diagonal/>
    </border>
    <border>
      <left style="thin">
        <color theme="0"/>
      </left>
      <right/>
      <top style="thin">
        <color theme="4"/>
      </top>
      <bottom style="thin">
        <color theme="0"/>
      </bottom>
      <diagonal/>
    </border>
    <border>
      <left style="thin">
        <color theme="0"/>
      </left>
      <right/>
      <top style="thin">
        <color theme="0"/>
      </top>
      <bottom style="thin">
        <color theme="4"/>
      </bottom>
      <diagonal/>
    </border>
    <border>
      <left style="thin">
        <color theme="4"/>
      </left>
      <right/>
      <top style="thin">
        <color theme="0"/>
      </top>
      <bottom/>
      <diagonal/>
    </border>
    <border>
      <left/>
      <right style="thin">
        <color theme="4"/>
      </right>
      <top style="thin">
        <color theme="0"/>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diagonal/>
    </border>
    <border>
      <left/>
      <right/>
      <top style="thin">
        <color theme="0"/>
      </top>
      <bottom/>
      <diagonal/>
    </border>
    <border>
      <left style="thin">
        <color theme="4"/>
      </left>
      <right style="thin">
        <color theme="0"/>
      </right>
      <top style="thin">
        <color theme="0"/>
      </top>
      <bottom/>
      <diagonal/>
    </border>
    <border>
      <left/>
      <right/>
      <top style="thin">
        <color theme="0"/>
      </top>
      <bottom style="thin">
        <color theme="4"/>
      </bottom>
      <diagonal/>
    </border>
    <border>
      <left style="thin">
        <color theme="0"/>
      </left>
      <right style="thin">
        <color theme="4"/>
      </right>
      <top/>
      <bottom/>
      <diagonal/>
    </border>
    <border>
      <left style="thin">
        <color rgb="FF7030A0"/>
      </left>
      <right style="thin">
        <color theme="0"/>
      </right>
      <top style="thin">
        <color theme="4" tint="-0.499984740745262"/>
      </top>
      <bottom/>
      <diagonal/>
    </border>
    <border>
      <left style="thin">
        <color theme="0"/>
      </left>
      <right/>
      <top style="thin">
        <color theme="4" tint="-0.499984740745262"/>
      </top>
      <bottom style="thin">
        <color theme="0"/>
      </bottom>
      <diagonal/>
    </border>
    <border>
      <left/>
      <right/>
      <top style="thin">
        <color theme="4" tint="-0.499984740745262"/>
      </top>
      <bottom style="thin">
        <color theme="0"/>
      </bottom>
      <diagonal/>
    </border>
    <border>
      <left style="thin">
        <color theme="4" tint="-0.499984740745262"/>
      </left>
      <right/>
      <top style="thin">
        <color theme="4" tint="-0.499984740745262"/>
      </top>
      <bottom/>
      <diagonal/>
    </border>
    <border>
      <left style="thin">
        <color theme="4"/>
      </left>
      <right style="thin">
        <color indexed="17"/>
      </right>
      <top/>
      <bottom style="thin">
        <color theme="0"/>
      </bottom>
      <diagonal/>
    </border>
    <border>
      <left/>
      <right style="thin">
        <color theme="0"/>
      </right>
      <top style="thin">
        <color theme="4"/>
      </top>
      <bottom/>
      <diagonal/>
    </border>
    <border>
      <left style="thin">
        <color theme="0"/>
      </left>
      <right/>
      <top style="thin">
        <color theme="4"/>
      </top>
      <bottom/>
      <diagonal/>
    </border>
    <border>
      <left style="thin">
        <color theme="0"/>
      </left>
      <right style="thin">
        <color theme="0"/>
      </right>
      <top/>
      <bottom style="thin">
        <color theme="4"/>
      </bottom>
      <diagonal/>
    </border>
    <border>
      <left style="thin">
        <color theme="4" tint="-0.499984740745262"/>
      </left>
      <right/>
      <top style="thin">
        <color theme="4"/>
      </top>
      <bottom style="thin">
        <color theme="4"/>
      </bottom>
      <diagonal/>
    </border>
    <border>
      <left style="thin">
        <color theme="4"/>
      </left>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left>
      <right style="thin">
        <color theme="4"/>
      </right>
      <top/>
      <bottom style="thin">
        <color theme="4" tint="-0.499984740745262"/>
      </bottom>
      <diagonal/>
    </border>
    <border>
      <left/>
      <right style="thin">
        <color theme="4"/>
      </right>
      <top/>
      <bottom style="thin">
        <color theme="4" tint="-0.499984740745262"/>
      </bottom>
      <diagonal/>
    </border>
    <border>
      <left style="thin">
        <color theme="4" tint="-0.499984740745262"/>
      </left>
      <right/>
      <top/>
      <bottom style="thin">
        <color theme="4" tint="-0.499984740745262"/>
      </bottom>
      <diagonal/>
    </border>
    <border>
      <left/>
      <right style="thin">
        <color theme="0"/>
      </right>
      <top/>
      <bottom/>
      <diagonal/>
    </border>
    <border>
      <left style="thin">
        <color theme="4"/>
      </left>
      <right style="thin">
        <color theme="0"/>
      </right>
      <top style="thin">
        <color theme="4"/>
      </top>
      <bottom/>
      <diagonal/>
    </border>
    <border>
      <left style="thin">
        <color theme="0"/>
      </left>
      <right style="thin">
        <color rgb="FF008000"/>
      </right>
      <top style="thin">
        <color theme="0"/>
      </top>
      <bottom/>
      <diagonal/>
    </border>
    <border>
      <left style="thin">
        <color rgb="FF008000"/>
      </left>
      <right/>
      <top style="thin">
        <color theme="0"/>
      </top>
      <bottom/>
      <diagonal/>
    </border>
    <border>
      <left style="thin">
        <color theme="0"/>
      </left>
      <right style="thin">
        <color rgb="FF008000"/>
      </right>
      <top style="thin">
        <color theme="0"/>
      </top>
      <bottom style="thin">
        <color theme="0"/>
      </bottom>
      <diagonal/>
    </border>
    <border>
      <left style="thin">
        <color rgb="FF008000"/>
      </left>
      <right style="thin">
        <color theme="4"/>
      </right>
      <top style="thin">
        <color theme="0"/>
      </top>
      <bottom style="thin">
        <color theme="0"/>
      </bottom>
      <diagonal/>
    </border>
    <border>
      <left style="thin">
        <color rgb="FF00800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0"/>
      </right>
      <top style="thin">
        <color theme="4"/>
      </top>
      <bottom style="thin">
        <color theme="0"/>
      </bottom>
      <diagonal/>
    </border>
    <border>
      <left/>
      <right/>
      <top style="thin">
        <color theme="4"/>
      </top>
      <bottom style="thin">
        <color theme="4" tint="-0.499984740745262"/>
      </bottom>
      <diagonal/>
    </border>
    <border>
      <left/>
      <right style="thin">
        <color rgb="FF008000"/>
      </right>
      <top style="thin">
        <color theme="4" tint="-0.499984740745262"/>
      </top>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0"/>
      </left>
      <right style="thin">
        <color rgb="FF006600"/>
      </right>
      <top/>
      <bottom/>
      <diagonal/>
    </border>
    <border>
      <left style="thin">
        <color theme="0"/>
      </left>
      <right style="thin">
        <color theme="0"/>
      </right>
      <top style="thin">
        <color theme="4"/>
      </top>
      <bottom/>
      <diagonal/>
    </border>
    <border>
      <left style="thin">
        <color theme="0"/>
      </left>
      <right style="thin">
        <color theme="0"/>
      </right>
      <top/>
      <bottom/>
      <diagonal/>
    </border>
    <border>
      <left style="thin">
        <color theme="0"/>
      </left>
      <right style="thin">
        <color theme="4"/>
      </right>
      <top style="thin">
        <color theme="4"/>
      </top>
      <bottom style="thin">
        <color theme="0"/>
      </bottom>
      <diagonal/>
    </border>
    <border>
      <left style="thin">
        <color theme="4"/>
      </left>
      <right style="thin">
        <color theme="4"/>
      </right>
      <top style="thin">
        <color theme="0"/>
      </top>
      <bottom style="thin">
        <color theme="0"/>
      </bottom>
      <diagonal/>
    </border>
    <border>
      <left style="thin">
        <color theme="4"/>
      </left>
      <right style="thin">
        <color theme="0"/>
      </right>
      <top/>
      <bottom/>
      <diagonal/>
    </border>
    <border>
      <left style="thin">
        <color theme="4"/>
      </left>
      <right style="thin">
        <color theme="0"/>
      </right>
      <top/>
      <bottom style="thin">
        <color theme="0"/>
      </bottom>
      <diagonal/>
    </border>
    <border>
      <left style="thin">
        <color theme="4"/>
      </left>
      <right style="thin">
        <color theme="4"/>
      </right>
      <top style="thin">
        <color theme="0"/>
      </top>
      <bottom/>
      <diagonal/>
    </border>
    <border>
      <left style="thin">
        <color rgb="FF7030A0"/>
      </left>
      <right style="thin">
        <color theme="4" tint="-0.499984740745262"/>
      </right>
      <top style="dotted">
        <color theme="4" tint="-0.499984740745262"/>
      </top>
      <bottom/>
      <diagonal/>
    </border>
    <border>
      <left style="thin">
        <color theme="4" tint="-0.499984740745262"/>
      </left>
      <right/>
      <top/>
      <bottom style="dotted">
        <color theme="4" tint="-0.499984740745262"/>
      </bottom>
      <diagonal/>
    </border>
    <border>
      <left/>
      <right/>
      <top style="dotted">
        <color theme="4" tint="-0.499984740745262"/>
      </top>
      <bottom/>
      <diagonal/>
    </border>
    <border>
      <left/>
      <right/>
      <top/>
      <bottom style="dotted">
        <color theme="4" tint="-0.499984740745262"/>
      </bottom>
      <diagonal/>
    </border>
    <border>
      <left/>
      <right style="thin">
        <color theme="4" tint="-0.499984740745262"/>
      </right>
      <top/>
      <bottom style="dotted">
        <color theme="4" tint="-0.499984740745262"/>
      </bottom>
      <diagonal/>
    </border>
    <border>
      <left style="thin">
        <color theme="4" tint="-0.499984740745262"/>
      </left>
      <right style="thin">
        <color theme="4" tint="-0.499984740745262"/>
      </right>
      <top/>
      <bottom style="dotted">
        <color theme="4" tint="-0.499984740745262"/>
      </bottom>
      <diagonal/>
    </border>
    <border>
      <left/>
      <right style="thin">
        <color rgb="FF7030A0"/>
      </right>
      <top/>
      <bottom style="dotted">
        <color theme="4" tint="-0.499984740745262"/>
      </bottom>
      <diagonal/>
    </border>
    <border>
      <left style="thin">
        <color rgb="FF7030A0"/>
      </left>
      <right/>
      <top style="dotted">
        <color theme="4" tint="-0.499984740745262"/>
      </top>
      <bottom/>
      <diagonal/>
    </border>
    <border>
      <left/>
      <right style="thin">
        <color rgb="FF7030A0"/>
      </right>
      <top style="dotted">
        <color theme="4" tint="-0.499984740745262"/>
      </top>
      <bottom/>
      <diagonal/>
    </border>
    <border>
      <left style="thin">
        <color rgb="FF7030A0"/>
      </left>
      <right/>
      <top/>
      <bottom style="dotted">
        <color theme="4" tint="-0.499984740745262"/>
      </bottom>
      <diagonal/>
    </border>
    <border>
      <left style="thin">
        <color theme="4" tint="0.39997558519241921"/>
      </left>
      <right style="thin">
        <color theme="4"/>
      </right>
      <top/>
      <bottom/>
      <diagonal/>
    </border>
    <border>
      <left style="thin">
        <color theme="4" tint="-0.499984740745262"/>
      </left>
      <right style="thin">
        <color theme="4" tint="-0.499984740745262"/>
      </right>
      <top style="thin">
        <color rgb="FF7030A0"/>
      </top>
      <bottom style="thin">
        <color theme="4" tint="-0.499984740745262"/>
      </bottom>
      <diagonal/>
    </border>
    <border>
      <left style="thin">
        <color theme="4" tint="-0.499984740745262"/>
      </left>
      <right style="thin">
        <color rgb="FF7030A0"/>
      </right>
      <top style="thin">
        <color rgb="FF7030A0"/>
      </top>
      <bottom/>
      <diagonal/>
    </border>
    <border>
      <left/>
      <right style="thin">
        <color theme="0"/>
      </right>
      <top style="thin">
        <color theme="4" tint="-0.499984740745262"/>
      </top>
      <bottom/>
      <diagonal/>
    </border>
    <border>
      <left/>
      <right style="thin">
        <color theme="0"/>
      </right>
      <top/>
      <bottom style="thin">
        <color rgb="FF7030A0"/>
      </bottom>
      <diagonal/>
    </border>
    <border>
      <left style="thin">
        <color theme="0"/>
      </left>
      <right style="thin">
        <color theme="0"/>
      </right>
      <top style="thin">
        <color theme="0"/>
      </top>
      <bottom/>
      <diagonal/>
    </border>
  </borders>
  <cellStyleXfs count="295">
    <xf numFmtId="0" fontId="0" fillId="0" borderId="0" applyBorder="0"/>
    <xf numFmtId="166" fontId="17" fillId="0" borderId="0" applyFont="0" applyFill="0" applyBorder="0" applyAlignment="0" applyProtection="0"/>
    <xf numFmtId="0" fontId="56" fillId="0" borderId="0"/>
    <xf numFmtId="0" fontId="17" fillId="0" borderId="0"/>
    <xf numFmtId="0" fontId="17" fillId="0" borderId="0"/>
    <xf numFmtId="0" fontId="17" fillId="0" borderId="0"/>
    <xf numFmtId="0" fontId="17" fillId="0" borderId="0" applyBorder="0"/>
    <xf numFmtId="0" fontId="17" fillId="0" borderId="0" applyBorder="0"/>
    <xf numFmtId="9" fontId="17" fillId="0" borderId="0" applyFont="0" applyFill="0" applyBorder="0" applyAlignment="0" applyProtection="0"/>
    <xf numFmtId="9" fontId="17" fillId="0" borderId="0" applyFont="0" applyFill="0" applyBorder="0" applyAlignment="0" applyProtection="0"/>
    <xf numFmtId="0" fontId="17" fillId="0" borderId="0"/>
    <xf numFmtId="9" fontId="16" fillId="0" borderId="0" applyFont="0" applyFill="0" applyBorder="0" applyAlignment="0" applyProtection="0"/>
    <xf numFmtId="166" fontId="17" fillId="0" borderId="0" applyFont="0" applyFill="0" applyBorder="0" applyAlignment="0" applyProtection="0"/>
    <xf numFmtId="164" fontId="17" fillId="0" borderId="0" applyFont="0" applyFill="0" applyBorder="0" applyAlignment="0" applyProtection="0"/>
    <xf numFmtId="0" fontId="16" fillId="0" borderId="0"/>
    <xf numFmtId="9" fontId="15" fillId="0" borderId="0" applyFont="0" applyFill="0" applyBorder="0" applyAlignment="0" applyProtection="0"/>
    <xf numFmtId="0" fontId="17" fillId="0" borderId="0" applyBorder="0"/>
    <xf numFmtId="0" fontId="15" fillId="0" borderId="0"/>
    <xf numFmtId="0" fontId="96" fillId="0" borderId="0" applyNumberFormat="0" applyFill="0" applyBorder="0" applyAlignment="0" applyProtection="0"/>
    <xf numFmtId="0" fontId="14" fillId="0" borderId="0"/>
    <xf numFmtId="9" fontId="14" fillId="0" borderId="0" applyFont="0" applyFill="0" applyBorder="0" applyAlignment="0" applyProtection="0"/>
    <xf numFmtId="165" fontId="17" fillId="0" borderId="0" applyFont="0" applyFill="0" applyBorder="0" applyAlignment="0" applyProtection="0"/>
    <xf numFmtId="0" fontId="97" fillId="0" borderId="0"/>
    <xf numFmtId="0" fontId="98" fillId="0" borderId="0" applyNumberFormat="0" applyFill="0" applyBorder="0" applyAlignment="0" applyProtection="0"/>
    <xf numFmtId="0" fontId="99" fillId="0" borderId="21" applyNumberFormat="0" applyFill="0" applyAlignment="0" applyProtection="0"/>
    <xf numFmtId="0" fontId="100" fillId="0" borderId="22" applyNumberFormat="0" applyFill="0" applyAlignment="0" applyProtection="0"/>
    <xf numFmtId="0" fontId="101" fillId="0" borderId="23" applyNumberFormat="0" applyFill="0" applyAlignment="0" applyProtection="0"/>
    <xf numFmtId="0" fontId="101" fillId="0" borderId="0" applyNumberFormat="0" applyFill="0" applyBorder="0" applyAlignment="0" applyProtection="0"/>
    <xf numFmtId="0" fontId="102" fillId="7" borderId="0" applyNumberFormat="0" applyBorder="0" applyAlignment="0" applyProtection="0"/>
    <xf numFmtId="0" fontId="103" fillId="8" borderId="0" applyNumberFormat="0" applyBorder="0" applyAlignment="0" applyProtection="0"/>
    <xf numFmtId="0" fontId="104" fillId="9" borderId="0" applyNumberFormat="0" applyBorder="0" applyAlignment="0" applyProtection="0"/>
    <xf numFmtId="0" fontId="105" fillId="10" borderId="24" applyNumberFormat="0" applyAlignment="0" applyProtection="0"/>
    <xf numFmtId="0" fontId="106" fillId="11" borderId="25" applyNumberFormat="0" applyAlignment="0" applyProtection="0"/>
    <xf numFmtId="0" fontId="107" fillId="11" borderId="24" applyNumberFormat="0" applyAlignment="0" applyProtection="0"/>
    <xf numFmtId="0" fontId="108" fillId="0" borderId="26" applyNumberFormat="0" applyFill="0" applyAlignment="0" applyProtection="0"/>
    <xf numFmtId="0" fontId="55" fillId="12" borderId="27" applyNumberFormat="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29" applyNumberFormat="0" applyFill="0" applyAlignment="0" applyProtection="0"/>
    <xf numFmtId="0" fontId="5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5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5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5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54"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54" fillId="34"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12" fillId="0" borderId="0"/>
    <xf numFmtId="0" fontId="13" fillId="13" borderId="28" applyNumberFormat="0" applyFont="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15" fillId="0" borderId="0"/>
    <xf numFmtId="0" fontId="116" fillId="0" borderId="0"/>
    <xf numFmtId="0" fontId="12" fillId="13" borderId="28" applyNumberFormat="0" applyFont="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9" fillId="0" borderId="0"/>
    <xf numFmtId="0" fontId="17" fillId="0" borderId="0"/>
    <xf numFmtId="0" fontId="9" fillId="13" borderId="28" applyNumberFormat="0" applyFont="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17" fillId="0" borderId="0"/>
    <xf numFmtId="0" fontId="8" fillId="13" borderId="28" applyNumberFormat="0" applyFont="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17" fillId="0" borderId="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17" fillId="0" borderId="0"/>
    <xf numFmtId="0" fontId="7" fillId="13" borderId="28" applyNumberFormat="0" applyFont="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219" fillId="0" borderId="0"/>
    <xf numFmtId="0" fontId="17" fillId="0" borderId="0"/>
    <xf numFmtId="0" fontId="6" fillId="13" borderId="28" applyNumberFormat="0" applyFont="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0" borderId="0"/>
    <xf numFmtId="164" fontId="17" fillId="0" borderId="0" applyFont="0" applyFill="0" applyBorder="0" applyAlignment="0" applyProtection="0"/>
    <xf numFmtId="9" fontId="6" fillId="0" borderId="0" applyFont="0" applyFill="0" applyBorder="0" applyAlignment="0" applyProtection="0"/>
    <xf numFmtId="0" fontId="220" fillId="9" borderId="0" applyNumberFormat="0" applyBorder="0" applyAlignment="0" applyProtection="0"/>
    <xf numFmtId="0" fontId="17" fillId="0" borderId="0"/>
    <xf numFmtId="0" fontId="54" fillId="17" borderId="0" applyNumberFormat="0" applyBorder="0" applyAlignment="0" applyProtection="0"/>
    <xf numFmtId="0" fontId="54" fillId="21" borderId="0" applyNumberFormat="0" applyBorder="0" applyAlignment="0" applyProtection="0"/>
    <xf numFmtId="0" fontId="54" fillId="25" borderId="0" applyNumberFormat="0" applyBorder="0" applyAlignment="0" applyProtection="0"/>
    <xf numFmtId="0" fontId="54" fillId="29" borderId="0" applyNumberFormat="0" applyBorder="0" applyAlignment="0" applyProtection="0"/>
    <xf numFmtId="0" fontId="54" fillId="33" borderId="0" applyNumberFormat="0" applyBorder="0" applyAlignment="0" applyProtection="0"/>
    <xf numFmtId="0" fontId="54" fillId="37" borderId="0" applyNumberFormat="0" applyBorder="0" applyAlignment="0" applyProtection="0"/>
    <xf numFmtId="0" fontId="17" fillId="0" borderId="0"/>
    <xf numFmtId="0" fontId="17" fillId="0" borderId="0"/>
    <xf numFmtId="0" fontId="113" fillId="0" borderId="0" applyNumberFormat="0" applyFill="0" applyBorder="0" applyAlignment="0" applyProtection="0"/>
    <xf numFmtId="0" fontId="114" fillId="0" borderId="0" applyNumberFormat="0" applyFill="0" applyBorder="0" applyAlignment="0" applyProtection="0"/>
    <xf numFmtId="0" fontId="17" fillId="0" borderId="0" applyBorder="0"/>
    <xf numFmtId="0" fontId="56" fillId="0" borderId="0"/>
    <xf numFmtId="9" fontId="17" fillId="0" borderId="0" applyFont="0" applyFill="0" applyBorder="0" applyAlignment="0" applyProtection="0"/>
    <xf numFmtId="9" fontId="6" fillId="0" borderId="0" applyFont="0" applyFill="0" applyBorder="0" applyAlignment="0" applyProtection="0"/>
    <xf numFmtId="164" fontId="17"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96" fillId="0" borderId="0" applyNumberFormat="0" applyFill="0" applyBorder="0" applyAlignment="0" applyProtection="0"/>
    <xf numFmtId="0" fontId="6" fillId="0" borderId="0"/>
    <xf numFmtId="9" fontId="6" fillId="0" borderId="0" applyFont="0" applyFill="0" applyBorder="0" applyAlignment="0" applyProtection="0"/>
    <xf numFmtId="165" fontId="17" fillId="0" borderId="0" applyFont="0" applyFill="0" applyBorder="0" applyAlignment="0" applyProtection="0"/>
    <xf numFmtId="0" fontId="56" fillId="0" borderId="0"/>
    <xf numFmtId="0" fontId="104" fillId="9"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7" borderId="0" applyNumberFormat="0" applyBorder="0" applyAlignment="0" applyProtection="0"/>
    <xf numFmtId="0" fontId="17" fillId="0" borderId="0"/>
    <xf numFmtId="0" fontId="6" fillId="13" borderId="28" applyNumberFormat="0" applyFont="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56" fillId="0" borderId="0"/>
    <xf numFmtId="0" fontId="221" fillId="0" borderId="0"/>
    <xf numFmtId="0" fontId="5" fillId="13" borderId="28"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17" fillId="0" borderId="0"/>
    <xf numFmtId="0" fontId="4" fillId="13" borderId="28"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223" fillId="0" borderId="0"/>
    <xf numFmtId="0" fontId="17" fillId="0" borderId="0"/>
    <xf numFmtId="0" fontId="224" fillId="0" borderId="21" applyNumberFormat="0" applyFill="0" applyAlignment="0" applyProtection="0"/>
    <xf numFmtId="0" fontId="225" fillId="0" borderId="22" applyNumberFormat="0" applyFill="0" applyAlignment="0" applyProtection="0"/>
    <xf numFmtId="0" fontId="226" fillId="0" borderId="23" applyNumberFormat="0" applyFill="0" applyAlignment="0" applyProtection="0"/>
    <xf numFmtId="0" fontId="226" fillId="0" borderId="0" applyNumberFormat="0" applyFill="0" applyBorder="0" applyAlignment="0" applyProtection="0"/>
    <xf numFmtId="0" fontId="227" fillId="7" borderId="0" applyNumberFormat="0" applyBorder="0" applyAlignment="0" applyProtection="0"/>
    <xf numFmtId="0" fontId="228" fillId="8" borderId="0" applyNumberFormat="0" applyBorder="0" applyAlignment="0" applyProtection="0"/>
    <xf numFmtId="0" fontId="229" fillId="9" borderId="0" applyNumberFormat="0" applyBorder="0" applyAlignment="0" applyProtection="0"/>
    <xf numFmtId="0" fontId="230" fillId="10" borderId="24" applyNumberFormat="0" applyAlignment="0" applyProtection="0"/>
    <xf numFmtId="0" fontId="231" fillId="11" borderId="25" applyNumberFormat="0" applyAlignment="0" applyProtection="0"/>
    <xf numFmtId="0" fontId="232" fillId="11" borderId="24" applyNumberFormat="0" applyAlignment="0" applyProtection="0"/>
    <xf numFmtId="0" fontId="233" fillId="0" borderId="26" applyNumberFormat="0" applyFill="0" applyAlignment="0" applyProtection="0"/>
    <xf numFmtId="0" fontId="234" fillId="12" borderId="27" applyNumberFormat="0" applyAlignment="0" applyProtection="0"/>
    <xf numFmtId="0" fontId="235" fillId="0" borderId="0" applyNumberFormat="0" applyFill="0" applyBorder="0" applyAlignment="0" applyProtection="0"/>
    <xf numFmtId="0" fontId="1" fillId="13" borderId="28" applyNumberFormat="0" applyFont="0" applyAlignment="0" applyProtection="0"/>
    <xf numFmtId="0" fontId="236" fillId="0" borderId="0" applyNumberFormat="0" applyFill="0" applyBorder="0" applyAlignment="0" applyProtection="0"/>
    <xf numFmtId="0" fontId="237" fillId="0" borderId="29" applyNumberFormat="0" applyFill="0" applyAlignment="0" applyProtection="0"/>
    <xf numFmtId="0" fontId="23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3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cellStyleXfs>
  <cellXfs count="1771">
    <xf numFmtId="0" fontId="0" fillId="0" borderId="0" xfId="0"/>
    <xf numFmtId="0" fontId="18" fillId="0" borderId="0" xfId="0" applyFont="1" applyAlignment="1">
      <alignment vertical="center" wrapText="1"/>
    </xf>
    <xf numFmtId="0" fontId="0" fillId="0" borderId="0" xfId="0" applyAlignment="1">
      <alignment vertical="center"/>
    </xf>
    <xf numFmtId="0" fontId="19" fillId="0" borderId="0" xfId="0" applyFont="1" applyAlignment="1">
      <alignment vertical="center" wrapText="1"/>
    </xf>
    <xf numFmtId="0" fontId="19" fillId="0" borderId="0" xfId="0"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3" fontId="18" fillId="0" borderId="0" xfId="0" applyNumberFormat="1" applyFont="1" applyAlignment="1">
      <alignment vertical="center" wrapText="1"/>
    </xf>
    <xf numFmtId="0" fontId="22" fillId="0" borderId="0" xfId="0" applyFont="1" applyBorder="1" applyAlignment="1">
      <alignment vertical="center" wrapText="1"/>
    </xf>
    <xf numFmtId="0" fontId="19" fillId="0" borderId="0" xfId="0" applyFont="1" applyBorder="1" applyAlignment="1">
      <alignment vertical="center" wrapText="1"/>
    </xf>
    <xf numFmtId="0" fontId="18" fillId="0" borderId="0" xfId="0" applyFont="1" applyAlignment="1">
      <alignment horizontal="left" vertical="center"/>
    </xf>
    <xf numFmtId="0" fontId="35" fillId="0" borderId="0" xfId="0" applyFont="1" applyAlignment="1">
      <alignment horizontal="center"/>
    </xf>
    <xf numFmtId="0" fontId="36" fillId="0" borderId="0" xfId="0" applyFont="1" applyAlignment="1">
      <alignment horizontal="right" vertical="center"/>
    </xf>
    <xf numFmtId="0" fontId="38" fillId="0" borderId="0" xfId="0" applyFont="1" applyAlignment="1">
      <alignment vertical="center" wrapText="1"/>
    </xf>
    <xf numFmtId="2" fontId="40" fillId="0" borderId="0" xfId="0" applyNumberFormat="1" applyFont="1" applyAlignment="1">
      <alignment horizontal="left" vertical="center" wrapText="1"/>
    </xf>
    <xf numFmtId="3" fontId="18" fillId="0" borderId="0" xfId="0" applyNumberFormat="1" applyFont="1" applyAlignment="1">
      <alignment horizontal="left" vertical="center"/>
    </xf>
    <xf numFmtId="0" fontId="18" fillId="0" borderId="0" xfId="0" applyFont="1" applyBorder="1" applyAlignment="1">
      <alignment horizontal="left" vertical="center"/>
    </xf>
    <xf numFmtId="0" fontId="35" fillId="0" borderId="0" xfId="0" applyFont="1"/>
    <xf numFmtId="0" fontId="19" fillId="0" borderId="0" xfId="0" applyFont="1" applyAlignment="1">
      <alignment horizontal="center" vertical="center"/>
    </xf>
    <xf numFmtId="0" fontId="19" fillId="0" borderId="0" xfId="0" applyFont="1" applyBorder="1" applyAlignment="1">
      <alignment horizontal="center" vertical="center"/>
    </xf>
    <xf numFmtId="0" fontId="44" fillId="0" borderId="0" xfId="0" applyFont="1" applyBorder="1" applyAlignment="1">
      <alignment vertical="center" wrapText="1"/>
    </xf>
    <xf numFmtId="0" fontId="18" fillId="0" borderId="0" xfId="0" applyFont="1" applyBorder="1" applyAlignment="1">
      <alignment vertical="center" wrapText="1"/>
    </xf>
    <xf numFmtId="0" fontId="57" fillId="0" borderId="0" xfId="0" applyFont="1" applyAlignment="1">
      <alignment vertical="center"/>
    </xf>
    <xf numFmtId="0" fontId="0" fillId="0" borderId="0" xfId="0" applyBorder="1" applyAlignment="1">
      <alignment vertical="center"/>
    </xf>
    <xf numFmtId="0" fontId="48" fillId="0" borderId="0" xfId="0" applyFont="1" applyAlignment="1">
      <alignment vertical="center" wrapText="1"/>
    </xf>
    <xf numFmtId="0" fontId="59" fillId="0" borderId="0" xfId="0" applyFont="1" applyAlignment="1">
      <alignment vertical="center"/>
    </xf>
    <xf numFmtId="0" fontId="61" fillId="0" borderId="0" xfId="0" applyFont="1"/>
    <xf numFmtId="4" fontId="51" fillId="0" borderId="9" xfId="0" applyNumberFormat="1" applyFont="1" applyBorder="1" applyAlignment="1">
      <alignment horizontal="center" vertical="center"/>
    </xf>
    <xf numFmtId="4" fontId="51" fillId="0" borderId="11" xfId="0" applyNumberFormat="1" applyFont="1" applyBorder="1" applyAlignment="1">
      <alignment horizontal="center" vertical="center"/>
    </xf>
    <xf numFmtId="4" fontId="51" fillId="0" borderId="11" xfId="0" applyNumberFormat="1" applyFont="1" applyBorder="1" applyAlignment="1">
      <alignment horizontal="center" vertical="center" wrapText="1"/>
    </xf>
    <xf numFmtId="4" fontId="51" fillId="0" borderId="6" xfId="0" applyNumberFormat="1" applyFont="1" applyBorder="1" applyAlignment="1">
      <alignment horizontal="center" vertical="center" wrapText="1"/>
    </xf>
    <xf numFmtId="0" fontId="56" fillId="0" borderId="0" xfId="2" applyAlignment="1">
      <alignment vertical="center"/>
    </xf>
    <xf numFmtId="0" fontId="20" fillId="0" borderId="0" xfId="2" applyFont="1" applyAlignment="1">
      <alignment vertical="center"/>
    </xf>
    <xf numFmtId="0" fontId="36" fillId="0" borderId="0" xfId="2" applyFont="1" applyAlignment="1">
      <alignment horizontal="right" vertical="center"/>
    </xf>
    <xf numFmtId="0" fontId="42" fillId="0" borderId="0" xfId="2" applyFont="1" applyAlignment="1">
      <alignment vertical="center"/>
    </xf>
    <xf numFmtId="0" fontId="18" fillId="0" borderId="0" xfId="2" applyFont="1" applyAlignment="1">
      <alignment horizontal="left" vertical="center"/>
    </xf>
    <xf numFmtId="0" fontId="37" fillId="0" borderId="0" xfId="2" applyFont="1" applyAlignment="1">
      <alignment horizontal="left" vertical="center"/>
    </xf>
    <xf numFmtId="0" fontId="19" fillId="0" borderId="0" xfId="2" applyFont="1" applyAlignment="1">
      <alignment horizontal="left" vertical="center"/>
    </xf>
    <xf numFmtId="0" fontId="34" fillId="0" borderId="0" xfId="2" applyFont="1" applyAlignment="1">
      <alignment horizontal="center" vertical="center" wrapText="1"/>
    </xf>
    <xf numFmtId="0" fontId="24" fillId="0" borderId="0" xfId="2" applyFont="1" applyAlignment="1">
      <alignment vertical="center" wrapText="1"/>
    </xf>
    <xf numFmtId="0" fontId="34" fillId="0" borderId="0" xfId="2" applyFont="1" applyAlignment="1">
      <alignment vertical="center" wrapText="1"/>
    </xf>
    <xf numFmtId="0" fontId="32" fillId="0" borderId="0" xfId="2" applyFont="1" applyAlignment="1">
      <alignment horizontal="center" vertical="center" wrapText="1"/>
    </xf>
    <xf numFmtId="0" fontId="33" fillId="0" borderId="0" xfId="2" applyFont="1" applyAlignment="1">
      <alignment vertical="center" wrapText="1"/>
    </xf>
    <xf numFmtId="0" fontId="33" fillId="0" borderId="7" xfId="2" applyFont="1" applyBorder="1" applyAlignment="1">
      <alignment horizontal="center" vertical="center" wrapText="1"/>
    </xf>
    <xf numFmtId="0" fontId="33" fillId="0" borderId="6" xfId="2" applyFont="1" applyBorder="1" applyAlignment="1">
      <alignment horizontal="center" vertical="center" wrapText="1"/>
    </xf>
    <xf numFmtId="0" fontId="32" fillId="0" borderId="0" xfId="2" applyFont="1" applyAlignment="1">
      <alignment vertical="center" wrapText="1"/>
    </xf>
    <xf numFmtId="0" fontId="25" fillId="0" borderId="0" xfId="2" applyFont="1" applyAlignment="1">
      <alignment horizontal="center" vertical="center" wrapText="1"/>
    </xf>
    <xf numFmtId="0" fontId="26" fillId="0" borderId="0" xfId="2" applyFont="1" applyAlignment="1">
      <alignment horizontal="center" vertical="center" wrapText="1"/>
    </xf>
    <xf numFmtId="0" fontId="27" fillId="0" borderId="0" xfId="2" applyFont="1" applyAlignment="1">
      <alignment vertical="center" wrapText="1"/>
    </xf>
    <xf numFmtId="0" fontId="25" fillId="0" borderId="0" xfId="2" applyFont="1" applyAlignment="1">
      <alignment vertical="center" wrapText="1"/>
    </xf>
    <xf numFmtId="0" fontId="28" fillId="0" borderId="0" xfId="2" applyFont="1" applyAlignment="1">
      <alignment horizontal="center" vertical="center" wrapText="1"/>
    </xf>
    <xf numFmtId="0" fontId="30" fillId="0" borderId="5" xfId="2" applyFont="1" applyBorder="1" applyAlignment="1">
      <alignment horizontal="left" vertical="center" wrapText="1"/>
    </xf>
    <xf numFmtId="3" fontId="29" fillId="0" borderId="0" xfId="2" applyNumberFormat="1" applyFont="1" applyAlignment="1">
      <alignment vertical="center" wrapText="1"/>
    </xf>
    <xf numFmtId="3" fontId="29" fillId="0" borderId="10" xfId="2" applyNumberFormat="1" applyFont="1" applyBorder="1" applyAlignment="1" applyProtection="1">
      <alignment horizontal="center" vertical="center"/>
      <protection locked="0"/>
    </xf>
    <xf numFmtId="4" fontId="51" fillId="0" borderId="9" xfId="2" applyNumberFormat="1" applyFont="1" applyBorder="1" applyAlignment="1">
      <alignment horizontal="center" vertical="center"/>
    </xf>
    <xf numFmtId="3" fontId="29" fillId="3" borderId="10" xfId="2" applyNumberFormat="1" applyFont="1" applyFill="1" applyBorder="1" applyAlignment="1" applyProtection="1">
      <alignment horizontal="center" vertical="center"/>
      <protection locked="0"/>
    </xf>
    <xf numFmtId="167" fontId="51" fillId="0" borderId="9" xfId="1" applyNumberFormat="1" applyFont="1" applyBorder="1" applyAlignment="1">
      <alignment horizontal="center" vertical="center"/>
    </xf>
    <xf numFmtId="0" fontId="47" fillId="0" borderId="0" xfId="2" applyFont="1" applyAlignment="1">
      <alignment vertical="center" wrapText="1"/>
    </xf>
    <xf numFmtId="0" fontId="28" fillId="0" borderId="0" xfId="2" applyFont="1" applyAlignment="1">
      <alignment vertical="center" wrapText="1"/>
    </xf>
    <xf numFmtId="0" fontId="30" fillId="0" borderId="4" xfId="2" applyFont="1" applyBorder="1" applyAlignment="1">
      <alignment horizontal="left" vertical="center" wrapText="1"/>
    </xf>
    <xf numFmtId="3" fontId="29" fillId="0" borderId="12" xfId="2" applyNumberFormat="1" applyFont="1" applyBorder="1" applyAlignment="1" applyProtection="1">
      <alignment horizontal="center" vertical="center"/>
      <protection locked="0"/>
    </xf>
    <xf numFmtId="4" fontId="51" fillId="0" borderId="11" xfId="2" applyNumberFormat="1" applyFont="1" applyBorder="1" applyAlignment="1">
      <alignment horizontal="center" vertical="center"/>
    </xf>
    <xf numFmtId="3" fontId="29" fillId="3" borderId="12" xfId="2" applyNumberFormat="1" applyFont="1" applyFill="1" applyBorder="1" applyAlignment="1" applyProtection="1">
      <alignment horizontal="center" vertical="center"/>
      <protection locked="0"/>
    </xf>
    <xf numFmtId="167" fontId="51" fillId="0" borderId="11" xfId="1" applyNumberFormat="1" applyFont="1" applyBorder="1" applyAlignment="1">
      <alignment horizontal="center" vertical="center"/>
    </xf>
    <xf numFmtId="3" fontId="29" fillId="0" borderId="12" xfId="2" applyNumberFormat="1" applyFont="1" applyBorder="1" applyAlignment="1" applyProtection="1">
      <alignment horizontal="center" vertical="center" wrapText="1"/>
      <protection locked="0"/>
    </xf>
    <xf numFmtId="0" fontId="31" fillId="0" borderId="0" xfId="2" applyFont="1" applyAlignment="1">
      <alignment horizontal="center" vertical="center" wrapText="1"/>
    </xf>
    <xf numFmtId="0" fontId="31" fillId="0" borderId="0" xfId="2" applyFont="1" applyAlignment="1">
      <alignment vertical="center" wrapText="1"/>
    </xf>
    <xf numFmtId="3" fontId="29" fillId="3" borderId="12" xfId="2" applyNumberFormat="1" applyFont="1" applyFill="1" applyBorder="1" applyAlignment="1" applyProtection="1">
      <alignment horizontal="center" vertical="center" wrapText="1"/>
      <protection locked="0"/>
    </xf>
    <xf numFmtId="4" fontId="51" fillId="0" borderId="11" xfId="2" applyNumberFormat="1" applyFont="1" applyBorder="1" applyAlignment="1">
      <alignment horizontal="center" vertical="center" wrapText="1"/>
    </xf>
    <xf numFmtId="167" fontId="51" fillId="0" borderId="11" xfId="1" applyNumberFormat="1" applyFont="1" applyBorder="1" applyAlignment="1">
      <alignment horizontal="center" vertical="center" wrapText="1"/>
    </xf>
    <xf numFmtId="0" fontId="30" fillId="0" borderId="3" xfId="2" applyFont="1" applyBorder="1" applyAlignment="1">
      <alignment horizontal="left" vertical="center" wrapText="1"/>
    </xf>
    <xf numFmtId="3" fontId="29" fillId="0" borderId="7" xfId="2" applyNumberFormat="1" applyFont="1" applyBorder="1" applyAlignment="1" applyProtection="1">
      <alignment horizontal="center" vertical="center" wrapText="1"/>
      <protection locked="0"/>
    </xf>
    <xf numFmtId="4" fontId="51" fillId="0" borderId="6" xfId="2" applyNumberFormat="1" applyFont="1" applyBorder="1" applyAlignment="1">
      <alignment horizontal="center" vertical="center" wrapText="1"/>
    </xf>
    <xf numFmtId="3" fontId="29" fillId="3" borderId="7" xfId="2" applyNumberFormat="1" applyFont="1" applyFill="1" applyBorder="1" applyAlignment="1" applyProtection="1">
      <alignment horizontal="center" vertical="center" wrapText="1"/>
      <protection locked="0"/>
    </xf>
    <xf numFmtId="167" fontId="51" fillId="0" borderId="6" xfId="1" applyNumberFormat="1" applyFont="1" applyBorder="1" applyAlignment="1">
      <alignment horizontal="center" vertical="center" wrapText="1"/>
    </xf>
    <xf numFmtId="0" fontId="53" fillId="0" borderId="0" xfId="2" applyFont="1" applyAlignment="1">
      <alignment horizontal="center" vertical="center" wrapText="1"/>
    </xf>
    <xf numFmtId="167" fontId="53" fillId="0" borderId="0" xfId="1" applyNumberFormat="1" applyFont="1" applyBorder="1" applyAlignment="1">
      <alignment horizontal="center" vertical="center" wrapText="1"/>
    </xf>
    <xf numFmtId="0" fontId="19" fillId="0" borderId="0" xfId="2" applyFont="1" applyAlignment="1">
      <alignment vertical="center" wrapText="1"/>
    </xf>
    <xf numFmtId="0" fontId="24" fillId="0" borderId="2" xfId="2" applyFont="1" applyBorder="1" applyAlignment="1">
      <alignment horizontal="left" vertical="center" wrapText="1"/>
    </xf>
    <xf numFmtId="3" fontId="24" fillId="0" borderId="1" xfId="2" applyNumberFormat="1" applyFont="1" applyBorder="1" applyAlignment="1">
      <alignment horizontal="center" vertical="center" wrapText="1"/>
    </xf>
    <xf numFmtId="4" fontId="52" fillId="0" borderId="8" xfId="2" applyNumberFormat="1" applyFont="1" applyBorder="1" applyAlignment="1">
      <alignment horizontal="center" vertical="center" wrapText="1"/>
    </xf>
    <xf numFmtId="167" fontId="52" fillId="0" borderId="8" xfId="1" applyNumberFormat="1" applyFont="1" applyBorder="1" applyAlignment="1">
      <alignment horizontal="center" vertical="center" wrapText="1"/>
    </xf>
    <xf numFmtId="0" fontId="22" fillId="0" borderId="0" xfId="2" applyFont="1" applyAlignment="1">
      <alignment vertical="center" wrapText="1"/>
    </xf>
    <xf numFmtId="0" fontId="59" fillId="0" borderId="0" xfId="2" applyFont="1" applyAlignment="1">
      <alignment vertical="center" wrapText="1"/>
    </xf>
    <xf numFmtId="2" fontId="40" fillId="0" borderId="0" xfId="2" applyNumberFormat="1" applyFont="1" applyAlignment="1">
      <alignment vertical="center" wrapText="1"/>
    </xf>
    <xf numFmtId="0" fontId="37" fillId="0" borderId="0" xfId="2" applyFont="1" applyAlignment="1">
      <alignment vertical="center" wrapText="1"/>
    </xf>
    <xf numFmtId="2" fontId="39" fillId="0" borderId="0" xfId="2" applyNumberFormat="1" applyFont="1" applyAlignment="1">
      <alignment vertical="center" wrapText="1"/>
    </xf>
    <xf numFmtId="0" fontId="18" fillId="0" borderId="0" xfId="2" applyFont="1" applyAlignment="1">
      <alignment vertical="center" wrapText="1"/>
    </xf>
    <xf numFmtId="0" fontId="38" fillId="0" borderId="0" xfId="2" applyFont="1" applyAlignment="1">
      <alignment vertical="center" wrapText="1"/>
    </xf>
    <xf numFmtId="10" fontId="18" fillId="0" borderId="0" xfId="2" applyNumberFormat="1" applyFont="1" applyAlignment="1">
      <alignment vertical="center" wrapText="1"/>
    </xf>
    <xf numFmtId="0" fontId="41" fillId="0" borderId="6" xfId="2" applyFont="1" applyBorder="1" applyAlignment="1">
      <alignment horizontal="center" vertical="center" wrapText="1"/>
    </xf>
    <xf numFmtId="0" fontId="49" fillId="0" borderId="0" xfId="2" applyFont="1"/>
    <xf numFmtId="0" fontId="49" fillId="0" borderId="0" xfId="2" applyFont="1" applyAlignment="1">
      <alignment horizontal="left" vertical="center" wrapText="1"/>
    </xf>
    <xf numFmtId="0" fontId="49" fillId="0" borderId="0" xfId="2" applyFont="1" applyAlignment="1">
      <alignment vertical="center" wrapText="1"/>
    </xf>
    <xf numFmtId="0" fontId="0" fillId="4" borderId="0" xfId="0" applyFill="1" applyBorder="1"/>
    <xf numFmtId="0" fontId="62" fillId="0" borderId="0" xfId="0" applyFont="1"/>
    <xf numFmtId="0" fontId="65" fillId="0" borderId="0" xfId="0" applyFont="1" applyAlignment="1">
      <alignment horizontal="left" vertical="center"/>
    </xf>
    <xf numFmtId="0" fontId="64" fillId="0" borderId="0" xfId="0" applyFont="1"/>
    <xf numFmtId="0" fontId="63" fillId="0" borderId="0" xfId="0" applyFont="1" applyAlignment="1">
      <alignment vertical="center"/>
    </xf>
    <xf numFmtId="0" fontId="62" fillId="4" borderId="0" xfId="0" applyFont="1" applyFill="1" applyBorder="1"/>
    <xf numFmtId="0" fontId="54" fillId="4" borderId="0" xfId="0" applyFont="1" applyFill="1" applyBorder="1"/>
    <xf numFmtId="3" fontId="62" fillId="4" borderId="0" xfId="0" applyNumberFormat="1" applyFont="1" applyFill="1" applyBorder="1"/>
    <xf numFmtId="10" fontId="62" fillId="4" borderId="0" xfId="0" applyNumberFormat="1" applyFont="1" applyFill="1" applyBorder="1"/>
    <xf numFmtId="0" fontId="55" fillId="4" borderId="0" xfId="0" applyFont="1" applyFill="1" applyBorder="1"/>
    <xf numFmtId="3" fontId="55" fillId="4" borderId="0" xfId="0" applyNumberFormat="1" applyFont="1" applyFill="1" applyBorder="1"/>
    <xf numFmtId="10" fontId="55" fillId="4" borderId="0" xfId="0" applyNumberFormat="1" applyFont="1" applyFill="1" applyBorder="1"/>
    <xf numFmtId="0" fontId="23" fillId="0" borderId="0" xfId="0" applyFont="1" applyBorder="1" applyAlignment="1">
      <alignment horizontal="left" vertical="center" wrapText="1"/>
    </xf>
    <xf numFmtId="3" fontId="29" fillId="0" borderId="10" xfId="0" applyNumberFormat="1" applyFont="1" applyBorder="1" applyAlignment="1" applyProtection="1">
      <alignment horizontal="center" vertical="center"/>
      <protection locked="0"/>
    </xf>
    <xf numFmtId="3" fontId="29" fillId="0" borderId="12" xfId="0" applyNumberFormat="1" applyFont="1" applyBorder="1" applyAlignment="1" applyProtection="1">
      <alignment horizontal="center" vertical="center"/>
      <protection locked="0"/>
    </xf>
    <xf numFmtId="3" fontId="29" fillId="0" borderId="12" xfId="0" applyNumberFormat="1" applyFont="1" applyBorder="1" applyAlignment="1" applyProtection="1">
      <alignment horizontal="center" vertical="center" wrapText="1"/>
      <protection locked="0"/>
    </xf>
    <xf numFmtId="3" fontId="29" fillId="0" borderId="7" xfId="0" applyNumberFormat="1" applyFont="1" applyBorder="1" applyAlignment="1" applyProtection="1">
      <alignment horizontal="center" vertical="center" wrapText="1"/>
      <protection locked="0"/>
    </xf>
    <xf numFmtId="0" fontId="44" fillId="0" borderId="0" xfId="0" applyFont="1" applyAlignment="1">
      <alignment horizontal="left" vertical="center"/>
    </xf>
    <xf numFmtId="0" fontId="70" fillId="4" borderId="0" xfId="0" applyFont="1" applyFill="1" applyBorder="1"/>
    <xf numFmtId="3" fontId="0" fillId="4" borderId="0" xfId="0" applyNumberFormat="1" applyFill="1" applyBorder="1"/>
    <xf numFmtId="10" fontId="0" fillId="4" borderId="0" xfId="0" applyNumberFormat="1" applyFill="1" applyBorder="1"/>
    <xf numFmtId="0" fontId="66" fillId="0" borderId="0" xfId="2" applyFont="1" applyAlignment="1">
      <alignment horizontal="center" vertical="center" wrapText="1"/>
    </xf>
    <xf numFmtId="0" fontId="46" fillId="0" borderId="0" xfId="2" applyFont="1" applyAlignment="1">
      <alignment vertical="center" wrapText="1"/>
    </xf>
    <xf numFmtId="3" fontId="46" fillId="0" borderId="0" xfId="2" applyNumberFormat="1" applyFont="1" applyAlignment="1">
      <alignment vertical="center" wrapText="1"/>
    </xf>
    <xf numFmtId="0" fontId="71" fillId="0" borderId="0" xfId="2" applyFont="1" applyAlignment="1">
      <alignment horizontal="center" vertical="center" wrapText="1"/>
    </xf>
    <xf numFmtId="0" fontId="49" fillId="0" borderId="0" xfId="2" applyFont="1" applyAlignment="1">
      <alignment horizontal="center" vertical="center" wrapText="1"/>
    </xf>
    <xf numFmtId="0" fontId="45" fillId="0" borderId="0" xfId="2" applyFont="1" applyAlignment="1">
      <alignment vertical="center" wrapText="1"/>
    </xf>
    <xf numFmtId="2" fontId="49" fillId="0" borderId="0" xfId="1" applyNumberFormat="1" applyFont="1" applyBorder="1" applyAlignment="1">
      <alignment horizontal="center" vertical="center"/>
    </xf>
    <xf numFmtId="2" fontId="49" fillId="0" borderId="0" xfId="1" applyNumberFormat="1" applyFont="1" applyBorder="1" applyAlignment="1">
      <alignment horizontal="center" vertical="center" wrapText="1"/>
    </xf>
    <xf numFmtId="2" fontId="49" fillId="0" borderId="0" xfId="2" applyNumberFormat="1" applyFont="1" applyAlignment="1">
      <alignment vertical="center" wrapText="1"/>
    </xf>
    <xf numFmtId="0" fontId="44" fillId="0" borderId="0" xfId="2" applyFont="1" applyAlignment="1">
      <alignment vertical="center" wrapText="1"/>
    </xf>
    <xf numFmtId="0" fontId="54" fillId="4" borderId="0" xfId="16" applyFont="1" applyFill="1" applyBorder="1"/>
    <xf numFmtId="0" fontId="70" fillId="0" borderId="0" xfId="16" applyFont="1" applyBorder="1"/>
    <xf numFmtId="0" fontId="54" fillId="0" borderId="0" xfId="16" applyFont="1" applyBorder="1"/>
    <xf numFmtId="169" fontId="54" fillId="4" borderId="0" xfId="0" applyNumberFormat="1" applyFont="1" applyFill="1" applyBorder="1"/>
    <xf numFmtId="0" fontId="24" fillId="0" borderId="4" xfId="2" applyFont="1" applyBorder="1" applyAlignment="1">
      <alignment vertical="center" wrapText="1"/>
    </xf>
    <xf numFmtId="3" fontId="52" fillId="0" borderId="8" xfId="2" applyNumberFormat="1" applyFont="1" applyBorder="1" applyAlignment="1">
      <alignment horizontal="center" vertical="center" wrapText="1"/>
    </xf>
    <xf numFmtId="0" fontId="44" fillId="0" borderId="0" xfId="0" applyFont="1" applyBorder="1" applyAlignment="1">
      <alignment horizontal="left" vertical="center"/>
    </xf>
    <xf numFmtId="0" fontId="58" fillId="0" borderId="0" xfId="0" applyFont="1" applyBorder="1" applyAlignment="1">
      <alignment horizontal="left" vertical="center"/>
    </xf>
    <xf numFmtId="0" fontId="73" fillId="0" borderId="0" xfId="0" applyFont="1" applyBorder="1" applyAlignment="1">
      <alignment vertical="center" wrapText="1"/>
    </xf>
    <xf numFmtId="0" fontId="76" fillId="0" borderId="0" xfId="0" applyFont="1" applyBorder="1" applyAlignment="1">
      <alignment horizontal="center" vertical="center" wrapText="1"/>
    </xf>
    <xf numFmtId="0" fontId="69" fillId="0" borderId="0" xfId="0" applyFont="1" applyBorder="1" applyAlignment="1">
      <alignment vertical="center" wrapText="1"/>
    </xf>
    <xf numFmtId="0" fontId="77" fillId="0" borderId="0" xfId="0" applyFont="1" applyBorder="1" applyAlignment="1">
      <alignment horizontal="center" vertical="center" wrapText="1"/>
    </xf>
    <xf numFmtId="0" fontId="78" fillId="0" borderId="0" xfId="0" applyFont="1" applyBorder="1" applyAlignment="1">
      <alignment horizontal="center" vertical="center" wrapText="1"/>
    </xf>
    <xf numFmtId="0" fontId="79" fillId="0" borderId="0" xfId="0" applyFont="1" applyBorder="1" applyAlignment="1">
      <alignment vertical="center" wrapText="1"/>
    </xf>
    <xf numFmtId="0" fontId="72" fillId="0" borderId="0" xfId="0" applyFont="1" applyBorder="1" applyAlignment="1">
      <alignment vertical="center" wrapText="1"/>
    </xf>
    <xf numFmtId="10" fontId="72" fillId="0" borderId="0" xfId="7" applyNumberFormat="1" applyFont="1" applyBorder="1" applyAlignment="1">
      <alignment vertical="center" wrapText="1"/>
    </xf>
    <xf numFmtId="3" fontId="72" fillId="0" borderId="0" xfId="7" applyNumberFormat="1" applyFont="1" applyBorder="1" applyAlignment="1" applyProtection="1">
      <alignment horizontal="center" vertical="center"/>
      <protection locked="0"/>
    </xf>
    <xf numFmtId="10" fontId="72" fillId="0" borderId="0" xfId="6" applyNumberFormat="1" applyFont="1" applyBorder="1" applyAlignment="1">
      <alignment vertical="center" wrapText="1"/>
    </xf>
    <xf numFmtId="9" fontId="72" fillId="0" borderId="0" xfId="8" applyFont="1" applyBorder="1" applyAlignment="1">
      <alignment vertical="center" wrapText="1"/>
    </xf>
    <xf numFmtId="10" fontId="80" fillId="0" borderId="0" xfId="7" applyNumberFormat="1" applyFont="1" applyBorder="1" applyAlignment="1">
      <alignment vertical="center" wrapText="1"/>
    </xf>
    <xf numFmtId="0" fontId="73" fillId="0" borderId="0" xfId="0" applyFont="1" applyBorder="1" applyAlignment="1">
      <alignment horizontal="left" vertical="center" wrapText="1"/>
    </xf>
    <xf numFmtId="3" fontId="80" fillId="0" borderId="0" xfId="0" applyNumberFormat="1" applyFont="1" applyBorder="1" applyAlignment="1">
      <alignment horizontal="center" vertical="center" wrapText="1"/>
    </xf>
    <xf numFmtId="0" fontId="62" fillId="0" borderId="0" xfId="0" applyFont="1" applyBorder="1" applyAlignment="1">
      <alignment vertical="center" wrapText="1"/>
    </xf>
    <xf numFmtId="2" fontId="78" fillId="0" borderId="0" xfId="0" applyNumberFormat="1" applyFont="1" applyBorder="1" applyAlignment="1">
      <alignment vertical="center" wrapText="1"/>
    </xf>
    <xf numFmtId="2" fontId="78" fillId="0" borderId="0" xfId="0" applyNumberFormat="1" applyFont="1" applyBorder="1" applyAlignment="1">
      <alignment horizontal="left" vertical="center" wrapText="1"/>
    </xf>
    <xf numFmtId="0" fontId="58" fillId="0" borderId="0" xfId="0" applyFont="1" applyBorder="1" applyAlignment="1">
      <alignment vertical="center" wrapText="1"/>
    </xf>
    <xf numFmtId="2" fontId="45" fillId="0" borderId="0" xfId="0" applyNumberFormat="1" applyFont="1" applyAlignment="1">
      <alignment horizontal="left" vertical="center" wrapText="1"/>
    </xf>
    <xf numFmtId="2" fontId="60" fillId="0" borderId="0" xfId="0" applyNumberFormat="1" applyFont="1" applyBorder="1" applyAlignment="1">
      <alignment vertical="center" wrapText="1"/>
    </xf>
    <xf numFmtId="0" fontId="81" fillId="0" borderId="0" xfId="0" applyFont="1" applyBorder="1" applyAlignment="1">
      <alignment horizontal="center" vertical="center"/>
    </xf>
    <xf numFmtId="0" fontId="80" fillId="0" borderId="0" xfId="0" applyFont="1" applyBorder="1" applyAlignment="1">
      <alignment vertical="center" wrapText="1"/>
    </xf>
    <xf numFmtId="0" fontId="82" fillId="0" borderId="0" xfId="0" applyFont="1" applyBorder="1" applyAlignment="1">
      <alignment horizontal="center" vertical="center" wrapText="1"/>
    </xf>
    <xf numFmtId="0" fontId="76" fillId="0" borderId="0" xfId="0" applyFont="1" applyBorder="1" applyAlignment="1">
      <alignment vertical="center" wrapText="1"/>
    </xf>
    <xf numFmtId="0" fontId="83" fillId="0" borderId="0" xfId="0" applyFont="1" applyBorder="1" applyAlignment="1">
      <alignment horizontal="center" vertical="center" wrapText="1"/>
    </xf>
    <xf numFmtId="0" fontId="84" fillId="0" borderId="0" xfId="0" applyFont="1" applyBorder="1" applyAlignment="1">
      <alignment vertical="center" wrapText="1"/>
    </xf>
    <xf numFmtId="0" fontId="78" fillId="0" borderId="0" xfId="0" applyFont="1" applyBorder="1" applyAlignment="1">
      <alignment vertical="center" wrapText="1"/>
    </xf>
    <xf numFmtId="0" fontId="85" fillId="0" borderId="0" xfId="0" applyFont="1" applyBorder="1" applyAlignment="1">
      <alignment horizontal="center" vertical="center" wrapText="1"/>
    </xf>
    <xf numFmtId="0" fontId="86" fillId="0" borderId="0" xfId="0" applyFont="1" applyBorder="1" applyAlignment="1">
      <alignment vertical="center" wrapText="1"/>
    </xf>
    <xf numFmtId="3" fontId="72" fillId="0" borderId="0" xfId="0" applyNumberFormat="1" applyFont="1" applyBorder="1" applyAlignment="1">
      <alignment horizontal="center" vertical="center" wrapText="1"/>
    </xf>
    <xf numFmtId="3" fontId="72" fillId="0" borderId="0" xfId="0" applyNumberFormat="1" applyFont="1" applyBorder="1" applyAlignment="1">
      <alignment horizontal="center" vertical="center"/>
    </xf>
    <xf numFmtId="4" fontId="87" fillId="0" borderId="0" xfId="0" applyNumberFormat="1" applyFont="1" applyBorder="1" applyAlignment="1">
      <alignment horizontal="center" vertical="center"/>
    </xf>
    <xf numFmtId="4" fontId="72" fillId="0" borderId="0" xfId="0" applyNumberFormat="1" applyFont="1" applyBorder="1" applyAlignment="1">
      <alignment horizontal="center" vertical="center"/>
    </xf>
    <xf numFmtId="4" fontId="87" fillId="0" borderId="0" xfId="0" applyNumberFormat="1"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center" vertical="center" wrapText="1"/>
    </xf>
    <xf numFmtId="4" fontId="72" fillId="0" borderId="0" xfId="0" applyNumberFormat="1" applyFont="1" applyBorder="1" applyAlignment="1">
      <alignment horizontal="center" vertical="center" wrapText="1"/>
    </xf>
    <xf numFmtId="3" fontId="72" fillId="0" borderId="0" xfId="0" applyNumberFormat="1" applyFont="1" applyBorder="1" applyAlignment="1">
      <alignment vertical="center" wrapText="1"/>
    </xf>
    <xf numFmtId="0" fontId="80" fillId="0" borderId="0" xfId="0" applyFont="1" applyBorder="1" applyAlignment="1">
      <alignment horizontal="center" vertical="center" wrapText="1"/>
    </xf>
    <xf numFmtId="0" fontId="83" fillId="0" borderId="0" xfId="0" applyFont="1" applyBorder="1" applyAlignment="1">
      <alignment vertical="center" wrapText="1"/>
    </xf>
    <xf numFmtId="0" fontId="74" fillId="0" borderId="0" xfId="0" applyFont="1" applyBorder="1" applyAlignment="1">
      <alignment vertical="center" wrapText="1"/>
    </xf>
    <xf numFmtId="4" fontId="89" fillId="0" borderId="0" xfId="0" applyNumberFormat="1" applyFont="1" applyBorder="1" applyAlignment="1">
      <alignment horizontal="center" vertical="center" wrapText="1"/>
    </xf>
    <xf numFmtId="4" fontId="80" fillId="0" borderId="0" xfId="0" applyNumberFormat="1" applyFont="1" applyBorder="1" applyAlignment="1">
      <alignment horizontal="center" vertical="center" wrapText="1"/>
    </xf>
    <xf numFmtId="2" fontId="79" fillId="0" borderId="0" xfId="0" applyNumberFormat="1" applyFont="1" applyBorder="1" applyAlignment="1">
      <alignment vertical="center" wrapText="1"/>
    </xf>
    <xf numFmtId="0" fontId="58" fillId="0" borderId="0" xfId="0" applyFont="1" applyAlignment="1">
      <alignment horizontal="left" vertical="center"/>
    </xf>
    <xf numFmtId="0" fontId="58" fillId="0" borderId="0" xfId="0" applyFont="1" applyAlignment="1">
      <alignment horizontal="center" vertical="center"/>
    </xf>
    <xf numFmtId="0" fontId="58" fillId="0" borderId="0" xfId="0" applyFont="1" applyBorder="1" applyAlignment="1">
      <alignment horizontal="center" vertical="center"/>
    </xf>
    <xf numFmtId="0" fontId="24" fillId="0" borderId="13" xfId="2" applyFont="1" applyBorder="1" applyAlignment="1">
      <alignment vertical="center" wrapText="1"/>
    </xf>
    <xf numFmtId="168" fontId="51" fillId="0" borderId="9" xfId="2" applyNumberFormat="1" applyFont="1" applyBorder="1" applyAlignment="1">
      <alignment horizontal="center" vertical="center"/>
    </xf>
    <xf numFmtId="168" fontId="51" fillId="0" borderId="11" xfId="2" applyNumberFormat="1" applyFont="1" applyBorder="1" applyAlignment="1">
      <alignment horizontal="center" vertical="center"/>
    </xf>
    <xf numFmtId="168" fontId="51" fillId="0" borderId="11" xfId="2" applyNumberFormat="1" applyFont="1" applyBorder="1" applyAlignment="1">
      <alignment horizontal="center" vertical="center" wrapText="1"/>
    </xf>
    <xf numFmtId="168" fontId="51" fillId="0" borderId="6" xfId="2" applyNumberFormat="1" applyFont="1" applyBorder="1" applyAlignment="1">
      <alignment horizontal="center" vertical="center" wrapText="1"/>
    </xf>
    <xf numFmtId="168" fontId="53" fillId="0" borderId="0" xfId="2" applyNumberFormat="1" applyFont="1" applyAlignment="1">
      <alignment horizontal="center" vertical="center" wrapText="1"/>
    </xf>
    <xf numFmtId="4" fontId="53" fillId="0" borderId="0" xfId="2" applyNumberFormat="1" applyFont="1" applyAlignment="1">
      <alignment horizontal="center" vertical="center" wrapText="1"/>
    </xf>
    <xf numFmtId="9" fontId="17" fillId="0" borderId="0" xfId="8" applyFont="1" applyBorder="1" applyAlignment="1">
      <alignment horizontal="center" vertical="center"/>
    </xf>
    <xf numFmtId="0" fontId="75" fillId="0" borderId="0" xfId="0" applyFont="1" applyBorder="1" applyAlignment="1">
      <alignment vertical="center" wrapText="1"/>
    </xf>
    <xf numFmtId="0" fontId="50" fillId="0" borderId="0" xfId="0" applyFont="1" applyBorder="1" applyAlignment="1">
      <alignment vertical="center" wrapText="1"/>
    </xf>
    <xf numFmtId="0" fontId="20" fillId="0" borderId="0" xfId="0" applyFont="1" applyBorder="1" applyAlignment="1">
      <alignment vertical="center" wrapText="1"/>
    </xf>
    <xf numFmtId="0" fontId="90" fillId="0" borderId="0" xfId="0" applyFont="1" applyBorder="1" applyAlignment="1">
      <alignment horizontal="center" vertical="center"/>
    </xf>
    <xf numFmtId="0" fontId="62" fillId="0" borderId="0" xfId="2" applyFont="1" applyAlignment="1">
      <alignment vertical="center"/>
    </xf>
    <xf numFmtId="0" fontId="94" fillId="0" borderId="0" xfId="0" applyFont="1" applyBorder="1" applyAlignment="1">
      <alignment vertical="center" wrapText="1"/>
    </xf>
    <xf numFmtId="2" fontId="45" fillId="0" borderId="0" xfId="0" applyNumberFormat="1" applyFont="1" applyBorder="1" applyAlignment="1">
      <alignment vertical="center" wrapText="1"/>
    </xf>
    <xf numFmtId="2" fontId="45" fillId="0" borderId="0" xfId="0" applyNumberFormat="1" applyFont="1" applyBorder="1" applyAlignment="1">
      <alignment horizontal="left" vertical="center" wrapText="1"/>
    </xf>
    <xf numFmtId="2" fontId="94" fillId="0" borderId="0" xfId="0" applyNumberFormat="1" applyFont="1" applyAlignment="1">
      <alignment horizontal="left" vertical="center" wrapText="1"/>
    </xf>
    <xf numFmtId="0" fontId="94" fillId="0" borderId="0" xfId="0" applyFont="1" applyAlignment="1">
      <alignment horizontal="left" vertical="center" wrapText="1"/>
    </xf>
    <xf numFmtId="3" fontId="94" fillId="0" borderId="0" xfId="0" applyNumberFormat="1" applyFont="1" applyAlignment="1">
      <alignment horizontal="left" vertical="center" wrapText="1"/>
    </xf>
    <xf numFmtId="0" fontId="70" fillId="0" borderId="0" xfId="16" applyFont="1" applyBorder="1" applyAlignment="1">
      <alignment horizontal="center"/>
    </xf>
    <xf numFmtId="0" fontId="70" fillId="4" borderId="0" xfId="16" applyFont="1" applyFill="1" applyBorder="1"/>
    <xf numFmtId="0" fontId="95" fillId="0" borderId="0" xfId="16" applyFont="1" applyBorder="1" applyAlignment="1">
      <alignment horizontal="center"/>
    </xf>
    <xf numFmtId="0" fontId="95" fillId="4" borderId="0" xfId="16" applyFont="1" applyFill="1" applyBorder="1"/>
    <xf numFmtId="0" fontId="70" fillId="4" borderId="0" xfId="16" applyFont="1" applyFill="1" applyBorder="1" applyAlignment="1">
      <alignment horizontal="center"/>
    </xf>
    <xf numFmtId="3" fontId="70" fillId="0" borderId="0" xfId="17" applyNumberFormat="1" applyFont="1"/>
    <xf numFmtId="9" fontId="70" fillId="0" borderId="0" xfId="15" applyFont="1" applyFill="1" applyBorder="1"/>
    <xf numFmtId="0" fontId="70" fillId="0" borderId="0" xfId="16" applyFont="1" applyBorder="1" applyAlignment="1">
      <alignment vertical="center"/>
    </xf>
    <xf numFmtId="0" fontId="74" fillId="0" borderId="2" xfId="0" applyFont="1" applyBorder="1" applyAlignment="1">
      <alignment horizontal="left" vertical="center" wrapText="1"/>
    </xf>
    <xf numFmtId="0" fontId="120" fillId="0" borderId="0" xfId="0" applyFont="1" applyAlignment="1">
      <alignment vertical="center"/>
    </xf>
    <xf numFmtId="0" fontId="121" fillId="0" borderId="0" xfId="0" applyFont="1"/>
    <xf numFmtId="0" fontId="121" fillId="0" borderId="0" xfId="0" applyFont="1" applyAlignment="1">
      <alignment horizontal="left"/>
    </xf>
    <xf numFmtId="0" fontId="121" fillId="0" borderId="0" xfId="0" applyFont="1" applyAlignment="1">
      <alignment vertical="center" wrapText="1"/>
    </xf>
    <xf numFmtId="0" fontId="122" fillId="0" borderId="0" xfId="0" applyFont="1" applyAlignment="1">
      <alignment horizontal="justify" vertical="center" wrapText="1"/>
    </xf>
    <xf numFmtId="0" fontId="124" fillId="0" borderId="0" xfId="18" applyFont="1" applyAlignment="1">
      <alignment horizontal="left" vertical="center" wrapText="1"/>
    </xf>
    <xf numFmtId="0" fontId="124" fillId="0" borderId="0" xfId="0" applyFont="1" applyAlignment="1">
      <alignment vertical="center"/>
    </xf>
    <xf numFmtId="0" fontId="91" fillId="0" borderId="0" xfId="0" applyFont="1" applyAlignment="1">
      <alignment vertical="center"/>
    </xf>
    <xf numFmtId="0" fontId="91" fillId="0" borderId="0" xfId="0" applyFont="1" applyAlignment="1">
      <alignment horizontal="left" vertical="center"/>
    </xf>
    <xf numFmtId="0" fontId="125" fillId="0" borderId="0" xfId="0" applyFont="1" applyAlignment="1">
      <alignment vertical="center"/>
    </xf>
    <xf numFmtId="0" fontId="11" fillId="4" borderId="0" xfId="19" applyFont="1" applyFill="1"/>
    <xf numFmtId="0" fontId="11" fillId="0" borderId="0" xfId="19" applyFont="1"/>
    <xf numFmtId="14" fontId="11" fillId="0" borderId="0" xfId="19" applyNumberFormat="1" applyFont="1"/>
    <xf numFmtId="0" fontId="11" fillId="4" borderId="88" xfId="19" applyFont="1" applyFill="1" applyBorder="1"/>
    <xf numFmtId="0" fontId="11" fillId="4" borderId="101" xfId="19" applyFont="1" applyFill="1" applyBorder="1"/>
    <xf numFmtId="3" fontId="11" fillId="0" borderId="0" xfId="19" applyNumberFormat="1" applyFont="1"/>
    <xf numFmtId="0" fontId="55" fillId="6" borderId="0" xfId="19" applyFont="1" applyFill="1" applyAlignment="1">
      <alignment horizontal="center" vertical="center"/>
    </xf>
    <xf numFmtId="14" fontId="55" fillId="38" borderId="98" xfId="19" applyNumberFormat="1" applyFont="1" applyFill="1" applyBorder="1" applyAlignment="1">
      <alignment horizontal="center" vertical="center"/>
    </xf>
    <xf numFmtId="14" fontId="55" fillId="38" borderId="0" xfId="19" applyNumberFormat="1" applyFont="1" applyFill="1" applyAlignment="1">
      <alignment horizontal="center" vertical="center"/>
    </xf>
    <xf numFmtId="14" fontId="55" fillId="38" borderId="100" xfId="19" applyNumberFormat="1" applyFont="1" applyFill="1" applyBorder="1" applyAlignment="1">
      <alignment horizontal="center" vertical="center"/>
    </xf>
    <xf numFmtId="14" fontId="55" fillId="38" borderId="99" xfId="19" applyNumberFormat="1" applyFont="1" applyFill="1" applyBorder="1" applyAlignment="1">
      <alignment horizontal="center" vertical="center"/>
    </xf>
    <xf numFmtId="14" fontId="55" fillId="38" borderId="39" xfId="19" applyNumberFormat="1" applyFont="1" applyFill="1" applyBorder="1" applyAlignment="1">
      <alignment horizontal="center" vertical="center"/>
    </xf>
    <xf numFmtId="14" fontId="55" fillId="38" borderId="109" xfId="19" applyNumberFormat="1" applyFont="1" applyFill="1" applyBorder="1" applyAlignment="1">
      <alignment horizontal="center" vertical="center"/>
    </xf>
    <xf numFmtId="14" fontId="55" fillId="38" borderId="110" xfId="19" applyNumberFormat="1" applyFont="1" applyFill="1" applyBorder="1" applyAlignment="1">
      <alignment horizontal="center" vertical="center"/>
    </xf>
    <xf numFmtId="14" fontId="55" fillId="38" borderId="111" xfId="19" applyNumberFormat="1" applyFont="1" applyFill="1" applyBorder="1" applyAlignment="1">
      <alignment horizontal="center" vertical="center"/>
    </xf>
    <xf numFmtId="14" fontId="130" fillId="6" borderId="37" xfId="19" applyNumberFormat="1" applyFont="1" applyFill="1" applyBorder="1" applyAlignment="1">
      <alignment horizontal="center" vertical="center"/>
    </xf>
    <xf numFmtId="0" fontId="111" fillId="5" borderId="80" xfId="19" applyFont="1" applyFill="1" applyBorder="1"/>
    <xf numFmtId="3" fontId="111" fillId="5" borderId="102" xfId="19" applyNumberFormat="1" applyFont="1" applyFill="1" applyBorder="1"/>
    <xf numFmtId="3" fontId="111" fillId="5" borderId="33" xfId="19" applyNumberFormat="1" applyFont="1" applyFill="1" applyBorder="1"/>
    <xf numFmtId="3" fontId="111" fillId="5" borderId="84" xfId="19" applyNumberFormat="1" applyFont="1" applyFill="1" applyBorder="1"/>
    <xf numFmtId="0" fontId="11" fillId="0" borderId="33" xfId="19" applyFont="1" applyBorder="1"/>
    <xf numFmtId="169" fontId="111" fillId="4" borderId="32" xfId="20" applyNumberFormat="1" applyFont="1" applyFill="1" applyBorder="1"/>
    <xf numFmtId="3" fontId="111" fillId="4" borderId="35" xfId="19" applyNumberFormat="1" applyFont="1" applyFill="1" applyBorder="1"/>
    <xf numFmtId="169" fontId="111" fillId="0" borderId="32" xfId="19" applyNumberFormat="1" applyFont="1" applyBorder="1"/>
    <xf numFmtId="3" fontId="111" fillId="5" borderId="35" xfId="19" applyNumberFormat="1" applyFont="1" applyFill="1" applyBorder="1"/>
    <xf numFmtId="0" fontId="111" fillId="4" borderId="81" xfId="19" applyFont="1" applyFill="1" applyBorder="1"/>
    <xf numFmtId="3" fontId="111" fillId="4" borderId="96" xfId="19" applyNumberFormat="1" applyFont="1" applyFill="1" applyBorder="1"/>
    <xf numFmtId="3" fontId="111" fillId="4" borderId="37" xfId="19" applyNumberFormat="1" applyFont="1" applyFill="1" applyBorder="1"/>
    <xf numFmtId="3" fontId="111" fillId="4" borderId="85" xfId="19" applyNumberFormat="1" applyFont="1" applyFill="1" applyBorder="1"/>
    <xf numFmtId="0" fontId="11" fillId="0" borderId="112" xfId="19" applyFont="1" applyBorder="1"/>
    <xf numFmtId="169" fontId="111" fillId="4" borderId="36" xfId="20" applyNumberFormat="1" applyFont="1" applyFill="1" applyBorder="1"/>
    <xf numFmtId="3" fontId="111" fillId="4" borderId="38" xfId="19" applyNumberFormat="1" applyFont="1" applyFill="1" applyBorder="1"/>
    <xf numFmtId="169" fontId="111" fillId="0" borderId="36" xfId="19" applyNumberFormat="1" applyFont="1" applyBorder="1"/>
    <xf numFmtId="0" fontId="11" fillId="4" borderId="82" xfId="19" applyFont="1" applyFill="1" applyBorder="1"/>
    <xf numFmtId="3" fontId="11" fillId="4" borderId="101" xfId="19" applyNumberFormat="1" applyFont="1" applyFill="1" applyBorder="1"/>
    <xf numFmtId="3" fontId="11" fillId="4" borderId="0" xfId="19" applyNumberFormat="1" applyFont="1" applyFill="1"/>
    <xf numFmtId="3" fontId="11" fillId="4" borderId="86" xfId="19" applyNumberFormat="1" applyFont="1" applyFill="1" applyBorder="1"/>
    <xf numFmtId="169" fontId="70" fillId="4" borderId="39" xfId="20" applyNumberFormat="1" applyFont="1" applyFill="1" applyBorder="1"/>
    <xf numFmtId="3" fontId="11" fillId="4" borderId="40" xfId="19" applyNumberFormat="1" applyFont="1" applyFill="1" applyBorder="1"/>
    <xf numFmtId="169" fontId="11" fillId="4" borderId="39" xfId="19" applyNumberFormat="1" applyFont="1" applyFill="1" applyBorder="1"/>
    <xf numFmtId="0" fontId="11" fillId="4" borderId="83" xfId="19" applyFont="1" applyFill="1" applyBorder="1"/>
    <xf numFmtId="3" fontId="11" fillId="4" borderId="103" xfId="19" applyNumberFormat="1" applyFont="1" applyFill="1" applyBorder="1"/>
    <xf numFmtId="3" fontId="11" fillId="4" borderId="42" xfId="19" applyNumberFormat="1" applyFont="1" applyFill="1" applyBorder="1"/>
    <xf numFmtId="3" fontId="11" fillId="4" borderId="87" xfId="19" applyNumberFormat="1" applyFont="1" applyFill="1" applyBorder="1"/>
    <xf numFmtId="0" fontId="11" fillId="0" borderId="42" xfId="19" applyFont="1" applyBorder="1"/>
    <xf numFmtId="169" fontId="70" fillId="4" borderId="41" xfId="20" applyNumberFormat="1" applyFont="1" applyFill="1" applyBorder="1"/>
    <xf numFmtId="3" fontId="11" fillId="4" borderId="43" xfId="19" applyNumberFormat="1" applyFont="1" applyFill="1" applyBorder="1"/>
    <xf numFmtId="169" fontId="11" fillId="4" borderId="41" xfId="19" applyNumberFormat="1" applyFont="1" applyFill="1" applyBorder="1"/>
    <xf numFmtId="0" fontId="11" fillId="0" borderId="37" xfId="19" applyFont="1" applyBorder="1"/>
    <xf numFmtId="169" fontId="111" fillId="4" borderId="36" xfId="19" applyNumberFormat="1" applyFont="1" applyFill="1" applyBorder="1"/>
    <xf numFmtId="0" fontId="11" fillId="0" borderId="113" xfId="19" applyFont="1" applyBorder="1"/>
    <xf numFmtId="0" fontId="11" fillId="0" borderId="114" xfId="19" applyFont="1" applyBorder="1"/>
    <xf numFmtId="169" fontId="111" fillId="4" borderId="102" xfId="20" applyNumberFormat="1" applyFont="1" applyFill="1" applyBorder="1"/>
    <xf numFmtId="3" fontId="111" fillId="4" borderId="33" xfId="19" applyNumberFormat="1" applyFont="1" applyFill="1" applyBorder="1"/>
    <xf numFmtId="169" fontId="111" fillId="0" borderId="102" xfId="19" applyNumberFormat="1" applyFont="1" applyBorder="1"/>
    <xf numFmtId="0" fontId="11" fillId="4" borderId="81" xfId="19" applyFont="1" applyFill="1" applyBorder="1" applyAlignment="1">
      <alignment wrapText="1"/>
    </xf>
    <xf numFmtId="3" fontId="11" fillId="4" borderId="96" xfId="19" applyNumberFormat="1" applyFont="1" applyFill="1" applyBorder="1"/>
    <xf numFmtId="3" fontId="11" fillId="4" borderId="37" xfId="19" applyNumberFormat="1" applyFont="1" applyFill="1" applyBorder="1"/>
    <xf numFmtId="3" fontId="11" fillId="4" borderId="85" xfId="19" applyNumberFormat="1" applyFont="1" applyFill="1" applyBorder="1"/>
    <xf numFmtId="169" fontId="70" fillId="4" borderId="36" xfId="20" applyNumberFormat="1" applyFont="1" applyFill="1" applyBorder="1"/>
    <xf numFmtId="3" fontId="11" fillId="4" borderId="38" xfId="19" applyNumberFormat="1" applyFont="1" applyFill="1" applyBorder="1"/>
    <xf numFmtId="169" fontId="11" fillId="4" borderId="36" xfId="19" applyNumberFormat="1" applyFont="1" applyFill="1" applyBorder="1"/>
    <xf numFmtId="169" fontId="11" fillId="4" borderId="37" xfId="19" applyNumberFormat="1" applyFont="1" applyFill="1" applyBorder="1"/>
    <xf numFmtId="169" fontId="11" fillId="4" borderId="0" xfId="19" applyNumberFormat="1" applyFont="1" applyFill="1"/>
    <xf numFmtId="169" fontId="11" fillId="4" borderId="39" xfId="19" applyNumberFormat="1" applyFont="1" applyFill="1" applyBorder="1" applyAlignment="1">
      <alignment horizontal="center"/>
    </xf>
    <xf numFmtId="169" fontId="11" fillId="4" borderId="0" xfId="19" applyNumberFormat="1" applyFont="1" applyFill="1" applyAlignment="1">
      <alignment horizontal="center"/>
    </xf>
    <xf numFmtId="169" fontId="11" fillId="4" borderId="42" xfId="19" applyNumberFormat="1" applyFont="1" applyFill="1" applyBorder="1"/>
    <xf numFmtId="169" fontId="70" fillId="0" borderId="0" xfId="20" applyNumberFormat="1" applyFont="1"/>
    <xf numFmtId="0" fontId="111" fillId="4" borderId="80" xfId="19" applyFont="1" applyFill="1" applyBorder="1"/>
    <xf numFmtId="4" fontId="111" fillId="4" borderId="115" xfId="19" applyNumberFormat="1" applyFont="1" applyFill="1" applyBorder="1"/>
    <xf numFmtId="4" fontId="111" fillId="4" borderId="116" xfId="19" applyNumberFormat="1" applyFont="1" applyFill="1" applyBorder="1"/>
    <xf numFmtId="169" fontId="111" fillId="4" borderId="102" xfId="19" applyNumberFormat="1" applyFont="1" applyFill="1" applyBorder="1" applyAlignment="1">
      <alignment horizontal="right"/>
    </xf>
    <xf numFmtId="4" fontId="111" fillId="4" borderId="33" xfId="19" applyNumberFormat="1" applyFont="1" applyFill="1" applyBorder="1" applyAlignment="1">
      <alignment horizontal="right"/>
    </xf>
    <xf numFmtId="4" fontId="111" fillId="4" borderId="84" xfId="19" applyNumberFormat="1" applyFont="1" applyFill="1" applyBorder="1" applyAlignment="1">
      <alignment horizontal="right"/>
    </xf>
    <xf numFmtId="169" fontId="111" fillId="4" borderId="33" xfId="19" applyNumberFormat="1" applyFont="1" applyFill="1" applyBorder="1" applyAlignment="1">
      <alignment horizontal="right"/>
    </xf>
    <xf numFmtId="169" fontId="111" fillId="4" borderId="34" xfId="19" applyNumberFormat="1" applyFont="1" applyFill="1" applyBorder="1" applyAlignment="1">
      <alignment horizontal="right"/>
    </xf>
    <xf numFmtId="4" fontId="111" fillId="4" borderId="35" xfId="19" applyNumberFormat="1" applyFont="1" applyFill="1" applyBorder="1" applyAlignment="1">
      <alignment horizontal="right"/>
    </xf>
    <xf numFmtId="0" fontId="11" fillId="0" borderId="117" xfId="19" applyFont="1" applyBorder="1"/>
    <xf numFmtId="14" fontId="130" fillId="6" borderId="119" xfId="19" applyNumberFormat="1" applyFont="1" applyFill="1" applyBorder="1" applyAlignment="1">
      <alignment horizontal="center" vertical="center"/>
    </xf>
    <xf numFmtId="0" fontId="111" fillId="4" borderId="81" xfId="19" applyFont="1" applyFill="1" applyBorder="1" applyAlignment="1">
      <alignment wrapText="1"/>
    </xf>
    <xf numFmtId="3" fontId="11" fillId="4" borderId="120" xfId="19" applyNumberFormat="1" applyFont="1" applyFill="1" applyBorder="1"/>
    <xf numFmtId="3" fontId="11" fillId="4" borderId="117" xfId="19" applyNumberFormat="1" applyFont="1" applyFill="1" applyBorder="1"/>
    <xf numFmtId="3" fontId="11" fillId="4" borderId="121" xfId="19" applyNumberFormat="1" applyFont="1" applyFill="1" applyBorder="1"/>
    <xf numFmtId="0" fontId="11" fillId="0" borderId="122" xfId="19" applyFont="1" applyBorder="1"/>
    <xf numFmtId="0" fontId="111" fillId="4" borderId="82" xfId="19" applyFont="1" applyFill="1" applyBorder="1"/>
    <xf numFmtId="0" fontId="11" fillId="0" borderId="82" xfId="19" applyFont="1" applyBorder="1"/>
    <xf numFmtId="0" fontId="111" fillId="4" borderId="83" xfId="19" applyFont="1" applyFill="1" applyBorder="1"/>
    <xf numFmtId="3" fontId="111" fillId="5" borderId="118" xfId="19" applyNumberFormat="1" applyFont="1" applyFill="1" applyBorder="1"/>
    <xf numFmtId="3" fontId="111" fillId="5" borderId="96" xfId="19" applyNumberFormat="1" applyFont="1" applyFill="1" applyBorder="1"/>
    <xf numFmtId="0" fontId="11" fillId="0" borderId="96" xfId="19" applyFont="1" applyBorder="1"/>
    <xf numFmtId="169" fontId="111" fillId="0" borderId="33" xfId="19" applyNumberFormat="1" applyFont="1" applyBorder="1"/>
    <xf numFmtId="0" fontId="132" fillId="0" borderId="0" xfId="2" applyFont="1" applyAlignment="1">
      <alignment vertical="center"/>
    </xf>
    <xf numFmtId="0" fontId="70" fillId="0" borderId="0" xfId="2" applyFont="1" applyAlignment="1">
      <alignment vertical="center"/>
    </xf>
    <xf numFmtId="0" fontId="133" fillId="0" borderId="0" xfId="2" applyFont="1" applyAlignment="1">
      <alignment horizontal="right" vertical="center"/>
    </xf>
    <xf numFmtId="0" fontId="128" fillId="0" borderId="0" xfId="2" applyFont="1" applyAlignment="1">
      <alignment vertical="center"/>
    </xf>
    <xf numFmtId="0" fontId="134" fillId="0" borderId="0" xfId="2" applyFont="1" applyAlignment="1">
      <alignment horizontal="left" vertical="center"/>
    </xf>
    <xf numFmtId="0" fontId="136" fillId="0" borderId="0" xfId="2" applyFont="1" applyAlignment="1">
      <alignment horizontal="left" vertical="center"/>
    </xf>
    <xf numFmtId="0" fontId="138" fillId="0" borderId="0" xfId="2" applyFont="1" applyAlignment="1">
      <alignment horizontal="center" vertical="center" wrapText="1"/>
    </xf>
    <xf numFmtId="0" fontId="130" fillId="0" borderId="0" xfId="2" applyFont="1" applyAlignment="1">
      <alignment vertical="center" wrapText="1"/>
    </xf>
    <xf numFmtId="0" fontId="130" fillId="0" borderId="37" xfId="2" applyFont="1" applyBorder="1" applyAlignment="1">
      <alignment vertical="center" wrapText="1"/>
    </xf>
    <xf numFmtId="0" fontId="95" fillId="0" borderId="0" xfId="2" applyFont="1" applyAlignment="1">
      <alignment horizontal="center" vertical="center" wrapText="1"/>
    </xf>
    <xf numFmtId="0" fontId="95" fillId="0" borderId="0" xfId="2" applyFont="1" applyAlignment="1">
      <alignment vertical="center" wrapText="1"/>
    </xf>
    <xf numFmtId="3" fontId="95" fillId="0" borderId="0" xfId="2" applyNumberFormat="1" applyFont="1" applyAlignment="1">
      <alignment vertical="center" wrapText="1"/>
    </xf>
    <xf numFmtId="0" fontId="138" fillId="0" borderId="0" xfId="2" applyFont="1" applyAlignment="1">
      <alignment vertical="center" wrapText="1"/>
    </xf>
    <xf numFmtId="0" fontId="130" fillId="0" borderId="88" xfId="2" applyFont="1" applyBorder="1" applyAlignment="1">
      <alignment vertical="center" wrapText="1"/>
    </xf>
    <xf numFmtId="0" fontId="139" fillId="0" borderId="0" xfId="2" applyFont="1" applyAlignment="1">
      <alignment horizontal="center" vertical="center" wrapText="1"/>
    </xf>
    <xf numFmtId="0" fontId="140" fillId="0" borderId="0" xfId="2" applyFont="1" applyAlignment="1">
      <alignment vertical="center" wrapText="1"/>
    </xf>
    <xf numFmtId="0" fontId="141" fillId="0" borderId="0" xfId="2" applyFont="1" applyAlignment="1">
      <alignment horizontal="center" vertical="center" wrapText="1"/>
    </xf>
    <xf numFmtId="0" fontId="142" fillId="0" borderId="0" xfId="2" applyFont="1" applyAlignment="1">
      <alignment horizontal="center" vertical="center" wrapText="1"/>
    </xf>
    <xf numFmtId="0" fontId="141" fillId="0" borderId="0" xfId="2" applyFont="1" applyAlignment="1">
      <alignment vertical="center" wrapText="1"/>
    </xf>
    <xf numFmtId="0" fontId="70" fillId="0" borderId="0" xfId="2" applyFont="1" applyAlignment="1">
      <alignment vertical="center" wrapText="1"/>
    </xf>
    <xf numFmtId="0" fontId="143" fillId="0" borderId="0" xfId="2" applyFont="1" applyAlignment="1">
      <alignment horizontal="center" vertical="center" wrapText="1"/>
    </xf>
    <xf numFmtId="0" fontId="143" fillId="0" borderId="0" xfId="2" applyFont="1" applyAlignment="1">
      <alignment vertical="center" wrapText="1"/>
    </xf>
    <xf numFmtId="0" fontId="144" fillId="0" borderId="0" xfId="2" applyFont="1" applyAlignment="1">
      <alignment horizontal="center" vertical="center" wrapText="1"/>
    </xf>
    <xf numFmtId="0" fontId="144" fillId="0" borderId="0" xfId="2" applyFont="1" applyAlignment="1">
      <alignment vertical="center" wrapText="1"/>
    </xf>
    <xf numFmtId="167" fontId="145" fillId="0" borderId="0" xfId="1" applyNumberFormat="1" applyFont="1" applyBorder="1" applyAlignment="1">
      <alignment horizontal="center" vertical="center" wrapText="1"/>
    </xf>
    <xf numFmtId="4" fontId="145" fillId="0" borderId="0" xfId="2" applyNumberFormat="1" applyFont="1" applyAlignment="1">
      <alignment horizontal="center" vertical="center" wrapText="1"/>
    </xf>
    <xf numFmtId="0" fontId="147" fillId="0" borderId="0" xfId="2" applyFont="1" applyAlignment="1">
      <alignment vertical="center" wrapText="1"/>
    </xf>
    <xf numFmtId="0" fontId="148" fillId="0" borderId="0" xfId="2" applyFont="1" applyAlignment="1">
      <alignment vertical="center" wrapText="1"/>
    </xf>
    <xf numFmtId="0" fontId="92" fillId="0" borderId="0" xfId="2" applyFont="1" applyAlignment="1">
      <alignment vertical="center" wrapText="1"/>
    </xf>
    <xf numFmtId="0" fontId="134" fillId="0" borderId="0" xfId="2" applyFont="1" applyAlignment="1">
      <alignment vertical="center" wrapText="1"/>
    </xf>
    <xf numFmtId="0" fontId="151" fillId="0" borderId="0" xfId="2" applyFont="1" applyAlignment="1">
      <alignment vertical="center"/>
    </xf>
    <xf numFmtId="0" fontId="142" fillId="0" borderId="0" xfId="2" applyFont="1" applyAlignment="1">
      <alignment horizontal="right" vertical="center"/>
    </xf>
    <xf numFmtId="0" fontId="54" fillId="0" borderId="0" xfId="2" applyFont="1" applyAlignment="1">
      <alignment vertical="center"/>
    </xf>
    <xf numFmtId="0" fontId="144" fillId="0" borderId="0" xfId="2" applyFont="1" applyAlignment="1">
      <alignment horizontal="left" vertical="center"/>
    </xf>
    <xf numFmtId="0" fontId="152" fillId="0" borderId="0" xfId="2" applyFont="1" applyAlignment="1">
      <alignment horizontal="center"/>
    </xf>
    <xf numFmtId="0" fontId="153" fillId="0" borderId="0" xfId="2" applyFont="1" applyAlignment="1">
      <alignment horizontal="left" vertical="center"/>
    </xf>
    <xf numFmtId="0" fontId="130" fillId="0" borderId="89" xfId="2" applyFont="1" applyBorder="1" applyAlignment="1">
      <alignment vertical="center" wrapText="1"/>
    </xf>
    <xf numFmtId="0" fontId="130" fillId="0" borderId="42" xfId="2" applyFont="1" applyBorder="1" applyAlignment="1">
      <alignment vertical="center" wrapText="1"/>
    </xf>
    <xf numFmtId="0" fontId="70" fillId="0" borderId="0" xfId="2" applyFont="1" applyAlignment="1">
      <alignment horizontal="center" vertical="center" wrapText="1"/>
    </xf>
    <xf numFmtId="0" fontId="154" fillId="0" borderId="31" xfId="2" applyFont="1" applyBorder="1" applyAlignment="1">
      <alignment horizontal="left" vertical="center" wrapText="1"/>
    </xf>
    <xf numFmtId="3" fontId="143" fillId="0" borderId="0" xfId="2" applyNumberFormat="1" applyFont="1" applyAlignment="1">
      <alignment vertical="center" wrapText="1"/>
    </xf>
    <xf numFmtId="3" fontId="143" fillId="3" borderId="49" xfId="2" applyNumberFormat="1" applyFont="1" applyFill="1" applyBorder="1" applyAlignment="1" applyProtection="1">
      <alignment horizontal="center" vertical="center"/>
      <protection locked="0"/>
    </xf>
    <xf numFmtId="3" fontId="143" fillId="3" borderId="37" xfId="2" applyNumberFormat="1" applyFont="1" applyFill="1" applyBorder="1" applyAlignment="1" applyProtection="1">
      <alignment horizontal="center" vertical="center"/>
      <protection locked="0"/>
    </xf>
    <xf numFmtId="4" fontId="155" fillId="0" borderId="37" xfId="2" applyNumberFormat="1" applyFont="1" applyBorder="1" applyAlignment="1" applyProtection="1">
      <alignment horizontal="center" vertical="center"/>
      <protection locked="0"/>
    </xf>
    <xf numFmtId="167" fontId="155" fillId="0" borderId="38" xfId="1" applyNumberFormat="1" applyFont="1" applyBorder="1" applyAlignment="1">
      <alignment horizontal="center" vertical="center"/>
    </xf>
    <xf numFmtId="3" fontId="143" fillId="0" borderId="36" xfId="2" applyNumberFormat="1" applyFont="1" applyBorder="1" applyAlignment="1" applyProtection="1">
      <alignment horizontal="center" vertical="center"/>
      <protection locked="0"/>
    </xf>
    <xf numFmtId="4" fontId="155" fillId="0" borderId="50" xfId="2" applyNumberFormat="1" applyFont="1" applyBorder="1" applyAlignment="1" applyProtection="1">
      <alignment horizontal="center" vertical="center"/>
      <protection locked="0"/>
    </xf>
    <xf numFmtId="3" fontId="143" fillId="0" borderId="37" xfId="2" applyNumberFormat="1" applyFont="1" applyBorder="1" applyAlignment="1" applyProtection="1">
      <alignment horizontal="center" vertical="center"/>
      <protection locked="0"/>
    </xf>
    <xf numFmtId="4" fontId="155" fillId="0" borderId="38" xfId="2" applyNumberFormat="1" applyFont="1" applyBorder="1" applyAlignment="1">
      <alignment horizontal="center" vertical="center"/>
    </xf>
    <xf numFmtId="9" fontId="70" fillId="0" borderId="0" xfId="8" applyFont="1" applyBorder="1" applyAlignment="1">
      <alignment horizontal="center" vertical="center"/>
    </xf>
    <xf numFmtId="0" fontId="70" fillId="0" borderId="0" xfId="2" applyFont="1"/>
    <xf numFmtId="0" fontId="70" fillId="0" borderId="0" xfId="2" applyFont="1" applyAlignment="1">
      <alignment horizontal="left" vertical="center" wrapText="1"/>
    </xf>
    <xf numFmtId="2" fontId="70" fillId="0" borderId="0" xfId="1" applyNumberFormat="1" applyFont="1" applyBorder="1" applyAlignment="1">
      <alignment horizontal="center" vertical="center"/>
    </xf>
    <xf numFmtId="0" fontId="154" fillId="0" borderId="44" xfId="2" applyFont="1" applyBorder="1" applyAlignment="1">
      <alignment horizontal="left" vertical="center" wrapText="1"/>
    </xf>
    <xf numFmtId="3" fontId="143" fillId="3" borderId="46" xfId="2" applyNumberFormat="1" applyFont="1" applyFill="1" applyBorder="1" applyAlignment="1" applyProtection="1">
      <alignment horizontal="center" vertical="center"/>
      <protection locked="0"/>
    </xf>
    <xf numFmtId="3" fontId="143" fillId="3" borderId="0" xfId="2" applyNumberFormat="1" applyFont="1" applyFill="1" applyAlignment="1" applyProtection="1">
      <alignment horizontal="center" vertical="center"/>
      <protection locked="0"/>
    </xf>
    <xf numFmtId="4" fontId="155" fillId="3" borderId="0" xfId="2" applyNumberFormat="1" applyFont="1" applyFill="1" applyAlignment="1" applyProtection="1">
      <alignment horizontal="center" vertical="center"/>
      <protection locked="0"/>
    </xf>
    <xf numFmtId="167" fontId="155" fillId="0" borderId="40" xfId="1" applyNumberFormat="1" applyFont="1" applyBorder="1" applyAlignment="1">
      <alignment horizontal="center" vertical="center"/>
    </xf>
    <xf numFmtId="3" fontId="143" fillId="0" borderId="39" xfId="2" applyNumberFormat="1" applyFont="1" applyBorder="1" applyAlignment="1" applyProtection="1">
      <alignment horizontal="center" vertical="center"/>
      <protection locked="0"/>
    </xf>
    <xf numFmtId="4" fontId="155" fillId="0" borderId="20" xfId="2" applyNumberFormat="1" applyFont="1" applyBorder="1" applyAlignment="1" applyProtection="1">
      <alignment horizontal="center" vertical="center"/>
      <protection locked="0"/>
    </xf>
    <xf numFmtId="3" fontId="143" fillId="0" borderId="0" xfId="2" applyNumberFormat="1" applyFont="1" applyAlignment="1" applyProtection="1">
      <alignment horizontal="center" vertical="center"/>
      <protection locked="0"/>
    </xf>
    <xf numFmtId="4" fontId="155" fillId="0" borderId="0" xfId="2" applyNumberFormat="1" applyFont="1" applyAlignment="1" applyProtection="1">
      <alignment horizontal="center" vertical="center"/>
      <protection locked="0"/>
    </xf>
    <xf numFmtId="4" fontId="155" fillId="0" borderId="40" xfId="2" applyNumberFormat="1" applyFont="1" applyBorder="1" applyAlignment="1">
      <alignment horizontal="center" vertical="center"/>
    </xf>
    <xf numFmtId="2" fontId="70" fillId="0" borderId="0" xfId="1" applyNumberFormat="1" applyFont="1" applyBorder="1" applyAlignment="1">
      <alignment horizontal="center" vertical="center" wrapText="1"/>
    </xf>
    <xf numFmtId="3" fontId="143" fillId="0" borderId="46" xfId="2" applyNumberFormat="1" applyFont="1" applyBorder="1" applyAlignment="1" applyProtection="1">
      <alignment horizontal="center" vertical="center" wrapText="1"/>
      <protection locked="0"/>
    </xf>
    <xf numFmtId="3" fontId="143" fillId="0" borderId="0" xfId="2" applyNumberFormat="1" applyFont="1" applyAlignment="1" applyProtection="1">
      <alignment horizontal="center" vertical="center" wrapText="1"/>
      <protection locked="0"/>
    </xf>
    <xf numFmtId="4" fontId="155" fillId="0" borderId="0" xfId="2" applyNumberFormat="1" applyFont="1" applyAlignment="1" applyProtection="1">
      <alignment horizontal="center" vertical="center" wrapText="1"/>
      <protection locked="0"/>
    </xf>
    <xf numFmtId="3" fontId="143" fillId="0" borderId="39" xfId="2" applyNumberFormat="1" applyFont="1" applyBorder="1" applyAlignment="1" applyProtection="1">
      <alignment horizontal="center" vertical="center" wrapText="1"/>
      <protection locked="0"/>
    </xf>
    <xf numFmtId="4" fontId="155" fillId="0" borderId="20" xfId="2" applyNumberFormat="1" applyFont="1" applyBorder="1" applyAlignment="1" applyProtection="1">
      <alignment horizontal="center" vertical="center" wrapText="1"/>
      <protection locked="0"/>
    </xf>
    <xf numFmtId="3" fontId="143" fillId="3" borderId="46" xfId="2" applyNumberFormat="1" applyFont="1" applyFill="1" applyBorder="1" applyAlignment="1" applyProtection="1">
      <alignment horizontal="center" vertical="center" wrapText="1"/>
      <protection locked="0"/>
    </xf>
    <xf numFmtId="3" fontId="143" fillId="3" borderId="0" xfId="2" applyNumberFormat="1" applyFont="1" applyFill="1" applyAlignment="1" applyProtection="1">
      <alignment horizontal="center" vertical="center" wrapText="1"/>
      <protection locked="0"/>
    </xf>
    <xf numFmtId="4" fontId="155" fillId="3" borderId="0" xfId="2" applyNumberFormat="1" applyFont="1" applyFill="1" applyAlignment="1" applyProtection="1">
      <alignment horizontal="center" vertical="center" wrapText="1"/>
      <protection locked="0"/>
    </xf>
    <xf numFmtId="167" fontId="155" fillId="0" borderId="40" xfId="1" applyNumberFormat="1" applyFont="1" applyBorder="1" applyAlignment="1">
      <alignment horizontal="center" vertical="center" wrapText="1"/>
    </xf>
    <xf numFmtId="4" fontId="155" fillId="0" borderId="40" xfId="2" applyNumberFormat="1" applyFont="1" applyBorder="1" applyAlignment="1">
      <alignment horizontal="center" vertical="center" wrapText="1"/>
    </xf>
    <xf numFmtId="0" fontId="154" fillId="0" borderId="45" xfId="2" applyFont="1" applyBorder="1" applyAlignment="1">
      <alignment horizontal="left" vertical="center" wrapText="1"/>
    </xf>
    <xf numFmtId="3" fontId="143" fillId="3" borderId="47" xfId="2" applyNumberFormat="1" applyFont="1" applyFill="1" applyBorder="1" applyAlignment="1" applyProtection="1">
      <alignment horizontal="center" vertical="center" wrapText="1"/>
      <protection locked="0"/>
    </xf>
    <xf numFmtId="3" fontId="143" fillId="3" borderId="42" xfId="2" applyNumberFormat="1" applyFont="1" applyFill="1" applyBorder="1" applyAlignment="1" applyProtection="1">
      <alignment horizontal="center" vertical="center" wrapText="1"/>
      <protection locked="0"/>
    </xf>
    <xf numFmtId="4" fontId="155" fillId="3" borderId="42" xfId="2" applyNumberFormat="1" applyFont="1" applyFill="1" applyBorder="1" applyAlignment="1" applyProtection="1">
      <alignment horizontal="center" vertical="center" wrapText="1"/>
      <protection locked="0"/>
    </xf>
    <xf numFmtId="167" fontId="155" fillId="0" borderId="43" xfId="1" applyNumberFormat="1" applyFont="1" applyBorder="1" applyAlignment="1">
      <alignment horizontal="center" vertical="center" wrapText="1"/>
    </xf>
    <xf numFmtId="3" fontId="143" fillId="0" borderId="41" xfId="2" applyNumberFormat="1" applyFont="1" applyBorder="1" applyAlignment="1" applyProtection="1">
      <alignment horizontal="center" vertical="center" wrapText="1"/>
      <protection locked="0"/>
    </xf>
    <xf numFmtId="4" fontId="155" fillId="0" borderId="48" xfId="2" applyNumberFormat="1" applyFont="1" applyBorder="1" applyAlignment="1" applyProtection="1">
      <alignment horizontal="center" vertical="center" wrapText="1"/>
      <protection locked="0"/>
    </xf>
    <xf numFmtId="3" fontId="143" fillId="0" borderId="42" xfId="2" applyNumberFormat="1" applyFont="1" applyBorder="1" applyAlignment="1" applyProtection="1">
      <alignment horizontal="center" vertical="center" wrapText="1"/>
      <protection locked="0"/>
    </xf>
    <xf numFmtId="4" fontId="155" fillId="0" borderId="42" xfId="2" applyNumberFormat="1" applyFont="1" applyBorder="1" applyAlignment="1" applyProtection="1">
      <alignment horizontal="center" vertical="center" wrapText="1"/>
      <protection locked="0"/>
    </xf>
    <xf numFmtId="4" fontId="155" fillId="0" borderId="43" xfId="2" applyNumberFormat="1" applyFont="1" applyBorder="1" applyAlignment="1">
      <alignment horizontal="center" vertical="center" wrapText="1"/>
    </xf>
    <xf numFmtId="0" fontId="153" fillId="0" borderId="0" xfId="2" applyFont="1" applyAlignment="1">
      <alignment vertical="center" wrapText="1"/>
    </xf>
    <xf numFmtId="2" fontId="70" fillId="0" borderId="0" xfId="2" applyNumberFormat="1" applyFont="1" applyAlignment="1">
      <alignment vertical="center" wrapText="1"/>
    </xf>
    <xf numFmtId="0" fontId="54" fillId="0" borderId="0" xfId="2" applyFont="1" applyAlignment="1">
      <alignment vertical="center" wrapText="1"/>
    </xf>
    <xf numFmtId="0" fontId="156" fillId="0" borderId="0" xfId="2" applyFont="1" applyAlignment="1">
      <alignment vertical="center" wrapText="1"/>
    </xf>
    <xf numFmtId="2" fontId="55" fillId="0" borderId="0" xfId="2" applyNumberFormat="1" applyFont="1" applyAlignment="1">
      <alignment vertical="center" wrapText="1"/>
    </xf>
    <xf numFmtId="2" fontId="95" fillId="0" borderId="0" xfId="2" applyNumberFormat="1" applyFont="1" applyAlignment="1">
      <alignment horizontal="left" vertical="center" wrapText="1"/>
    </xf>
    <xf numFmtId="0" fontId="55" fillId="39" borderId="41" xfId="2" applyFont="1" applyFill="1" applyBorder="1" applyAlignment="1">
      <alignment horizontal="center" vertical="center" wrapText="1"/>
    </xf>
    <xf numFmtId="0" fontId="55" fillId="39" borderId="43" xfId="2" applyFont="1" applyFill="1" applyBorder="1" applyAlignment="1">
      <alignment horizontal="center" vertical="center" wrapText="1"/>
    </xf>
    <xf numFmtId="0" fontId="127" fillId="39" borderId="43" xfId="2" applyFont="1" applyFill="1" applyBorder="1" applyAlignment="1">
      <alignment horizontal="center" vertical="center" wrapText="1"/>
    </xf>
    <xf numFmtId="0" fontId="127" fillId="39" borderId="42" xfId="2" applyFont="1" applyFill="1" applyBorder="1" applyAlignment="1">
      <alignment horizontal="center" vertical="center" wrapText="1"/>
    </xf>
    <xf numFmtId="0" fontId="55" fillId="39" borderId="123" xfId="2" applyFont="1" applyFill="1" applyBorder="1" applyAlignment="1">
      <alignment horizontal="center" vertical="center" wrapText="1"/>
    </xf>
    <xf numFmtId="0" fontId="55" fillId="39" borderId="124" xfId="2" applyFont="1" applyFill="1" applyBorder="1" applyAlignment="1">
      <alignment horizontal="center" vertical="center" wrapText="1"/>
    </xf>
    <xf numFmtId="0" fontId="55" fillId="39" borderId="100" xfId="2" applyFont="1" applyFill="1" applyBorder="1" applyAlignment="1">
      <alignment horizontal="center" vertical="center" wrapText="1"/>
    </xf>
    <xf numFmtId="0" fontId="55" fillId="39" borderId="109" xfId="2" applyFont="1" applyFill="1" applyBorder="1" applyAlignment="1">
      <alignment horizontal="center" vertical="center" wrapText="1"/>
    </xf>
    <xf numFmtId="0" fontId="131" fillId="0" borderId="0" xfId="0" applyFont="1" applyAlignment="1">
      <alignment vertical="center"/>
    </xf>
    <xf numFmtId="0" fontId="130" fillId="0" borderId="0" xfId="0" applyFont="1" applyBorder="1" applyAlignment="1">
      <alignment vertical="center" wrapText="1"/>
    </xf>
    <xf numFmtId="0" fontId="130" fillId="0" borderId="0" xfId="0" applyFont="1" applyAlignment="1">
      <alignment vertical="center" wrapText="1"/>
    </xf>
    <xf numFmtId="0" fontId="130" fillId="0" borderId="0" xfId="0" applyFont="1" applyBorder="1" applyAlignment="1">
      <alignment horizontal="center" vertical="center" wrapText="1"/>
    </xf>
    <xf numFmtId="0" fontId="131" fillId="0" borderId="0" xfId="0" applyFont="1" applyBorder="1" applyAlignment="1">
      <alignment vertical="center" wrapText="1"/>
    </xf>
    <xf numFmtId="0" fontId="131" fillId="0" borderId="0" xfId="0" applyFont="1" applyAlignment="1">
      <alignment vertical="center" wrapText="1"/>
    </xf>
    <xf numFmtId="3" fontId="131" fillId="0" borderId="0" xfId="0" applyNumberFormat="1" applyFont="1" applyAlignment="1">
      <alignment vertical="center" wrapText="1"/>
    </xf>
    <xf numFmtId="0" fontId="146" fillId="0" borderId="0" xfId="0" applyFont="1" applyBorder="1" applyAlignment="1">
      <alignment horizontal="center" vertical="center" wrapText="1"/>
    </xf>
    <xf numFmtId="0" fontId="156" fillId="4" borderId="0" xfId="0" applyFont="1" applyFill="1" applyAlignment="1">
      <alignment vertical="center" wrapText="1"/>
    </xf>
    <xf numFmtId="0" fontId="54" fillId="4" borderId="0" xfId="0" applyFont="1" applyFill="1" applyAlignment="1">
      <alignment vertical="center" wrapText="1"/>
    </xf>
    <xf numFmtId="0" fontId="130" fillId="0" borderId="0" xfId="0" applyFont="1" applyAlignment="1">
      <alignment horizontal="right" vertical="center"/>
    </xf>
    <xf numFmtId="0" fontId="131" fillId="0" borderId="0" xfId="0" applyFont="1" applyAlignment="1">
      <alignment horizontal="left" vertical="center"/>
    </xf>
    <xf numFmtId="0" fontId="130" fillId="0" borderId="0" xfId="0" applyFont="1" applyAlignment="1" applyProtection="1">
      <alignment vertical="center" wrapText="1"/>
      <protection locked="0"/>
    </xf>
    <xf numFmtId="0" fontId="131" fillId="0" borderId="0" xfId="0" applyFont="1"/>
    <xf numFmtId="0" fontId="55" fillId="39" borderId="98" xfId="0" applyFont="1" applyFill="1" applyBorder="1" applyAlignment="1">
      <alignment horizontal="center" vertical="center" wrapText="1"/>
    </xf>
    <xf numFmtId="0" fontId="55" fillId="39" borderId="99" xfId="0" applyFont="1" applyFill="1" applyBorder="1" applyAlignment="1">
      <alignment horizontal="center" vertical="center" wrapText="1"/>
    </xf>
    <xf numFmtId="3" fontId="130" fillId="0" borderId="0" xfId="0" applyNumberFormat="1" applyFont="1" applyAlignment="1">
      <alignment vertical="center" wrapText="1"/>
    </xf>
    <xf numFmtId="0" fontId="95" fillId="0" borderId="31" xfId="0" applyFont="1" applyBorder="1" applyAlignment="1">
      <alignment horizontal="left" vertical="center" wrapText="1"/>
    </xf>
    <xf numFmtId="3" fontId="70" fillId="3" borderId="36" xfId="0" applyNumberFormat="1" applyFont="1" applyFill="1" applyBorder="1" applyAlignment="1" applyProtection="1">
      <alignment horizontal="center" vertical="center"/>
      <protection locked="0"/>
    </xf>
    <xf numFmtId="4" fontId="161" fillId="0" borderId="38" xfId="0" applyNumberFormat="1" applyFont="1" applyBorder="1" applyAlignment="1">
      <alignment horizontal="center" vertical="center"/>
    </xf>
    <xf numFmtId="0" fontId="95" fillId="0" borderId="44" xfId="0" applyFont="1" applyBorder="1" applyAlignment="1">
      <alignment horizontal="left" vertical="center" wrapText="1"/>
    </xf>
    <xf numFmtId="3" fontId="70" fillId="3" borderId="39" xfId="0" applyNumberFormat="1" applyFont="1" applyFill="1" applyBorder="1" applyAlignment="1" applyProtection="1">
      <alignment horizontal="center" vertical="center"/>
      <protection locked="0"/>
    </xf>
    <xf numFmtId="4" fontId="161" fillId="0" borderId="40" xfId="0" applyNumberFormat="1" applyFont="1" applyBorder="1" applyAlignment="1">
      <alignment horizontal="center" vertical="center"/>
    </xf>
    <xf numFmtId="4" fontId="161" fillId="0" borderId="40" xfId="0" applyNumberFormat="1" applyFont="1" applyBorder="1" applyAlignment="1">
      <alignment horizontal="center" vertical="center" wrapText="1"/>
    </xf>
    <xf numFmtId="0" fontId="95" fillId="0" borderId="45" xfId="0" applyFont="1" applyBorder="1" applyAlignment="1">
      <alignment horizontal="left" vertical="center" wrapText="1"/>
    </xf>
    <xf numFmtId="3" fontId="70" fillId="3" borderId="41" xfId="0" applyNumberFormat="1" applyFont="1" applyFill="1" applyBorder="1" applyAlignment="1" applyProtection="1">
      <alignment horizontal="center" vertical="center"/>
      <protection locked="0"/>
    </xf>
    <xf numFmtId="4" fontId="161" fillId="0" borderId="43" xfId="0" applyNumberFormat="1" applyFont="1" applyBorder="1" applyAlignment="1">
      <alignment horizontal="center" vertical="center" wrapText="1"/>
    </xf>
    <xf numFmtId="0" fontId="162" fillId="0" borderId="0" xfId="2" applyFont="1" applyAlignment="1">
      <alignment vertical="center"/>
    </xf>
    <xf numFmtId="0" fontId="163" fillId="0" borderId="0" xfId="2" applyFont="1" applyAlignment="1">
      <alignment horizontal="left" vertical="center"/>
    </xf>
    <xf numFmtId="0" fontId="166" fillId="0" borderId="0" xfId="2" applyFont="1" applyAlignment="1">
      <alignment vertical="center" wrapText="1"/>
    </xf>
    <xf numFmtId="0" fontId="145" fillId="0" borderId="0" xfId="2" applyFont="1" applyAlignment="1">
      <alignment horizontal="center" vertical="center" wrapText="1"/>
    </xf>
    <xf numFmtId="0" fontId="166" fillId="0" borderId="30" xfId="2" applyFont="1" applyBorder="1" applyAlignment="1">
      <alignment horizontal="left" vertical="center" wrapText="1"/>
    </xf>
    <xf numFmtId="3" fontId="166" fillId="0" borderId="32" xfId="2" applyNumberFormat="1" applyFont="1" applyBorder="1" applyAlignment="1">
      <alignment horizontal="center" vertical="center" wrapText="1"/>
    </xf>
    <xf numFmtId="4" fontId="168" fillId="0" borderId="35" xfId="2" applyNumberFormat="1" applyFont="1" applyBorder="1" applyAlignment="1">
      <alignment horizontal="center" vertical="center" wrapText="1"/>
    </xf>
    <xf numFmtId="0" fontId="163" fillId="0" borderId="0" xfId="2" applyFont="1" applyAlignment="1">
      <alignment vertical="center" wrapText="1"/>
    </xf>
    <xf numFmtId="0" fontId="169" fillId="0" borderId="0" xfId="2" applyFont="1" applyAlignment="1">
      <alignment vertical="center"/>
    </xf>
    <xf numFmtId="0" fontId="169" fillId="0" borderId="0" xfId="2" applyFont="1" applyAlignment="1">
      <alignment horizontal="left" vertical="center"/>
    </xf>
    <xf numFmtId="0" fontId="166" fillId="0" borderId="37" xfId="2" applyFont="1" applyBorder="1" applyAlignment="1">
      <alignment horizontal="center" vertical="center" wrapText="1"/>
    </xf>
    <xf numFmtId="4" fontId="155" fillId="0" borderId="38" xfId="0" applyNumberFormat="1" applyFont="1" applyBorder="1" applyAlignment="1">
      <alignment horizontal="center" vertical="center"/>
    </xf>
    <xf numFmtId="1" fontId="70" fillId="0" borderId="0" xfId="1" applyNumberFormat="1" applyFont="1" applyBorder="1" applyAlignment="1">
      <alignment horizontal="center" vertical="center"/>
    </xf>
    <xf numFmtId="4" fontId="155" fillId="0" borderId="0" xfId="2" applyNumberFormat="1" applyFont="1" applyAlignment="1">
      <alignment horizontal="center" vertical="center" wrapText="1"/>
    </xf>
    <xf numFmtId="2" fontId="152" fillId="0" borderId="0" xfId="2" applyNumberFormat="1" applyFont="1" applyAlignment="1">
      <alignment vertical="center" wrapText="1"/>
    </xf>
    <xf numFmtId="0" fontId="169" fillId="0" borderId="0" xfId="2" applyFont="1" applyAlignment="1">
      <alignment vertical="center" wrapText="1"/>
    </xf>
    <xf numFmtId="2" fontId="138" fillId="0" borderId="0" xfId="2" applyNumberFormat="1" applyFont="1" applyAlignment="1">
      <alignment vertical="center" wrapText="1"/>
    </xf>
    <xf numFmtId="2" fontId="138" fillId="0" borderId="0" xfId="2" applyNumberFormat="1" applyFont="1" applyAlignment="1">
      <alignment horizontal="left" vertical="center" wrapText="1"/>
    </xf>
    <xf numFmtId="10" fontId="144" fillId="0" borderId="0" xfId="2" applyNumberFormat="1" applyFont="1" applyAlignment="1">
      <alignment vertical="center" wrapText="1"/>
    </xf>
    <xf numFmtId="0" fontId="55" fillId="39" borderId="139" xfId="2" applyFont="1" applyFill="1" applyBorder="1" applyAlignment="1">
      <alignment horizontal="center" vertical="center" wrapText="1"/>
    </xf>
    <xf numFmtId="0" fontId="55" fillId="39" borderId="98" xfId="2" applyFont="1" applyFill="1" applyBorder="1" applyAlignment="1">
      <alignment horizontal="center" vertical="center" wrapText="1"/>
    </xf>
    <xf numFmtId="3" fontId="143" fillId="0" borderId="36" xfId="0" applyNumberFormat="1" applyFont="1" applyBorder="1" applyAlignment="1" applyProtection="1">
      <alignment horizontal="right" vertical="center"/>
      <protection locked="0"/>
    </xf>
    <xf numFmtId="3" fontId="143" fillId="0" borderId="39" xfId="0" applyNumberFormat="1" applyFont="1" applyBorder="1" applyAlignment="1" applyProtection="1">
      <alignment horizontal="right" vertical="center"/>
      <protection locked="0"/>
    </xf>
    <xf numFmtId="3" fontId="143" fillId="0" borderId="39" xfId="0" applyNumberFormat="1" applyFont="1" applyBorder="1" applyAlignment="1" applyProtection="1">
      <alignment horizontal="right" vertical="center" wrapText="1"/>
      <protection locked="0"/>
    </xf>
    <xf numFmtId="3" fontId="143" fillId="0" borderId="41" xfId="0" applyNumberFormat="1" applyFont="1" applyBorder="1" applyAlignment="1" applyProtection="1">
      <alignment horizontal="right" vertical="center" wrapText="1"/>
      <protection locked="0"/>
    </xf>
    <xf numFmtId="0" fontId="142" fillId="0" borderId="0" xfId="2" applyFont="1" applyAlignment="1">
      <alignment horizontal="right" vertical="center" wrapText="1"/>
    </xf>
    <xf numFmtId="3" fontId="143" fillId="0" borderId="36" xfId="2" applyNumberFormat="1" applyFont="1" applyBorder="1" applyAlignment="1" applyProtection="1">
      <alignment horizontal="right" vertical="center"/>
      <protection locked="0"/>
    </xf>
    <xf numFmtId="3" fontId="143" fillId="0" borderId="39" xfId="2" applyNumberFormat="1" applyFont="1" applyBorder="1" applyAlignment="1" applyProtection="1">
      <alignment horizontal="right" vertical="center"/>
      <protection locked="0"/>
    </xf>
    <xf numFmtId="3" fontId="143" fillId="0" borderId="39" xfId="2" applyNumberFormat="1" applyFont="1" applyBorder="1" applyAlignment="1" applyProtection="1">
      <alignment horizontal="right" vertical="center" wrapText="1"/>
      <protection locked="0"/>
    </xf>
    <xf numFmtId="3" fontId="143" fillId="0" borderId="41" xfId="2" applyNumberFormat="1" applyFont="1" applyBorder="1" applyAlignment="1" applyProtection="1">
      <alignment horizontal="right" vertical="center" wrapText="1"/>
      <protection locked="0"/>
    </xf>
    <xf numFmtId="4" fontId="155" fillId="0" borderId="38" xfId="0" applyNumberFormat="1" applyFont="1" applyBorder="1" applyAlignment="1">
      <alignment horizontal="right" vertical="center"/>
    </xf>
    <xf numFmtId="4" fontId="155" fillId="0" borderId="40" xfId="0" applyNumberFormat="1" applyFont="1" applyBorder="1" applyAlignment="1">
      <alignment horizontal="right" vertical="center"/>
    </xf>
    <xf numFmtId="4" fontId="155" fillId="0" borderId="40" xfId="0" applyNumberFormat="1" applyFont="1" applyBorder="1" applyAlignment="1">
      <alignment horizontal="right" vertical="center" wrapText="1"/>
    </xf>
    <xf numFmtId="4" fontId="155" fillId="0" borderId="43" xfId="0" applyNumberFormat="1" applyFont="1" applyBorder="1" applyAlignment="1">
      <alignment horizontal="right" vertical="center" wrapText="1"/>
    </xf>
    <xf numFmtId="4" fontId="155" fillId="0" borderId="38" xfId="2" applyNumberFormat="1" applyFont="1" applyBorder="1" applyAlignment="1">
      <alignment horizontal="right" vertical="center"/>
    </xf>
    <xf numFmtId="4" fontId="155" fillId="0" borderId="40" xfId="2" applyNumberFormat="1" applyFont="1" applyBorder="1" applyAlignment="1">
      <alignment horizontal="right" vertical="center"/>
    </xf>
    <xf numFmtId="4" fontId="155" fillId="0" borderId="40" xfId="2" applyNumberFormat="1" applyFont="1" applyBorder="1" applyAlignment="1">
      <alignment horizontal="right" vertical="center" wrapText="1"/>
    </xf>
    <xf numFmtId="4" fontId="155" fillId="0" borderId="43" xfId="2" applyNumberFormat="1" applyFont="1" applyBorder="1" applyAlignment="1">
      <alignment horizontal="right" vertical="center" wrapText="1"/>
    </xf>
    <xf numFmtId="3" fontId="143" fillId="3" borderId="36" xfId="2" applyNumberFormat="1" applyFont="1" applyFill="1" applyBorder="1" applyAlignment="1">
      <alignment horizontal="right" vertical="center"/>
    </xf>
    <xf numFmtId="3" fontId="143" fillId="3" borderId="39" xfId="2" applyNumberFormat="1" applyFont="1" applyFill="1" applyBorder="1" applyAlignment="1">
      <alignment horizontal="right" vertical="center"/>
    </xf>
    <xf numFmtId="3" fontId="143" fillId="0" borderId="39" xfId="2" applyNumberFormat="1" applyFont="1" applyBorder="1" applyAlignment="1">
      <alignment horizontal="right" vertical="center" wrapText="1"/>
    </xf>
    <xf numFmtId="3" fontId="143" fillId="3" borderId="39" xfId="2" applyNumberFormat="1" applyFont="1" applyFill="1" applyBorder="1" applyAlignment="1">
      <alignment horizontal="right" vertical="center" wrapText="1"/>
    </xf>
    <xf numFmtId="3" fontId="143" fillId="3" borderId="41" xfId="2" applyNumberFormat="1" applyFont="1" applyFill="1" applyBorder="1" applyAlignment="1">
      <alignment horizontal="right" vertical="center" wrapText="1"/>
    </xf>
    <xf numFmtId="4" fontId="155" fillId="3" borderId="37" xfId="2" applyNumberFormat="1" applyFont="1" applyFill="1" applyBorder="1" applyAlignment="1">
      <alignment horizontal="right" vertical="center"/>
    </xf>
    <xf numFmtId="167" fontId="155" fillId="0" borderId="38" xfId="1" applyNumberFormat="1" applyFont="1" applyBorder="1" applyAlignment="1">
      <alignment horizontal="right" vertical="center"/>
    </xf>
    <xf numFmtId="4" fontId="155" fillId="3" borderId="0" xfId="2" applyNumberFormat="1" applyFont="1" applyFill="1" applyAlignment="1">
      <alignment horizontal="right" vertical="center"/>
    </xf>
    <xf numFmtId="167" fontId="155" fillId="0" borderId="40" xfId="1" applyNumberFormat="1" applyFont="1" applyBorder="1" applyAlignment="1">
      <alignment horizontal="right" vertical="center"/>
    </xf>
    <xf numFmtId="4" fontId="155" fillId="0" borderId="0" xfId="2" applyNumberFormat="1" applyFont="1" applyAlignment="1">
      <alignment horizontal="right" vertical="center" wrapText="1"/>
    </xf>
    <xf numFmtId="4" fontId="155" fillId="3" borderId="0" xfId="2" applyNumberFormat="1" applyFont="1" applyFill="1" applyAlignment="1">
      <alignment horizontal="right" vertical="center" wrapText="1"/>
    </xf>
    <xf numFmtId="167" fontId="155" fillId="0" borderId="40" xfId="1" applyNumberFormat="1" applyFont="1" applyBorder="1" applyAlignment="1">
      <alignment horizontal="right" vertical="center" wrapText="1"/>
    </xf>
    <xf numFmtId="4" fontId="155" fillId="3" borderId="42" xfId="2" applyNumberFormat="1" applyFont="1" applyFill="1" applyBorder="1" applyAlignment="1">
      <alignment horizontal="right" vertical="center" wrapText="1"/>
    </xf>
    <xf numFmtId="167" fontId="155" fillId="0" borderId="43" xfId="1" applyNumberFormat="1" applyFont="1" applyBorder="1" applyAlignment="1">
      <alignment horizontal="right" vertical="center" wrapText="1"/>
    </xf>
    <xf numFmtId="0" fontId="153" fillId="2" borderId="0" xfId="5" applyFont="1" applyFill="1" applyAlignment="1">
      <alignment horizontal="center" vertical="center"/>
    </xf>
    <xf numFmtId="0" fontId="166" fillId="0" borderId="0" xfId="2" applyFont="1" applyAlignment="1">
      <alignment horizontal="center" vertical="center" wrapText="1"/>
    </xf>
    <xf numFmtId="0" fontId="166" fillId="0" borderId="37" xfId="2" applyFont="1" applyBorder="1" applyAlignment="1">
      <alignment vertical="center" wrapText="1"/>
    </xf>
    <xf numFmtId="3" fontId="166" fillId="0" borderId="0" xfId="2" applyNumberFormat="1" applyFont="1" applyAlignment="1">
      <alignment vertical="center" wrapText="1"/>
    </xf>
    <xf numFmtId="0" fontId="166" fillId="0" borderId="88" xfId="2" applyFont="1" applyBorder="1" applyAlignment="1">
      <alignment vertical="center" wrapText="1"/>
    </xf>
    <xf numFmtId="0" fontId="170" fillId="0" borderId="0" xfId="2" applyFont="1" applyAlignment="1">
      <alignment horizontal="left" vertical="center"/>
    </xf>
    <xf numFmtId="0" fontId="166" fillId="0" borderId="89" xfId="2" applyFont="1" applyBorder="1" applyAlignment="1">
      <alignment vertical="center" wrapText="1"/>
    </xf>
    <xf numFmtId="0" fontId="166" fillId="0" borderId="42" xfId="2" applyFont="1" applyBorder="1" applyAlignment="1">
      <alignment vertical="center" wrapText="1"/>
    </xf>
    <xf numFmtId="0" fontId="170" fillId="0" borderId="0" xfId="2" applyFont="1" applyAlignment="1">
      <alignment horizontal="center" vertical="center" wrapText="1"/>
    </xf>
    <xf numFmtId="0" fontId="170" fillId="0" borderId="0" xfId="2" applyFont="1" applyAlignment="1">
      <alignment vertical="center" wrapText="1"/>
    </xf>
    <xf numFmtId="3" fontId="143" fillId="3" borderId="36" xfId="2" applyNumberFormat="1" applyFont="1" applyFill="1" applyBorder="1" applyAlignment="1" applyProtection="1">
      <alignment horizontal="center" vertical="center"/>
      <protection locked="0"/>
    </xf>
    <xf numFmtId="4" fontId="155" fillId="0" borderId="38" xfId="2" applyNumberFormat="1" applyFont="1" applyBorder="1" applyAlignment="1" applyProtection="1">
      <alignment horizontal="center" vertical="center"/>
      <protection locked="0"/>
    </xf>
    <xf numFmtId="3" fontId="143" fillId="3" borderId="39" xfId="2" applyNumberFormat="1" applyFont="1" applyFill="1" applyBorder="1" applyAlignment="1" applyProtection="1">
      <alignment horizontal="center" vertical="center"/>
      <protection locked="0"/>
    </xf>
    <xf numFmtId="4" fontId="155" fillId="3" borderId="40" xfId="2" applyNumberFormat="1" applyFont="1" applyFill="1" applyBorder="1" applyAlignment="1" applyProtection="1">
      <alignment horizontal="center" vertical="center"/>
      <protection locked="0"/>
    </xf>
    <xf numFmtId="4" fontId="155" fillId="0" borderId="40" xfId="2" applyNumberFormat="1" applyFont="1" applyBorder="1" applyAlignment="1" applyProtection="1">
      <alignment horizontal="center" vertical="center"/>
      <protection locked="0"/>
    </xf>
    <xf numFmtId="4" fontId="155" fillId="0" borderId="40" xfId="2" applyNumberFormat="1" applyFont="1" applyBorder="1" applyAlignment="1" applyProtection="1">
      <alignment horizontal="center" vertical="center" wrapText="1"/>
      <protection locked="0"/>
    </xf>
    <xf numFmtId="3" fontId="143" fillId="3" borderId="39" xfId="2" applyNumberFormat="1" applyFont="1" applyFill="1" applyBorder="1" applyAlignment="1" applyProtection="1">
      <alignment horizontal="center" vertical="center" wrapText="1"/>
      <protection locked="0"/>
    </xf>
    <xf numFmtId="4" fontId="155" fillId="3" borderId="40" xfId="2" applyNumberFormat="1" applyFont="1" applyFill="1" applyBorder="1" applyAlignment="1" applyProtection="1">
      <alignment horizontal="center" vertical="center" wrapText="1"/>
      <protection locked="0"/>
    </xf>
    <xf numFmtId="3" fontId="143" fillId="3" borderId="41" xfId="2" applyNumberFormat="1" applyFont="1" applyFill="1" applyBorder="1" applyAlignment="1" applyProtection="1">
      <alignment horizontal="center" vertical="center" wrapText="1"/>
      <protection locked="0"/>
    </xf>
    <xf numFmtId="4" fontId="155" fillId="3" borderId="43" xfId="2" applyNumberFormat="1" applyFont="1" applyFill="1" applyBorder="1" applyAlignment="1" applyProtection="1">
      <alignment horizontal="center" vertical="center" wrapText="1"/>
      <protection locked="0"/>
    </xf>
    <xf numFmtId="4" fontId="155" fillId="0" borderId="43" xfId="2" applyNumberFormat="1" applyFont="1" applyBorder="1" applyAlignment="1" applyProtection="1">
      <alignment horizontal="center" vertical="center" wrapText="1"/>
      <protection locked="0"/>
    </xf>
    <xf numFmtId="0" fontId="170" fillId="0" borderId="0" xfId="2" applyFont="1"/>
    <xf numFmtId="2" fontId="166" fillId="0" borderId="0" xfId="2" applyNumberFormat="1" applyFont="1" applyAlignment="1">
      <alignment vertical="center" wrapText="1"/>
    </xf>
    <xf numFmtId="49" fontId="153" fillId="0" borderId="0" xfId="2" applyNumberFormat="1" applyFont="1" applyAlignment="1">
      <alignment horizontal="left" vertical="center" wrapText="1"/>
    </xf>
    <xf numFmtId="0" fontId="148" fillId="0" borderId="0" xfId="2" applyFont="1" applyAlignment="1">
      <alignment horizontal="left" vertical="center"/>
    </xf>
    <xf numFmtId="0" fontId="55" fillId="0" borderId="0" xfId="2" applyFont="1" applyAlignment="1">
      <alignment horizontal="center" vertical="center" wrapText="1"/>
    </xf>
    <xf numFmtId="0" fontId="55" fillId="0" borderId="0" xfId="2" applyFont="1" applyAlignment="1">
      <alignment vertical="center" wrapText="1"/>
    </xf>
    <xf numFmtId="3" fontId="55" fillId="0" borderId="0" xfId="2" applyNumberFormat="1" applyFont="1" applyAlignment="1">
      <alignment vertical="center" wrapText="1"/>
    </xf>
    <xf numFmtId="0" fontId="149" fillId="0" borderId="0" xfId="2" applyFont="1" applyAlignment="1">
      <alignment vertical="center" wrapText="1"/>
    </xf>
    <xf numFmtId="0" fontId="150" fillId="0" borderId="0" xfId="2" applyFont="1" applyAlignment="1">
      <alignment horizontal="center" vertical="center" wrapText="1"/>
    </xf>
    <xf numFmtId="0" fontId="175" fillId="0" borderId="0" xfId="2" applyFont="1" applyAlignment="1">
      <alignment horizontal="center" vertical="center" wrapText="1"/>
    </xf>
    <xf numFmtId="0" fontId="175" fillId="0" borderId="0" xfId="2" applyFont="1" applyAlignment="1">
      <alignment vertical="center" wrapText="1"/>
    </xf>
    <xf numFmtId="0" fontId="54" fillId="0" borderId="0" xfId="2" applyFont="1" applyAlignment="1">
      <alignment horizontal="center" vertical="center" wrapText="1"/>
    </xf>
    <xf numFmtId="4" fontId="61" fillId="0" borderId="0" xfId="2" applyNumberFormat="1" applyFont="1" applyAlignment="1">
      <alignment horizontal="center" vertical="center"/>
    </xf>
    <xf numFmtId="9" fontId="128" fillId="0" borderId="0" xfId="8" applyFont="1" applyBorder="1" applyAlignment="1">
      <alignment horizontal="center" vertical="center"/>
    </xf>
    <xf numFmtId="0" fontId="175" fillId="0" borderId="0" xfId="2" applyFont="1"/>
    <xf numFmtId="0" fontId="175" fillId="0" borderId="0" xfId="2" applyFont="1" applyAlignment="1">
      <alignment horizontal="left" vertical="center" wrapText="1"/>
    </xf>
    <xf numFmtId="2" fontId="175" fillId="0" borderId="0" xfId="1" applyNumberFormat="1" applyFont="1" applyBorder="1" applyAlignment="1">
      <alignment horizontal="center" vertical="center"/>
    </xf>
    <xf numFmtId="2" fontId="175" fillId="0" borderId="0" xfId="1" applyNumberFormat="1" applyFont="1" applyBorder="1" applyAlignment="1">
      <alignment horizontal="center" vertical="center" wrapText="1"/>
    </xf>
    <xf numFmtId="0" fontId="159" fillId="0" borderId="0" xfId="2" applyFont="1" applyAlignment="1">
      <alignment horizontal="left" vertical="center" wrapText="1"/>
    </xf>
    <xf numFmtId="3" fontId="129" fillId="0" borderId="0" xfId="2" applyNumberFormat="1" applyFont="1" applyAlignment="1">
      <alignment vertical="center" wrapText="1"/>
    </xf>
    <xf numFmtId="3" fontId="129" fillId="0" borderId="0" xfId="0" applyNumberFormat="1" applyFont="1" applyBorder="1" applyAlignment="1" applyProtection="1">
      <alignment horizontal="center" vertical="center"/>
      <protection locked="0"/>
    </xf>
    <xf numFmtId="4" fontId="160" fillId="0" borderId="0" xfId="0" applyNumberFormat="1" applyFont="1" applyBorder="1" applyAlignment="1">
      <alignment horizontal="center" vertical="center"/>
    </xf>
    <xf numFmtId="3" fontId="129" fillId="0" borderId="0" xfId="2" applyNumberFormat="1" applyFont="1" applyAlignment="1" applyProtection="1">
      <alignment horizontal="center" vertical="center"/>
      <protection locked="0"/>
    </xf>
    <xf numFmtId="168" fontId="160" fillId="0" borderId="0" xfId="2" applyNumberFormat="1" applyFont="1" applyAlignment="1">
      <alignment horizontal="center" vertical="center"/>
    </xf>
    <xf numFmtId="3" fontId="129" fillId="3" borderId="0" xfId="2" applyNumberFormat="1" applyFont="1" applyFill="1" applyAlignment="1" applyProtection="1">
      <alignment horizontal="center" vertical="center"/>
      <protection locked="0"/>
    </xf>
    <xf numFmtId="167" fontId="160" fillId="0" borderId="0" xfId="1" applyNumberFormat="1" applyFont="1" applyBorder="1" applyAlignment="1">
      <alignment horizontal="center" vertical="center"/>
    </xf>
    <xf numFmtId="4" fontId="160" fillId="0" borderId="0" xfId="2" applyNumberFormat="1" applyFont="1" applyAlignment="1">
      <alignment horizontal="center" vertical="center"/>
    </xf>
    <xf numFmtId="3" fontId="129" fillId="0" borderId="0" xfId="0" applyNumberFormat="1" applyFont="1" applyBorder="1" applyAlignment="1" applyProtection="1">
      <alignment horizontal="center" vertical="center" wrapText="1"/>
      <protection locked="0"/>
    </xf>
    <xf numFmtId="3" fontId="129" fillId="0" borderId="0" xfId="2" applyNumberFormat="1" applyFont="1" applyAlignment="1" applyProtection="1">
      <alignment horizontal="center" vertical="center" wrapText="1"/>
      <protection locked="0"/>
    </xf>
    <xf numFmtId="3" fontId="129" fillId="3" borderId="0" xfId="2" applyNumberFormat="1" applyFont="1" applyFill="1" applyAlignment="1" applyProtection="1">
      <alignment horizontal="center" vertical="center" wrapText="1"/>
      <protection locked="0"/>
    </xf>
    <xf numFmtId="4" fontId="160" fillId="0" borderId="0" xfId="0" applyNumberFormat="1" applyFont="1" applyBorder="1" applyAlignment="1">
      <alignment horizontal="center" vertical="center" wrapText="1"/>
    </xf>
    <xf numFmtId="168" fontId="160" fillId="0" borderId="0" xfId="2" applyNumberFormat="1" applyFont="1" applyAlignment="1">
      <alignment horizontal="center" vertical="center" wrapText="1"/>
    </xf>
    <xf numFmtId="167" fontId="160" fillId="0" borderId="0" xfId="1" applyNumberFormat="1" applyFont="1" applyBorder="1" applyAlignment="1">
      <alignment horizontal="center" vertical="center" wrapText="1"/>
    </xf>
    <xf numFmtId="4" fontId="160" fillId="0" borderId="0" xfId="2" applyNumberFormat="1" applyFont="1" applyAlignment="1">
      <alignment horizontal="center" vertical="center" wrapText="1"/>
    </xf>
    <xf numFmtId="4" fontId="61" fillId="0" borderId="0" xfId="2" applyNumberFormat="1" applyFont="1" applyAlignment="1">
      <alignment horizontal="center" vertical="center" wrapText="1"/>
    </xf>
    <xf numFmtId="0" fontId="176" fillId="0" borderId="0" xfId="2" applyFont="1" applyAlignment="1">
      <alignment horizontal="center" vertical="center" wrapText="1"/>
    </xf>
    <xf numFmtId="168" fontId="176" fillId="0" borderId="0" xfId="2" applyNumberFormat="1" applyFont="1" applyAlignment="1">
      <alignment horizontal="center" vertical="center" wrapText="1"/>
    </xf>
    <xf numFmtId="167" fontId="176" fillId="0" borderId="0" xfId="1" applyNumberFormat="1" applyFont="1" applyBorder="1" applyAlignment="1">
      <alignment horizontal="center" vertical="center" wrapText="1"/>
    </xf>
    <xf numFmtId="4" fontId="176" fillId="0" borderId="0" xfId="2" applyNumberFormat="1" applyFont="1" applyAlignment="1">
      <alignment horizontal="center" vertical="center" wrapText="1"/>
    </xf>
    <xf numFmtId="168" fontId="177" fillId="0" borderId="0" xfId="2" applyNumberFormat="1" applyFont="1" applyAlignment="1">
      <alignment horizontal="center" vertical="center" wrapText="1"/>
    </xf>
    <xf numFmtId="0" fontId="95" fillId="0" borderId="0" xfId="2" applyFont="1" applyAlignment="1">
      <alignment horizontal="left" vertical="center" wrapText="1"/>
    </xf>
    <xf numFmtId="3" fontId="95" fillId="0" borderId="0" xfId="2" applyNumberFormat="1" applyFont="1" applyAlignment="1">
      <alignment horizontal="center" vertical="center" wrapText="1"/>
    </xf>
    <xf numFmtId="3" fontId="176" fillId="0" borderId="0" xfId="2" applyNumberFormat="1" applyFont="1" applyAlignment="1">
      <alignment horizontal="center" vertical="center" wrapText="1"/>
    </xf>
    <xf numFmtId="4" fontId="177" fillId="0" borderId="0" xfId="2" applyNumberFormat="1" applyFont="1" applyAlignment="1">
      <alignment horizontal="center" vertical="center" wrapText="1"/>
    </xf>
    <xf numFmtId="2" fontId="175" fillId="0" borderId="0" xfId="2" applyNumberFormat="1" applyFont="1" applyAlignment="1">
      <alignment vertical="center" wrapText="1"/>
    </xf>
    <xf numFmtId="0" fontId="178" fillId="0" borderId="0" xfId="2" applyFont="1" applyAlignment="1">
      <alignment vertical="center" wrapText="1"/>
    </xf>
    <xf numFmtId="2" fontId="140" fillId="0" borderId="0" xfId="2" applyNumberFormat="1" applyFont="1" applyAlignment="1">
      <alignment vertical="center" wrapText="1"/>
    </xf>
    <xf numFmtId="2" fontId="139" fillId="0" borderId="0" xfId="2" applyNumberFormat="1" applyFont="1" applyAlignment="1">
      <alignment vertical="center" wrapText="1"/>
    </xf>
    <xf numFmtId="0" fontId="54" fillId="0" borderId="0" xfId="2" applyFont="1" applyAlignment="1">
      <alignment horizontal="left" vertical="center"/>
    </xf>
    <xf numFmtId="0" fontId="55" fillId="0" borderId="0" xfId="2" applyFont="1" applyAlignment="1">
      <alignment horizontal="left" vertical="center" wrapText="1"/>
    </xf>
    <xf numFmtId="3" fontId="54" fillId="0" borderId="0" xfId="2" applyNumberFormat="1" applyFont="1" applyAlignment="1">
      <alignment vertical="center" wrapText="1"/>
    </xf>
    <xf numFmtId="3" fontId="54" fillId="0" borderId="0" xfId="0" applyNumberFormat="1" applyFont="1" applyBorder="1" applyAlignment="1" applyProtection="1">
      <alignment horizontal="center" vertical="center"/>
      <protection locked="0"/>
    </xf>
    <xf numFmtId="4" fontId="156" fillId="0" borderId="0" xfId="0" applyNumberFormat="1" applyFont="1" applyBorder="1" applyAlignment="1">
      <alignment horizontal="center" vertical="center"/>
    </xf>
    <xf numFmtId="3" fontId="54" fillId="0" borderId="0" xfId="2" applyNumberFormat="1" applyFont="1" applyAlignment="1" applyProtection="1">
      <alignment horizontal="center" vertical="center"/>
      <protection locked="0"/>
    </xf>
    <xf numFmtId="168" fontId="156" fillId="0" borderId="0" xfId="2" applyNumberFormat="1" applyFont="1" applyAlignment="1">
      <alignment horizontal="center" vertical="center"/>
    </xf>
    <xf numFmtId="3" fontId="54" fillId="3" borderId="0" xfId="2" applyNumberFormat="1" applyFont="1" applyFill="1" applyAlignment="1" applyProtection="1">
      <alignment horizontal="center" vertical="center"/>
      <protection locked="0"/>
    </xf>
    <xf numFmtId="167" fontId="156" fillId="0" borderId="0" xfId="1" applyNumberFormat="1" applyFont="1" applyBorder="1" applyAlignment="1">
      <alignment horizontal="center" vertical="center"/>
    </xf>
    <xf numFmtId="4" fontId="156" fillId="0" borderId="0" xfId="2" applyNumberFormat="1" applyFont="1" applyAlignment="1">
      <alignment horizontal="center" vertical="center"/>
    </xf>
    <xf numFmtId="9" fontId="54" fillId="0" borderId="0" xfId="8" applyFont="1" applyBorder="1" applyAlignment="1">
      <alignment horizontal="center" vertical="center"/>
    </xf>
    <xf numFmtId="0" fontId="54" fillId="0" borderId="0" xfId="2" applyFont="1"/>
    <xf numFmtId="0" fontId="54" fillId="0" borderId="0" xfId="2" applyFont="1" applyAlignment="1">
      <alignment horizontal="left" vertical="center" wrapText="1"/>
    </xf>
    <xf numFmtId="2" fontId="54" fillId="0" borderId="0" xfId="1" applyNumberFormat="1" applyFont="1" applyBorder="1" applyAlignment="1">
      <alignment horizontal="center" vertical="center"/>
    </xf>
    <xf numFmtId="2" fontId="54" fillId="0" borderId="0" xfId="1" applyNumberFormat="1" applyFont="1" applyBorder="1" applyAlignment="1">
      <alignment horizontal="center" vertical="center" wrapText="1"/>
    </xf>
    <xf numFmtId="3" fontId="54" fillId="0" borderId="0" xfId="0" applyNumberFormat="1" applyFont="1" applyBorder="1" applyAlignment="1" applyProtection="1">
      <alignment horizontal="center" vertical="center" wrapText="1"/>
      <protection locked="0"/>
    </xf>
    <xf numFmtId="3" fontId="54" fillId="0" borderId="0" xfId="2" applyNumberFormat="1" applyFont="1" applyAlignment="1" applyProtection="1">
      <alignment horizontal="center" vertical="center" wrapText="1"/>
      <protection locked="0"/>
    </xf>
    <xf numFmtId="3" fontId="70" fillId="0" borderId="0" xfId="2" applyNumberFormat="1" applyFont="1" applyAlignment="1">
      <alignment vertical="center" wrapText="1"/>
    </xf>
    <xf numFmtId="3" fontId="70" fillId="0" borderId="0" xfId="0" applyNumberFormat="1" applyFont="1" applyBorder="1" applyAlignment="1" applyProtection="1">
      <alignment horizontal="center" vertical="center"/>
      <protection locked="0"/>
    </xf>
    <xf numFmtId="4" fontId="161" fillId="0" borderId="0" xfId="0" applyNumberFormat="1" applyFont="1" applyBorder="1" applyAlignment="1">
      <alignment horizontal="center" vertical="center"/>
    </xf>
    <xf numFmtId="3" fontId="70" fillId="0" borderId="0" xfId="2" applyNumberFormat="1" applyFont="1" applyAlignment="1" applyProtection="1">
      <alignment horizontal="center" vertical="center"/>
      <protection locked="0"/>
    </xf>
    <xf numFmtId="168" fontId="161" fillId="0" borderId="0" xfId="2" applyNumberFormat="1" applyFont="1" applyAlignment="1">
      <alignment horizontal="center" vertical="center"/>
    </xf>
    <xf numFmtId="3" fontId="70" fillId="3" borderId="0" xfId="2" applyNumberFormat="1" applyFont="1" applyFill="1" applyAlignment="1" applyProtection="1">
      <alignment horizontal="center" vertical="center"/>
      <protection locked="0"/>
    </xf>
    <xf numFmtId="167" fontId="161" fillId="0" borderId="0" xfId="1" applyNumberFormat="1" applyFont="1" applyBorder="1" applyAlignment="1">
      <alignment horizontal="center" vertical="center"/>
    </xf>
    <xf numFmtId="4" fontId="161" fillId="0" borderId="0" xfId="2" applyNumberFormat="1" applyFont="1" applyAlignment="1">
      <alignment horizontal="center" vertical="center"/>
    </xf>
    <xf numFmtId="3" fontId="70" fillId="0" borderId="0" xfId="0" applyNumberFormat="1" applyFont="1" applyBorder="1" applyAlignment="1" applyProtection="1">
      <alignment horizontal="center" vertical="center" wrapText="1"/>
      <protection locked="0"/>
    </xf>
    <xf numFmtId="3" fontId="70" fillId="0" borderId="0" xfId="2" applyNumberFormat="1" applyFont="1" applyAlignment="1" applyProtection="1">
      <alignment horizontal="center" vertical="center" wrapText="1"/>
      <protection locked="0"/>
    </xf>
    <xf numFmtId="3" fontId="70" fillId="3" borderId="0" xfId="2" applyNumberFormat="1" applyFont="1" applyFill="1" applyAlignment="1" applyProtection="1">
      <alignment horizontal="center" vertical="center" wrapText="1"/>
      <protection locked="0"/>
    </xf>
    <xf numFmtId="4" fontId="161" fillId="0" borderId="0" xfId="0" applyNumberFormat="1" applyFont="1" applyBorder="1" applyAlignment="1">
      <alignment horizontal="center" vertical="center" wrapText="1"/>
    </xf>
    <xf numFmtId="168" fontId="161" fillId="0" borderId="0" xfId="2" applyNumberFormat="1" applyFont="1" applyAlignment="1">
      <alignment horizontal="center" vertical="center" wrapText="1"/>
    </xf>
    <xf numFmtId="167" fontId="161" fillId="0" borderId="0" xfId="1" applyNumberFormat="1" applyFont="1" applyBorder="1" applyAlignment="1">
      <alignment horizontal="center" vertical="center" wrapText="1"/>
    </xf>
    <xf numFmtId="4" fontId="161" fillId="0" borderId="0" xfId="2" applyNumberFormat="1" applyFont="1" applyAlignment="1">
      <alignment horizontal="center" vertical="center" wrapText="1"/>
    </xf>
    <xf numFmtId="4" fontId="156" fillId="0" borderId="0" xfId="2" applyNumberFormat="1" applyFont="1" applyAlignment="1">
      <alignment horizontal="center" vertical="center" wrapText="1"/>
    </xf>
    <xf numFmtId="2" fontId="54" fillId="0" borderId="0" xfId="2" applyNumberFormat="1" applyFont="1" applyAlignment="1">
      <alignment vertical="center" wrapText="1"/>
    </xf>
    <xf numFmtId="0" fontId="161" fillId="0" borderId="0" xfId="2" applyFont="1" applyAlignment="1">
      <alignment vertical="center" wrapText="1"/>
    </xf>
    <xf numFmtId="2" fontId="95" fillId="0" borderId="0" xfId="2" applyNumberFormat="1" applyFont="1" applyAlignment="1">
      <alignment vertical="center" wrapText="1"/>
    </xf>
    <xf numFmtId="10" fontId="70" fillId="0" borderId="0" xfId="2" applyNumberFormat="1" applyFont="1" applyAlignment="1">
      <alignment vertical="center" wrapText="1"/>
    </xf>
    <xf numFmtId="0" fontId="166" fillId="0" borderId="96" xfId="2" applyFont="1" applyBorder="1" applyAlignment="1">
      <alignment vertical="center" wrapText="1"/>
    </xf>
    <xf numFmtId="3" fontId="166" fillId="0" borderId="37" xfId="2" applyNumberFormat="1" applyFont="1" applyBorder="1" applyAlignment="1">
      <alignment vertical="center" wrapText="1"/>
    </xf>
    <xf numFmtId="0" fontId="166" fillId="0" borderId="38" xfId="2" applyFont="1" applyBorder="1" applyAlignment="1">
      <alignment vertical="center" wrapText="1"/>
    </xf>
    <xf numFmtId="0" fontId="109" fillId="0" borderId="0" xfId="2" applyFont="1" applyAlignment="1">
      <alignment vertical="center" wrapText="1"/>
    </xf>
    <xf numFmtId="3" fontId="166" fillId="0" borderId="30" xfId="2" applyNumberFormat="1" applyFont="1" applyBorder="1" applyAlignment="1">
      <alignment horizontal="center" vertical="center" wrapText="1"/>
    </xf>
    <xf numFmtId="0" fontId="109" fillId="0" borderId="0" xfId="2" applyFont="1" applyAlignment="1">
      <alignment vertical="center"/>
    </xf>
    <xf numFmtId="0" fontId="109" fillId="0" borderId="0" xfId="2" applyFont="1" applyAlignment="1">
      <alignment horizontal="left" vertical="center"/>
    </xf>
    <xf numFmtId="0" fontId="55" fillId="39" borderId="145" xfId="2" applyFont="1" applyFill="1" applyBorder="1" applyAlignment="1">
      <alignment horizontal="center" vertical="center" wrapText="1"/>
    </xf>
    <xf numFmtId="0" fontId="55" fillId="39" borderId="147" xfId="2" applyFont="1" applyFill="1" applyBorder="1" applyAlignment="1">
      <alignment horizontal="center" vertical="center" wrapText="1"/>
    </xf>
    <xf numFmtId="1" fontId="54" fillId="0" borderId="0" xfId="21" applyNumberFormat="1" applyFont="1" applyBorder="1" applyAlignment="1">
      <alignment horizontal="center" vertical="center"/>
    </xf>
    <xf numFmtId="2" fontId="54" fillId="0" borderId="0" xfId="21" applyNumberFormat="1" applyFont="1" applyBorder="1" applyAlignment="1">
      <alignment horizontal="center" vertical="center"/>
    </xf>
    <xf numFmtId="14" fontId="54" fillId="0" borderId="0" xfId="2" applyNumberFormat="1" applyFont="1" applyAlignment="1">
      <alignment horizontal="left" vertical="center" wrapText="1"/>
    </xf>
    <xf numFmtId="3" fontId="143" fillId="3" borderId="31" xfId="2" applyNumberFormat="1" applyFont="1" applyFill="1" applyBorder="1" applyAlignment="1" applyProtection="1">
      <alignment horizontal="center" vertical="center"/>
      <protection locked="0"/>
    </xf>
    <xf numFmtId="0" fontId="109" fillId="0" borderId="0" xfId="2" applyFont="1"/>
    <xf numFmtId="2" fontId="70" fillId="0" borderId="0" xfId="21" applyNumberFormat="1" applyFont="1" applyBorder="1" applyAlignment="1">
      <alignment horizontal="center" vertical="center"/>
    </xf>
    <xf numFmtId="3" fontId="143" fillId="3" borderId="44" xfId="2" applyNumberFormat="1" applyFont="1" applyFill="1" applyBorder="1" applyAlignment="1" applyProtection="1">
      <alignment horizontal="center" vertical="center"/>
      <protection locked="0"/>
    </xf>
    <xf numFmtId="3" fontId="143" fillId="0" borderId="44" xfId="2" applyNumberFormat="1" applyFont="1" applyBorder="1" applyAlignment="1" applyProtection="1">
      <alignment horizontal="center" vertical="center" wrapText="1"/>
      <protection locked="0"/>
    </xf>
    <xf numFmtId="3" fontId="143" fillId="3" borderId="44" xfId="2" applyNumberFormat="1" applyFont="1" applyFill="1" applyBorder="1" applyAlignment="1" applyProtection="1">
      <alignment horizontal="center" vertical="center" wrapText="1"/>
      <protection locked="0"/>
    </xf>
    <xf numFmtId="3" fontId="143" fillId="3" borderId="45" xfId="2" applyNumberFormat="1" applyFont="1" applyFill="1" applyBorder="1" applyAlignment="1" applyProtection="1">
      <alignment horizontal="center" vertical="center" wrapText="1"/>
      <protection locked="0"/>
    </xf>
    <xf numFmtId="0" fontId="179" fillId="0" borderId="0" xfId="2" applyFont="1" applyAlignment="1">
      <alignment vertical="center" wrapText="1"/>
    </xf>
    <xf numFmtId="0" fontId="70" fillId="0" borderId="0" xfId="0" applyFont="1" applyAlignment="1">
      <alignment vertical="center"/>
    </xf>
    <xf numFmtId="0" fontId="167" fillId="0" borderId="0" xfId="0" applyFont="1" applyAlignment="1">
      <alignment vertical="center" wrapText="1"/>
    </xf>
    <xf numFmtId="0" fontId="144" fillId="0" borderId="0" xfId="0" applyFont="1" applyAlignment="1">
      <alignment vertical="center" wrapText="1"/>
    </xf>
    <xf numFmtId="0" fontId="180" fillId="0" borderId="0" xfId="0" applyFont="1" applyAlignment="1">
      <alignment vertical="center"/>
    </xf>
    <xf numFmtId="0" fontId="142" fillId="0" borderId="0" xfId="0" applyFont="1" applyAlignment="1">
      <alignment horizontal="right" vertical="center"/>
    </xf>
    <xf numFmtId="0" fontId="152" fillId="0" borderId="0" xfId="0" applyFont="1" applyAlignment="1">
      <alignment horizontal="center"/>
    </xf>
    <xf numFmtId="0" fontId="144" fillId="0" borderId="0" xfId="0" applyFont="1" applyAlignment="1">
      <alignment horizontal="left" vertical="center"/>
    </xf>
    <xf numFmtId="3" fontId="144" fillId="0" borderId="0" xfId="0" applyNumberFormat="1" applyFont="1" applyAlignment="1">
      <alignment horizontal="left" vertical="center"/>
    </xf>
    <xf numFmtId="0" fontId="153" fillId="0" borderId="0" xfId="0" applyFont="1" applyAlignment="1">
      <alignment horizontal="left" vertical="center"/>
    </xf>
    <xf numFmtId="0" fontId="170" fillId="0" borderId="0" xfId="0" applyFont="1" applyAlignment="1">
      <alignment vertical="center"/>
    </xf>
    <xf numFmtId="0" fontId="170" fillId="0" borderId="0" xfId="0" applyFont="1" applyAlignment="1">
      <alignment horizontal="left" vertical="center"/>
    </xf>
    <xf numFmtId="3" fontId="170" fillId="0" borderId="0" xfId="0" applyNumberFormat="1" applyFont="1" applyAlignment="1">
      <alignment horizontal="left" vertical="center"/>
    </xf>
    <xf numFmtId="0" fontId="166" fillId="0" borderId="0" xfId="0" applyFont="1" applyBorder="1" applyAlignment="1">
      <alignment vertical="center" wrapText="1"/>
    </xf>
    <xf numFmtId="0" fontId="138" fillId="0" borderId="0" xfId="0" applyFont="1" applyAlignment="1">
      <alignment vertical="center" wrapText="1"/>
    </xf>
    <xf numFmtId="0" fontId="166" fillId="0" borderId="0" xfId="0" applyFont="1" applyBorder="1" applyAlignment="1">
      <alignment horizontal="center" vertical="center" wrapText="1"/>
    </xf>
    <xf numFmtId="0" fontId="166" fillId="0" borderId="0" xfId="0" applyFont="1" applyAlignment="1">
      <alignment vertical="center" wrapText="1"/>
    </xf>
    <xf numFmtId="0" fontId="166" fillId="0" borderId="14" xfId="0" applyFont="1" applyBorder="1" applyAlignment="1">
      <alignment horizontal="center" vertical="center" wrapText="1"/>
    </xf>
    <xf numFmtId="0" fontId="142" fillId="0" borderId="0" xfId="0" applyFont="1" applyBorder="1" applyAlignment="1">
      <alignment horizontal="center" vertical="center" wrapText="1"/>
    </xf>
    <xf numFmtId="0" fontId="141" fillId="0" borderId="0" xfId="0" applyFont="1" applyBorder="1" applyAlignment="1">
      <alignment vertical="center" wrapText="1"/>
    </xf>
    <xf numFmtId="0" fontId="154" fillId="0" borderId="31" xfId="0" applyFont="1" applyBorder="1" applyAlignment="1">
      <alignment horizontal="left" vertical="center" wrapText="1"/>
    </xf>
    <xf numFmtId="0" fontId="143" fillId="0" borderId="0" xfId="0" applyFont="1" applyAlignment="1">
      <alignment vertical="center" wrapText="1"/>
    </xf>
    <xf numFmtId="10" fontId="143" fillId="0" borderId="0" xfId="7" applyNumberFormat="1" applyFont="1" applyAlignment="1">
      <alignment vertical="center" wrapText="1"/>
    </xf>
    <xf numFmtId="3" fontId="143" fillId="0" borderId="36" xfId="7" applyNumberFormat="1" applyFont="1" applyBorder="1" applyAlignment="1" applyProtection="1">
      <alignment horizontal="center" vertical="center"/>
      <protection locked="0"/>
    </xf>
    <xf numFmtId="4" fontId="155" fillId="0" borderId="38" xfId="7" applyNumberFormat="1" applyFont="1" applyBorder="1" applyAlignment="1">
      <alignment horizontal="center" vertical="center"/>
    </xf>
    <xf numFmtId="10" fontId="143" fillId="0" borderId="0" xfId="6" applyNumberFormat="1" applyFont="1" applyAlignment="1">
      <alignment vertical="center" wrapText="1"/>
    </xf>
    <xf numFmtId="3" fontId="154" fillId="0" borderId="36" xfId="0" applyNumberFormat="1" applyFont="1" applyBorder="1" applyAlignment="1">
      <alignment horizontal="center" vertical="center"/>
    </xf>
    <xf numFmtId="0" fontId="154" fillId="0" borderId="45" xfId="0" applyFont="1" applyBorder="1" applyAlignment="1">
      <alignment horizontal="left" vertical="center" wrapText="1"/>
    </xf>
    <xf numFmtId="3" fontId="143" fillId="0" borderId="41" xfId="7" applyNumberFormat="1" applyFont="1" applyBorder="1" applyAlignment="1" applyProtection="1">
      <alignment horizontal="center" vertical="center"/>
      <protection locked="0"/>
    </xf>
    <xf numFmtId="4" fontId="155" fillId="0" borderId="43" xfId="7" applyNumberFormat="1" applyFont="1" applyBorder="1" applyAlignment="1">
      <alignment horizontal="center" vertical="center"/>
    </xf>
    <xf numFmtId="3" fontId="154" fillId="0" borderId="41" xfId="0" applyNumberFormat="1" applyFont="1" applyBorder="1" applyAlignment="1">
      <alignment horizontal="center" vertical="center"/>
    </xf>
    <xf numFmtId="4" fontId="155" fillId="0" borderId="43" xfId="0" applyNumberFormat="1" applyFont="1" applyBorder="1" applyAlignment="1">
      <alignment horizontal="center" vertical="center"/>
    </xf>
    <xf numFmtId="0" fontId="138" fillId="0" borderId="0" xfId="0" applyFont="1" applyBorder="1" applyAlignment="1">
      <alignment horizontal="left" vertical="center" wrapText="1"/>
    </xf>
    <xf numFmtId="0" fontId="138" fillId="0" borderId="0" xfId="0" applyFont="1" applyBorder="1" applyAlignment="1">
      <alignment vertical="center" wrapText="1"/>
    </xf>
    <xf numFmtId="3" fontId="138" fillId="0" borderId="0" xfId="0" applyNumberFormat="1" applyFont="1" applyBorder="1" applyAlignment="1">
      <alignment horizontal="center" vertical="center" wrapText="1"/>
    </xf>
    <xf numFmtId="4" fontId="181" fillId="0" borderId="0" xfId="0" applyNumberFormat="1" applyFont="1" applyBorder="1" applyAlignment="1">
      <alignment horizontal="center" vertical="center" wrapText="1"/>
    </xf>
    <xf numFmtId="4" fontId="182" fillId="0" borderId="11" xfId="0" applyNumberFormat="1" applyFont="1" applyBorder="1" applyAlignment="1">
      <alignment horizontal="center" vertical="center" wrapText="1"/>
    </xf>
    <xf numFmtId="0" fontId="183" fillId="0" borderId="0" xfId="0" applyFont="1" applyBorder="1" applyAlignment="1">
      <alignment vertical="center" wrapText="1"/>
    </xf>
    <xf numFmtId="0" fontId="153" fillId="0" borderId="0" xfId="0" applyFont="1" applyBorder="1" applyAlignment="1">
      <alignment vertical="center" wrapText="1"/>
    </xf>
    <xf numFmtId="2" fontId="152" fillId="0" borderId="0" xfId="0" applyNumberFormat="1" applyFont="1" applyAlignment="1">
      <alignment vertical="center" wrapText="1"/>
    </xf>
    <xf numFmtId="2" fontId="152" fillId="0" borderId="0" xfId="0" applyNumberFormat="1" applyFont="1" applyAlignment="1">
      <alignment horizontal="left" vertical="center" wrapText="1"/>
    </xf>
    <xf numFmtId="2" fontId="183" fillId="0" borderId="0" xfId="0" applyNumberFormat="1" applyFont="1" applyAlignment="1">
      <alignment horizontal="left" vertical="center" wrapText="1"/>
    </xf>
    <xf numFmtId="0" fontId="183" fillId="0" borderId="0" xfId="0" applyFont="1" applyAlignment="1">
      <alignment horizontal="left" vertical="center" wrapText="1"/>
    </xf>
    <xf numFmtId="3" fontId="183" fillId="0" borderId="0" xfId="0" applyNumberFormat="1" applyFont="1" applyAlignment="1">
      <alignment horizontal="left" vertical="center" wrapText="1"/>
    </xf>
    <xf numFmtId="0" fontId="153" fillId="0" borderId="0" xfId="0" applyFont="1" applyBorder="1" applyAlignment="1">
      <alignment horizontal="left" vertical="center" wrapText="1"/>
    </xf>
    <xf numFmtId="0" fontId="153" fillId="0" borderId="0" xfId="0" applyFont="1" applyAlignment="1">
      <alignment vertical="center" wrapText="1"/>
    </xf>
    <xf numFmtId="0" fontId="55" fillId="39" borderId="41" xfId="0" applyFont="1" applyFill="1" applyBorder="1" applyAlignment="1">
      <alignment horizontal="center" vertical="center" wrapText="1"/>
    </xf>
    <xf numFmtId="0" fontId="55" fillId="39" borderId="151" xfId="0" applyFont="1" applyFill="1" applyBorder="1" applyAlignment="1">
      <alignment horizontal="center" vertical="center" wrapText="1"/>
    </xf>
    <xf numFmtId="0" fontId="55" fillId="39" borderId="152" xfId="0" applyFont="1" applyFill="1" applyBorder="1" applyAlignment="1">
      <alignment horizontal="center" vertical="center" wrapText="1"/>
    </xf>
    <xf numFmtId="0" fontId="166" fillId="0" borderId="0" xfId="0" applyFont="1" applyAlignment="1">
      <alignment horizontal="center" vertical="center" wrapText="1"/>
    </xf>
    <xf numFmtId="0" fontId="141" fillId="0" borderId="0" xfId="0" applyFont="1" applyBorder="1" applyAlignment="1">
      <alignment horizontal="center" vertical="center" wrapText="1"/>
    </xf>
    <xf numFmtId="0" fontId="145" fillId="0" borderId="0" xfId="0" applyFont="1" applyBorder="1" applyAlignment="1">
      <alignment horizontal="center" vertical="center" wrapText="1"/>
    </xf>
    <xf numFmtId="3" fontId="166" fillId="0" borderId="61" xfId="0" applyNumberFormat="1" applyFont="1" applyBorder="1" applyAlignment="1">
      <alignment horizontal="center" vertical="center" wrapText="1"/>
    </xf>
    <xf numFmtId="4" fontId="168" fillId="0" borderId="62" xfId="0" applyNumberFormat="1" applyFont="1" applyBorder="1" applyAlignment="1">
      <alignment horizontal="center" vertical="center" wrapText="1"/>
    </xf>
    <xf numFmtId="0" fontId="70" fillId="0" borderId="0" xfId="0" applyFont="1"/>
    <xf numFmtId="0" fontId="144" fillId="0" borderId="0" xfId="0" applyFont="1" applyBorder="1" applyAlignment="1">
      <alignment horizontal="left" vertical="center"/>
    </xf>
    <xf numFmtId="0" fontId="170" fillId="0" borderId="0" xfId="0" applyFont="1" applyBorder="1" applyAlignment="1">
      <alignment horizontal="left" vertical="center"/>
    </xf>
    <xf numFmtId="0" fontId="170" fillId="0" borderId="0" xfId="0" applyFont="1"/>
    <xf numFmtId="0" fontId="170" fillId="0" borderId="0" xfId="0" applyFont="1" applyBorder="1"/>
    <xf numFmtId="9" fontId="166" fillId="0" borderId="0" xfId="0" applyNumberFormat="1" applyFont="1" applyBorder="1" applyAlignment="1">
      <alignment horizontal="center" vertical="center" wrapText="1"/>
    </xf>
    <xf numFmtId="0" fontId="70" fillId="0" borderId="0" xfId="0" applyFont="1" applyBorder="1"/>
    <xf numFmtId="0" fontId="143" fillId="0" borderId="0" xfId="0" applyFont="1" applyAlignment="1">
      <alignment horizontal="center" vertical="center" wrapText="1"/>
    </xf>
    <xf numFmtId="0" fontId="154" fillId="0" borderId="53" xfId="0" applyFont="1" applyBorder="1" applyAlignment="1">
      <alignment horizontal="left" vertical="center" wrapText="1"/>
    </xf>
    <xf numFmtId="3" fontId="143" fillId="0" borderId="55" xfId="0" applyNumberFormat="1" applyFont="1" applyBorder="1" applyAlignment="1">
      <alignment horizontal="center" vertical="center"/>
    </xf>
    <xf numFmtId="4" fontId="155" fillId="0" borderId="56" xfId="0" applyNumberFormat="1" applyFont="1" applyBorder="1" applyAlignment="1">
      <alignment horizontal="center" vertical="center"/>
    </xf>
    <xf numFmtId="0" fontId="143" fillId="0" borderId="0" xfId="0" applyFont="1" applyAlignment="1">
      <alignment horizontal="center" vertical="center"/>
    </xf>
    <xf numFmtId="4" fontId="143" fillId="0" borderId="0" xfId="0" applyNumberFormat="1" applyFont="1" applyBorder="1" applyAlignment="1">
      <alignment horizontal="center" vertical="center"/>
    </xf>
    <xf numFmtId="10" fontId="143" fillId="0" borderId="0" xfId="0" applyNumberFormat="1" applyFont="1" applyBorder="1" applyAlignment="1">
      <alignment horizontal="center" vertical="center"/>
    </xf>
    <xf numFmtId="2" fontId="143" fillId="0" borderId="0" xfId="0" applyNumberFormat="1" applyFont="1" applyBorder="1" applyAlignment="1" applyProtection="1">
      <alignment horizontal="center" vertical="center"/>
      <protection locked="0"/>
    </xf>
    <xf numFmtId="10" fontId="143" fillId="0" borderId="0" xfId="0" applyNumberFormat="1" applyFont="1" applyAlignment="1">
      <alignment vertical="center" wrapText="1"/>
    </xf>
    <xf numFmtId="0" fontId="154" fillId="0" borderId="63" xfId="0" applyFont="1" applyBorder="1" applyAlignment="1">
      <alignment horizontal="left" vertical="center" wrapText="1"/>
    </xf>
    <xf numFmtId="3" fontId="143" fillId="0" borderId="59" xfId="0" applyNumberFormat="1" applyFont="1" applyBorder="1" applyAlignment="1">
      <alignment horizontal="center" vertical="center"/>
    </xf>
    <xf numFmtId="4" fontId="155" fillId="0" borderId="60" xfId="0" applyNumberFormat="1" applyFont="1" applyBorder="1" applyAlignment="1">
      <alignment horizontal="center" vertical="center"/>
    </xf>
    <xf numFmtId="3" fontId="143" fillId="0" borderId="59" xfId="0" applyNumberFormat="1" applyFont="1" applyBorder="1" applyAlignment="1">
      <alignment horizontal="center" vertical="center" wrapText="1"/>
    </xf>
    <xf numFmtId="4" fontId="155" fillId="0" borderId="60" xfId="0" applyNumberFormat="1" applyFont="1" applyBorder="1" applyAlignment="1">
      <alignment horizontal="center" vertical="center" wrapText="1"/>
    </xf>
    <xf numFmtId="4" fontId="143" fillId="0" borderId="0" xfId="0" applyNumberFormat="1" applyFont="1" applyBorder="1" applyAlignment="1">
      <alignment horizontal="center" vertical="center" wrapText="1"/>
    </xf>
    <xf numFmtId="0" fontId="154" fillId="0" borderId="54" xfId="0" applyFont="1" applyBorder="1" applyAlignment="1">
      <alignment horizontal="left" vertical="center" wrapText="1"/>
    </xf>
    <xf numFmtId="3" fontId="143" fillId="0" borderId="57" xfId="0" applyNumberFormat="1" applyFont="1" applyBorder="1" applyAlignment="1">
      <alignment horizontal="center" vertical="center" wrapText="1"/>
    </xf>
    <xf numFmtId="4" fontId="155" fillId="0" borderId="58" xfId="0" applyNumberFormat="1" applyFont="1" applyBorder="1" applyAlignment="1">
      <alignment horizontal="center" vertical="center" wrapText="1"/>
    </xf>
    <xf numFmtId="3" fontId="143" fillId="0" borderId="57" xfId="0" applyNumberFormat="1" applyFont="1" applyBorder="1" applyAlignment="1">
      <alignment horizontal="center" vertical="center"/>
    </xf>
    <xf numFmtId="4" fontId="155" fillId="0" borderId="58" xfId="0" applyNumberFormat="1" applyFont="1" applyBorder="1" applyAlignment="1">
      <alignment horizontal="center" vertical="center"/>
    </xf>
    <xf numFmtId="3" fontId="70" fillId="0" borderId="0" xfId="0" applyNumberFormat="1" applyFont="1" applyBorder="1"/>
    <xf numFmtId="2" fontId="145" fillId="0" borderId="0" xfId="0" applyNumberFormat="1" applyFont="1" applyBorder="1" applyAlignment="1">
      <alignment horizontal="center" vertical="center" wrapText="1"/>
    </xf>
    <xf numFmtId="2" fontId="70" fillId="0" borderId="0" xfId="0" applyNumberFormat="1" applyFont="1" applyBorder="1"/>
    <xf numFmtId="2" fontId="142" fillId="0" borderId="0" xfId="0" applyNumberFormat="1" applyFont="1" applyBorder="1" applyAlignment="1">
      <alignment horizontal="center" vertical="center" wrapText="1"/>
    </xf>
    <xf numFmtId="0" fontId="54" fillId="0" borderId="0" xfId="0" applyFont="1" applyBorder="1" applyAlignment="1">
      <alignment vertical="center" wrapText="1"/>
    </xf>
    <xf numFmtId="0" fontId="156" fillId="0" borderId="0" xfId="0" applyFont="1"/>
    <xf numFmtId="2" fontId="55" fillId="0" borderId="0" xfId="0" applyNumberFormat="1" applyFont="1" applyAlignment="1">
      <alignment vertical="center" wrapText="1"/>
    </xf>
    <xf numFmtId="0" fontId="54" fillId="0" borderId="0" xfId="0" applyFont="1"/>
    <xf numFmtId="3" fontId="54" fillId="0" borderId="0" xfId="0" applyNumberFormat="1" applyFont="1"/>
    <xf numFmtId="0" fontId="54" fillId="0" borderId="0" xfId="0" applyFont="1" applyBorder="1"/>
    <xf numFmtId="3" fontId="54" fillId="0" borderId="0" xfId="0" applyNumberFormat="1" applyFont="1" applyBorder="1" applyAlignment="1">
      <alignment horizontal="center" vertical="center" wrapText="1"/>
    </xf>
    <xf numFmtId="4" fontId="156" fillId="0" borderId="0" xfId="0" applyNumberFormat="1" applyFont="1" applyBorder="1" applyAlignment="1">
      <alignment horizontal="center" vertical="center" wrapText="1"/>
    </xf>
    <xf numFmtId="4" fontId="54" fillId="0" borderId="0" xfId="0" applyNumberFormat="1" applyFont="1" applyBorder="1" applyAlignment="1">
      <alignment horizontal="center" vertical="center" wrapText="1"/>
    </xf>
    <xf numFmtId="3" fontId="54" fillId="0" borderId="0" xfId="0" applyNumberFormat="1" applyFont="1" applyBorder="1" applyAlignment="1">
      <alignment horizontal="center" vertical="center"/>
    </xf>
    <xf numFmtId="0" fontId="109" fillId="0" borderId="0" xfId="0" applyFont="1"/>
    <xf numFmtId="0" fontId="55" fillId="39" borderId="57" xfId="0" applyFont="1" applyFill="1" applyBorder="1" applyAlignment="1">
      <alignment horizontal="center" vertical="center" wrapText="1"/>
    </xf>
    <xf numFmtId="0" fontId="55" fillId="39" borderId="155" xfId="0" applyFont="1" applyFill="1" applyBorder="1" applyAlignment="1">
      <alignment horizontal="center" vertical="center" wrapText="1"/>
    </xf>
    <xf numFmtId="9" fontId="149" fillId="39" borderId="154" xfId="0" applyNumberFormat="1" applyFont="1" applyFill="1" applyBorder="1" applyAlignment="1">
      <alignment horizontal="center" vertical="center" wrapText="1"/>
    </xf>
    <xf numFmtId="9" fontId="149" fillId="39" borderId="58" xfId="0" applyNumberFormat="1" applyFont="1" applyFill="1" applyBorder="1" applyAlignment="1">
      <alignment horizontal="center" vertical="center" wrapText="1"/>
    </xf>
    <xf numFmtId="0" fontId="164" fillId="0" borderId="0" xfId="0" applyFont="1" applyAlignment="1">
      <alignment vertical="center"/>
    </xf>
    <xf numFmtId="0" fontId="55" fillId="0" borderId="0" xfId="0" applyFont="1" applyBorder="1" applyAlignment="1">
      <alignment horizontal="center" vertical="center" wrapText="1"/>
    </xf>
    <xf numFmtId="0" fontId="55" fillId="0" borderId="0" xfId="0" applyFont="1" applyBorder="1" applyAlignment="1">
      <alignment horizontal="left" vertical="center" wrapText="1"/>
    </xf>
    <xf numFmtId="0" fontId="55" fillId="0" borderId="0" xfId="0" applyFont="1" applyBorder="1" applyAlignment="1">
      <alignment vertical="center" wrapText="1"/>
    </xf>
    <xf numFmtId="0" fontId="156" fillId="0" borderId="0" xfId="0" applyFont="1" applyAlignment="1">
      <alignment vertical="center"/>
    </xf>
    <xf numFmtId="0" fontId="70" fillId="0" borderId="0" xfId="0" applyFont="1" applyBorder="1" applyAlignment="1">
      <alignment vertical="center"/>
    </xf>
    <xf numFmtId="0" fontId="152" fillId="0" borderId="0" xfId="0" applyFont="1"/>
    <xf numFmtId="0" fontId="166" fillId="0" borderId="0" xfId="0" applyFont="1" applyAlignment="1">
      <alignment vertical="center"/>
    </xf>
    <xf numFmtId="0" fontId="153" fillId="0" borderId="0" xfId="0" applyFont="1" applyAlignment="1">
      <alignment horizontal="center" vertical="center"/>
    </xf>
    <xf numFmtId="0" fontId="153" fillId="0" borderId="0" xfId="0" applyFont="1" applyBorder="1" applyAlignment="1">
      <alignment horizontal="center" vertical="center"/>
    </xf>
    <xf numFmtId="0" fontId="54" fillId="0" borderId="0" xfId="0" applyFont="1" applyBorder="1" applyAlignment="1">
      <alignment horizontal="left" vertical="center"/>
    </xf>
    <xf numFmtId="0" fontId="55" fillId="0" borderId="0" xfId="0" applyFont="1" applyBorder="1" applyAlignment="1">
      <alignment horizontal="center" vertical="center"/>
    </xf>
    <xf numFmtId="4" fontId="54" fillId="0" borderId="0" xfId="0" applyNumberFormat="1" applyFont="1" applyBorder="1" applyAlignment="1">
      <alignment horizontal="center" vertical="center"/>
    </xf>
    <xf numFmtId="0" fontId="54" fillId="0" borderId="0" xfId="0" applyFont="1" applyBorder="1" applyAlignment="1">
      <alignment horizontal="center" vertical="center" wrapText="1"/>
    </xf>
    <xf numFmtId="3" fontId="54" fillId="0" borderId="0" xfId="0" applyNumberFormat="1" applyFont="1" applyBorder="1" applyAlignment="1">
      <alignment vertical="center" wrapText="1"/>
    </xf>
    <xf numFmtId="3" fontId="55" fillId="0" borderId="0" xfId="0" applyNumberFormat="1" applyFont="1" applyBorder="1" applyAlignment="1">
      <alignment horizontal="center" vertical="center" wrapText="1"/>
    </xf>
    <xf numFmtId="4" fontId="177" fillId="0" borderId="0" xfId="0" applyNumberFormat="1" applyFont="1" applyBorder="1" applyAlignment="1">
      <alignment horizontal="center" vertical="center" wrapText="1"/>
    </xf>
    <xf numFmtId="4" fontId="55" fillId="0" borderId="0" xfId="0" applyNumberFormat="1" applyFont="1" applyBorder="1" applyAlignment="1">
      <alignment horizontal="center" vertical="center" wrapText="1"/>
    </xf>
    <xf numFmtId="2" fontId="156" fillId="0" borderId="0" xfId="0" applyNumberFormat="1" applyFont="1" applyBorder="1" applyAlignment="1">
      <alignment vertical="center" wrapText="1"/>
    </xf>
    <xf numFmtId="2" fontId="54" fillId="0" borderId="0" xfId="0" applyNumberFormat="1" applyFont="1" applyBorder="1" applyAlignment="1">
      <alignment vertical="center" wrapText="1"/>
    </xf>
    <xf numFmtId="0" fontId="144" fillId="0" borderId="0" xfId="0" applyFont="1" applyBorder="1" applyAlignment="1">
      <alignment vertical="center" wrapText="1"/>
    </xf>
    <xf numFmtId="0" fontId="156" fillId="0" borderId="0" xfId="0" applyFont="1" applyBorder="1"/>
    <xf numFmtId="3" fontId="144" fillId="0" borderId="0" xfId="0" applyNumberFormat="1" applyFont="1" applyAlignment="1">
      <alignment vertical="center" wrapText="1"/>
    </xf>
    <xf numFmtId="0" fontId="127" fillId="39" borderId="100" xfId="2" applyFont="1" applyFill="1" applyBorder="1" applyAlignment="1">
      <alignment horizontal="center" vertical="center" wrapText="1"/>
    </xf>
    <xf numFmtId="0" fontId="127" fillId="39" borderId="109" xfId="2" applyFont="1" applyFill="1" applyBorder="1" applyAlignment="1">
      <alignment horizontal="center" vertical="center" wrapText="1"/>
    </xf>
    <xf numFmtId="0" fontId="127" fillId="39" borderId="99" xfId="2" applyFont="1" applyFill="1" applyBorder="1" applyAlignment="1">
      <alignment horizontal="center" vertical="center" wrapText="1"/>
    </xf>
    <xf numFmtId="0" fontId="185" fillId="0" borderId="0" xfId="0" applyFont="1" applyAlignment="1">
      <alignment horizontal="left" vertical="center"/>
    </xf>
    <xf numFmtId="0" fontId="185" fillId="0" borderId="0" xfId="0" applyFont="1" applyAlignment="1">
      <alignment vertical="center"/>
    </xf>
    <xf numFmtId="0" fontId="186" fillId="3" borderId="0" xfId="2" applyFont="1" applyFill="1" applyAlignment="1">
      <alignment vertical="center" wrapText="1"/>
    </xf>
    <xf numFmtId="0" fontId="170" fillId="3" borderId="0" xfId="2" applyFont="1" applyFill="1" applyAlignment="1">
      <alignment vertical="center" wrapText="1"/>
    </xf>
    <xf numFmtId="0" fontId="169" fillId="0" borderId="0" xfId="0" applyFont="1" applyAlignment="1">
      <alignment vertical="center" wrapText="1"/>
    </xf>
    <xf numFmtId="0" fontId="143" fillId="0" borderId="54" xfId="2" applyFont="1" applyBorder="1" applyAlignment="1">
      <alignment vertical="center" wrapText="1"/>
    </xf>
    <xf numFmtId="0" fontId="167" fillId="0" borderId="0" xfId="2" applyFont="1" applyAlignment="1">
      <alignment vertical="center" wrapText="1"/>
    </xf>
    <xf numFmtId="0" fontId="170" fillId="0" borderId="0" xfId="0" applyFont="1" applyBorder="1" applyAlignment="1">
      <alignment vertical="center" wrapText="1"/>
    </xf>
    <xf numFmtId="3" fontId="138" fillId="0" borderId="0" xfId="2" applyNumberFormat="1" applyFont="1" applyAlignment="1">
      <alignment horizontal="center" vertical="center" wrapText="1"/>
    </xf>
    <xf numFmtId="4" fontId="138" fillId="0" borderId="0" xfId="2" applyNumberFormat="1" applyFont="1" applyAlignment="1">
      <alignment horizontal="center" vertical="center" wrapText="1"/>
    </xf>
    <xf numFmtId="0" fontId="151" fillId="0" borderId="0" xfId="2" applyFont="1"/>
    <xf numFmtId="0" fontId="152" fillId="0" borderId="0" xfId="2" applyFont="1"/>
    <xf numFmtId="0" fontId="170" fillId="2" borderId="0" xfId="5" applyFont="1" applyFill="1" applyAlignment="1">
      <alignment vertical="center"/>
    </xf>
    <xf numFmtId="0" fontId="183" fillId="3" borderId="0" xfId="2" applyFont="1" applyFill="1" applyAlignment="1">
      <alignment horizontal="left" vertical="center"/>
    </xf>
    <xf numFmtId="0" fontId="166" fillId="0" borderId="64" xfId="2" applyFont="1" applyBorder="1" applyAlignment="1">
      <alignment horizontal="center" vertical="center" wrapText="1"/>
    </xf>
    <xf numFmtId="0" fontId="166" fillId="3" borderId="0" xfId="2" applyFont="1" applyFill="1" applyAlignment="1">
      <alignment vertical="center" wrapText="1"/>
    </xf>
    <xf numFmtId="2" fontId="70" fillId="3" borderId="0" xfId="2" applyNumberFormat="1" applyFont="1" applyFill="1" applyAlignment="1">
      <alignment vertical="center" wrapText="1"/>
    </xf>
    <xf numFmtId="0" fontId="154" fillId="0" borderId="53" xfId="2" applyFont="1" applyBorder="1" applyAlignment="1">
      <alignment horizontal="left" vertical="center" wrapText="1"/>
    </xf>
    <xf numFmtId="3" fontId="183" fillId="0" borderId="0" xfId="2" applyNumberFormat="1" applyFont="1" applyAlignment="1">
      <alignment vertical="center" wrapText="1"/>
    </xf>
    <xf numFmtId="3" fontId="143" fillId="0" borderId="55" xfId="0" applyNumberFormat="1" applyFont="1" applyBorder="1" applyAlignment="1" applyProtection="1">
      <alignment horizontal="center" vertical="center"/>
      <protection locked="0"/>
    </xf>
    <xf numFmtId="3" fontId="143" fillId="0" borderId="55" xfId="2" applyNumberFormat="1" applyFont="1" applyBorder="1" applyAlignment="1" applyProtection="1">
      <alignment horizontal="center" vertical="center"/>
      <protection locked="0"/>
    </xf>
    <xf numFmtId="4" fontId="155" fillId="0" borderId="56" xfId="2" applyNumberFormat="1" applyFont="1" applyBorder="1" applyAlignment="1">
      <alignment horizontal="center" vertical="center"/>
    </xf>
    <xf numFmtId="3" fontId="143" fillId="0" borderId="55" xfId="2" applyNumberFormat="1" applyFont="1" applyBorder="1" applyAlignment="1">
      <alignment horizontal="center" vertical="center" wrapText="1"/>
    </xf>
    <xf numFmtId="4" fontId="155" fillId="0" borderId="64" xfId="2" applyNumberFormat="1" applyFont="1" applyBorder="1" applyAlignment="1">
      <alignment horizontal="center" vertical="center" wrapText="1"/>
    </xf>
    <xf numFmtId="4" fontId="54" fillId="0" borderId="0" xfId="2" applyNumberFormat="1" applyFont="1" applyAlignment="1">
      <alignment horizontal="center" vertical="center"/>
    </xf>
    <xf numFmtId="0" fontId="154" fillId="0" borderId="63" xfId="2" applyFont="1" applyBorder="1" applyAlignment="1">
      <alignment horizontal="left" vertical="center" wrapText="1"/>
    </xf>
    <xf numFmtId="3" fontId="143" fillId="0" borderId="59" xfId="0" applyNumberFormat="1" applyFont="1" applyBorder="1" applyAlignment="1" applyProtection="1">
      <alignment horizontal="center" vertical="center"/>
      <protection locked="0"/>
    </xf>
    <xf numFmtId="3" fontId="143" fillId="0" borderId="59" xfId="2" applyNumberFormat="1" applyFont="1" applyBorder="1" applyAlignment="1" applyProtection="1">
      <alignment horizontal="center" vertical="center"/>
      <protection locked="0"/>
    </xf>
    <xf numFmtId="4" fontId="155" fillId="0" borderId="60" xfId="2" applyNumberFormat="1" applyFont="1" applyBorder="1" applyAlignment="1">
      <alignment horizontal="center" vertical="center"/>
    </xf>
    <xf numFmtId="3" fontId="143" fillId="0" borderId="59" xfId="2" applyNumberFormat="1" applyFont="1" applyBorder="1" applyAlignment="1">
      <alignment horizontal="center" vertical="center" wrapText="1"/>
    </xf>
    <xf numFmtId="3" fontId="143" fillId="0" borderId="59" xfId="0" applyNumberFormat="1" applyFont="1" applyBorder="1" applyAlignment="1" applyProtection="1">
      <alignment horizontal="center" vertical="center" wrapText="1"/>
      <protection locked="0"/>
    </xf>
    <xf numFmtId="3" fontId="143" fillId="0" borderId="59" xfId="2" applyNumberFormat="1" applyFont="1" applyBorder="1" applyAlignment="1" applyProtection="1">
      <alignment horizontal="center" vertical="center" wrapText="1"/>
      <protection locked="0"/>
    </xf>
    <xf numFmtId="4" fontId="54" fillId="0" borderId="0" xfId="2" applyNumberFormat="1" applyFont="1" applyAlignment="1">
      <alignment horizontal="center" vertical="center" wrapText="1"/>
    </xf>
    <xf numFmtId="0" fontId="95" fillId="0" borderId="63" xfId="2" applyFont="1" applyBorder="1" applyAlignment="1">
      <alignment horizontal="left" vertical="center" wrapText="1"/>
    </xf>
    <xf numFmtId="3" fontId="70" fillId="0" borderId="59" xfId="2" applyNumberFormat="1" applyFont="1" applyBorder="1" applyAlignment="1" applyProtection="1">
      <alignment horizontal="center" vertical="center"/>
      <protection locked="0"/>
    </xf>
    <xf numFmtId="4" fontId="161" fillId="0" borderId="60" xfId="2" applyNumberFormat="1" applyFont="1" applyBorder="1" applyAlignment="1">
      <alignment horizontal="center" vertical="center"/>
    </xf>
    <xf numFmtId="3" fontId="70" fillId="0" borderId="59" xfId="2" applyNumberFormat="1" applyFont="1" applyBorder="1" applyAlignment="1">
      <alignment horizontal="center" vertical="center" wrapText="1"/>
    </xf>
    <xf numFmtId="4" fontId="155" fillId="0" borderId="60" xfId="2" applyNumberFormat="1" applyFont="1" applyBorder="1" applyAlignment="1">
      <alignment horizontal="center" vertical="center" wrapText="1"/>
    </xf>
    <xf numFmtId="0" fontId="143" fillId="0" borderId="57" xfId="2" applyFont="1" applyBorder="1" applyAlignment="1">
      <alignment vertical="center" wrapText="1"/>
    </xf>
    <xf numFmtId="0" fontId="155" fillId="0" borderId="58" xfId="2" applyFont="1" applyBorder="1" applyAlignment="1">
      <alignment vertical="center" wrapText="1"/>
    </xf>
    <xf numFmtId="0" fontId="143" fillId="0" borderId="65" xfId="2" applyFont="1" applyBorder="1" applyAlignment="1">
      <alignment vertical="center" wrapText="1"/>
    </xf>
    <xf numFmtId="2" fontId="152" fillId="0" borderId="0" xfId="2" applyNumberFormat="1" applyFont="1" applyAlignment="1">
      <alignment horizontal="left" vertical="center" wrapText="1"/>
    </xf>
    <xf numFmtId="2" fontId="187" fillId="0" borderId="0" xfId="2" applyNumberFormat="1" applyFont="1" applyAlignment="1">
      <alignment horizontal="left" vertical="center" wrapText="1"/>
    </xf>
    <xf numFmtId="0" fontId="188" fillId="0" borderId="0" xfId="2" applyFont="1" applyAlignment="1">
      <alignment vertical="center" wrapText="1"/>
    </xf>
    <xf numFmtId="0" fontId="54" fillId="3" borderId="0" xfId="2" applyFont="1" applyFill="1" applyAlignment="1">
      <alignment vertical="center" wrapText="1"/>
    </xf>
    <xf numFmtId="0" fontId="138" fillId="0" borderId="0" xfId="2" applyFont="1" applyAlignment="1">
      <alignment horizontal="left" vertical="center" wrapText="1"/>
    </xf>
    <xf numFmtId="0" fontId="183" fillId="0" borderId="0" xfId="2" applyFont="1" applyAlignment="1">
      <alignment vertical="center" wrapText="1"/>
    </xf>
    <xf numFmtId="49" fontId="170" fillId="0" borderId="0" xfId="2" applyNumberFormat="1" applyFont="1" applyAlignment="1">
      <alignment vertical="center" wrapText="1"/>
    </xf>
    <xf numFmtId="167" fontId="70" fillId="0" borderId="0" xfId="1" applyNumberFormat="1" applyFont="1" applyBorder="1" applyAlignment="1">
      <alignment horizontal="center" vertical="center"/>
    </xf>
    <xf numFmtId="167" fontId="70" fillId="0" borderId="0" xfId="1" applyNumberFormat="1" applyFont="1" applyBorder="1" applyAlignment="1">
      <alignment horizontal="center" vertical="center" wrapText="1"/>
    </xf>
    <xf numFmtId="0" fontId="55" fillId="39" borderId="57" xfId="2" applyFont="1" applyFill="1" applyBorder="1" applyAlignment="1">
      <alignment horizontal="center" vertical="center" wrapText="1"/>
    </xf>
    <xf numFmtId="0" fontId="55" fillId="39" borderId="71" xfId="2" applyFont="1" applyFill="1" applyBorder="1" applyAlignment="1">
      <alignment horizontal="center" vertical="center" wrapText="1"/>
    </xf>
    <xf numFmtId="0" fontId="127" fillId="39" borderId="154" xfId="2" applyFont="1" applyFill="1" applyBorder="1" applyAlignment="1">
      <alignment horizontal="center" vertical="center" wrapText="1"/>
    </xf>
    <xf numFmtId="0" fontId="127" fillId="39" borderId="71" xfId="2" applyFont="1" applyFill="1" applyBorder="1" applyAlignment="1">
      <alignment horizontal="center" vertical="center" wrapText="1"/>
    </xf>
    <xf numFmtId="3" fontId="153" fillId="0" borderId="0" xfId="0" applyNumberFormat="1" applyFont="1" applyAlignment="1">
      <alignment horizontal="left" vertical="center"/>
    </xf>
    <xf numFmtId="10" fontId="143" fillId="0" borderId="53" xfId="7" applyNumberFormat="1" applyFont="1" applyBorder="1" applyAlignment="1">
      <alignment vertical="center" wrapText="1"/>
    </xf>
    <xf numFmtId="3" fontId="143" fillId="0" borderId="64" xfId="7" applyNumberFormat="1" applyFont="1" applyBorder="1" applyAlignment="1" applyProtection="1">
      <alignment horizontal="center" vertical="center"/>
      <protection locked="0"/>
    </xf>
    <xf numFmtId="4" fontId="155" fillId="0" borderId="56" xfId="7" applyNumberFormat="1" applyFont="1" applyBorder="1" applyAlignment="1">
      <alignment horizontal="center" vertical="center"/>
    </xf>
    <xf numFmtId="3" fontId="143" fillId="0" borderId="55" xfId="7" applyNumberFormat="1" applyFont="1" applyBorder="1" applyAlignment="1" applyProtection="1">
      <alignment horizontal="center" vertical="center"/>
      <protection locked="0"/>
    </xf>
    <xf numFmtId="9" fontId="143" fillId="0" borderId="0" xfId="8" applyFont="1" applyAlignment="1">
      <alignment vertical="center" wrapText="1"/>
    </xf>
    <xf numFmtId="10" fontId="143" fillId="0" borderId="63" xfId="7" applyNumberFormat="1" applyFont="1" applyBorder="1" applyAlignment="1">
      <alignment vertical="center" wrapText="1"/>
    </xf>
    <xf numFmtId="3" fontId="143" fillId="0" borderId="0" xfId="7" applyNumberFormat="1" applyFont="1" applyBorder="1" applyAlignment="1" applyProtection="1">
      <alignment horizontal="center" vertical="center"/>
      <protection locked="0"/>
    </xf>
    <xf numFmtId="4" fontId="155" fillId="0" borderId="60" xfId="7" applyNumberFormat="1" applyFont="1" applyBorder="1" applyAlignment="1">
      <alignment horizontal="center" vertical="center"/>
    </xf>
    <xf numFmtId="3" fontId="143" fillId="0" borderId="59" xfId="7" applyNumberFormat="1" applyFont="1" applyBorder="1" applyAlignment="1" applyProtection="1">
      <alignment horizontal="center" vertical="center"/>
      <protection locked="0"/>
    </xf>
    <xf numFmtId="10" fontId="143" fillId="0" borderId="54" xfId="7" applyNumberFormat="1" applyFont="1" applyBorder="1" applyAlignment="1">
      <alignment vertical="center" wrapText="1"/>
    </xf>
    <xf numFmtId="3" fontId="143" fillId="0" borderId="65" xfId="7" applyNumberFormat="1" applyFont="1" applyBorder="1" applyAlignment="1" applyProtection="1">
      <alignment horizontal="center" vertical="center"/>
      <protection locked="0"/>
    </xf>
    <xf numFmtId="4" fontId="155" fillId="0" borderId="58" xfId="7" applyNumberFormat="1" applyFont="1" applyBorder="1" applyAlignment="1">
      <alignment horizontal="center" vertical="center"/>
    </xf>
    <xf numFmtId="3" fontId="143" fillId="0" borderId="57" xfId="7" applyNumberFormat="1" applyFont="1" applyBorder="1" applyAlignment="1" applyProtection="1">
      <alignment horizontal="center" vertical="center"/>
      <protection locked="0"/>
    </xf>
    <xf numFmtId="10" fontId="154" fillId="0" borderId="4" xfId="7" applyNumberFormat="1" applyFont="1" applyBorder="1" applyAlignment="1">
      <alignment vertical="center" wrapText="1"/>
    </xf>
    <xf numFmtId="3" fontId="143" fillId="0" borderId="12" xfId="7" applyNumberFormat="1" applyFont="1" applyBorder="1" applyAlignment="1" applyProtection="1">
      <alignment horizontal="center" vertical="center"/>
      <protection locked="0"/>
    </xf>
    <xf numFmtId="4" fontId="155" fillId="0" borderId="11" xfId="7" applyNumberFormat="1" applyFont="1" applyBorder="1" applyAlignment="1">
      <alignment horizontal="center" vertical="center"/>
    </xf>
    <xf numFmtId="3" fontId="143" fillId="0" borderId="61" xfId="7" applyNumberFormat="1" applyFont="1" applyBorder="1" applyAlignment="1" applyProtection="1">
      <alignment horizontal="center" vertical="center"/>
      <protection locked="0"/>
    </xf>
    <xf numFmtId="4" fontId="155" fillId="0" borderId="62" xfId="7" applyNumberFormat="1" applyFont="1" applyBorder="1" applyAlignment="1">
      <alignment horizontal="center" vertical="center"/>
    </xf>
    <xf numFmtId="3" fontId="154" fillId="0" borderId="61" xfId="7" applyNumberFormat="1" applyFont="1" applyBorder="1" applyAlignment="1" applyProtection="1">
      <alignment horizontal="center" vertical="center"/>
      <protection locked="0"/>
    </xf>
    <xf numFmtId="4" fontId="189" fillId="0" borderId="62" xfId="0" applyNumberFormat="1" applyFont="1" applyBorder="1" applyAlignment="1">
      <alignment horizontal="center" vertical="center"/>
    </xf>
    <xf numFmtId="10" fontId="154" fillId="0" borderId="70" xfId="7" applyNumberFormat="1" applyFont="1" applyBorder="1" applyAlignment="1">
      <alignment vertical="center" wrapText="1"/>
    </xf>
    <xf numFmtId="3" fontId="138" fillId="0" borderId="66" xfId="0" applyNumberFormat="1" applyFont="1" applyBorder="1" applyAlignment="1">
      <alignment horizontal="center" vertical="center" wrapText="1"/>
    </xf>
    <xf numFmtId="4" fontId="181" fillId="0" borderId="66" xfId="0" applyNumberFormat="1" applyFont="1" applyBorder="1" applyAlignment="1">
      <alignment horizontal="center" vertical="center" wrapText="1"/>
    </xf>
    <xf numFmtId="3" fontId="166" fillId="0" borderId="14" xfId="0" applyNumberFormat="1" applyFont="1" applyBorder="1" applyAlignment="1">
      <alignment horizontal="center" vertical="center" wrapText="1"/>
    </xf>
    <xf numFmtId="4" fontId="168" fillId="0" borderId="6" xfId="0" applyNumberFormat="1" applyFont="1" applyBorder="1" applyAlignment="1">
      <alignment horizontal="center" vertical="center" wrapText="1"/>
    </xf>
    <xf numFmtId="0" fontId="55" fillId="39" borderId="163" xfId="0" applyFont="1" applyFill="1" applyBorder="1" applyAlignment="1">
      <alignment horizontal="center" vertical="center" wrapText="1"/>
    </xf>
    <xf numFmtId="0" fontId="55" fillId="39" borderId="154" xfId="0" applyFont="1" applyFill="1" applyBorder="1" applyAlignment="1">
      <alignment horizontal="center" vertical="center" wrapText="1"/>
    </xf>
    <xf numFmtId="0" fontId="70" fillId="0" borderId="0" xfId="0" applyFont="1" applyAlignment="1">
      <alignment vertical="center" wrapText="1"/>
    </xf>
    <xf numFmtId="0" fontId="138" fillId="0" borderId="0" xfId="0" applyFont="1" applyAlignment="1">
      <alignment vertical="center"/>
    </xf>
    <xf numFmtId="0" fontId="153" fillId="0" borderId="0" xfId="0" applyFont="1" applyAlignment="1">
      <alignment vertical="center"/>
    </xf>
    <xf numFmtId="0" fontId="170" fillId="0" borderId="0" xfId="0" applyFont="1" applyAlignment="1">
      <alignment horizontal="center" vertical="center"/>
    </xf>
    <xf numFmtId="0" fontId="170" fillId="0" borderId="0" xfId="0" applyFont="1" applyBorder="1" applyAlignment="1">
      <alignment horizontal="center" vertical="center"/>
    </xf>
    <xf numFmtId="0" fontId="166" fillId="0" borderId="0" xfId="0" applyFont="1" applyBorder="1" applyAlignment="1">
      <alignment horizontal="center" vertical="center"/>
    </xf>
    <xf numFmtId="0" fontId="138" fillId="0" borderId="0" xfId="0" applyFont="1" applyBorder="1" applyAlignment="1">
      <alignment horizontal="center" vertical="center"/>
    </xf>
    <xf numFmtId="0" fontId="153" fillId="0" borderId="72" xfId="0" applyFont="1" applyBorder="1" applyAlignment="1">
      <alignment horizontal="left" vertical="center"/>
    </xf>
    <xf numFmtId="0" fontId="142" fillId="0" borderId="57" xfId="0" applyFont="1" applyBorder="1" applyAlignment="1">
      <alignment horizontal="center" vertical="center" wrapText="1"/>
    </xf>
    <xf numFmtId="0" fontId="142" fillId="0" borderId="58" xfId="0" applyFont="1" applyBorder="1" applyAlignment="1">
      <alignment horizontal="center" vertical="center" wrapText="1"/>
    </xf>
    <xf numFmtId="3" fontId="143" fillId="0" borderId="53" xfId="0" applyNumberFormat="1" applyFont="1" applyBorder="1" applyAlignment="1">
      <alignment horizontal="center" vertical="center" wrapText="1"/>
    </xf>
    <xf numFmtId="3" fontId="143" fillId="0" borderId="64" xfId="0" applyNumberFormat="1" applyFont="1" applyBorder="1" applyAlignment="1">
      <alignment horizontal="center" vertical="center"/>
    </xf>
    <xf numFmtId="4" fontId="143" fillId="0" borderId="53" xfId="0" applyNumberFormat="1" applyFont="1" applyBorder="1" applyAlignment="1">
      <alignment horizontal="center" vertical="center"/>
    </xf>
    <xf numFmtId="3" fontId="143" fillId="0" borderId="63" xfId="0" applyNumberFormat="1" applyFont="1" applyBorder="1" applyAlignment="1">
      <alignment horizontal="center" vertical="center" wrapText="1"/>
    </xf>
    <xf numFmtId="3" fontId="143" fillId="0" borderId="0" xfId="0" applyNumberFormat="1" applyFont="1" applyBorder="1" applyAlignment="1">
      <alignment horizontal="center" vertical="center"/>
    </xf>
    <xf numFmtId="4" fontId="143" fillId="0" borderId="63" xfId="0" applyNumberFormat="1" applyFont="1" applyBorder="1" applyAlignment="1">
      <alignment horizontal="center" vertical="center"/>
    </xf>
    <xf numFmtId="0" fontId="95" fillId="0" borderId="63" xfId="0" applyFont="1" applyBorder="1" applyAlignment="1">
      <alignment horizontal="left" vertical="center" wrapText="1"/>
    </xf>
    <xf numFmtId="3" fontId="70" fillId="0" borderId="63" xfId="0" applyNumberFormat="1" applyFont="1" applyBorder="1" applyAlignment="1">
      <alignment horizontal="center" vertical="center" wrapText="1"/>
    </xf>
    <xf numFmtId="3" fontId="70" fillId="0" borderId="59" xfId="0" applyNumberFormat="1" applyFont="1" applyBorder="1" applyAlignment="1">
      <alignment horizontal="center" vertical="center"/>
    </xf>
    <xf numFmtId="4" fontId="161" fillId="0" borderId="60" xfId="0" applyNumberFormat="1" applyFont="1" applyBorder="1" applyAlignment="1">
      <alignment horizontal="center" vertical="center"/>
    </xf>
    <xf numFmtId="3" fontId="70" fillId="0" borderId="0" xfId="0" applyNumberFormat="1" applyFont="1" applyBorder="1" applyAlignment="1">
      <alignment horizontal="center" vertical="center"/>
    </xf>
    <xf numFmtId="4" fontId="70" fillId="0" borderId="0" xfId="0" applyNumberFormat="1" applyFont="1" applyBorder="1" applyAlignment="1">
      <alignment horizontal="center" vertical="center"/>
    </xf>
    <xf numFmtId="3" fontId="143" fillId="0" borderId="0" xfId="0" applyNumberFormat="1" applyFont="1" applyBorder="1" applyAlignment="1">
      <alignment horizontal="center" vertical="center" wrapText="1"/>
    </xf>
    <xf numFmtId="0" fontId="143" fillId="0" borderId="54" xfId="0" applyFont="1" applyBorder="1" applyAlignment="1">
      <alignment horizontal="center" vertical="center" wrapText="1"/>
    </xf>
    <xf numFmtId="4" fontId="143" fillId="0" borderId="58" xfId="0" applyNumberFormat="1" applyFont="1" applyBorder="1" applyAlignment="1">
      <alignment horizontal="center" vertical="center" wrapText="1"/>
    </xf>
    <xf numFmtId="4" fontId="143" fillId="0" borderId="58" xfId="0" applyNumberFormat="1" applyFont="1" applyBorder="1" applyAlignment="1">
      <alignment horizontal="center" vertical="center"/>
    </xf>
    <xf numFmtId="4" fontId="143" fillId="0" borderId="54" xfId="0" applyNumberFormat="1" applyFont="1" applyBorder="1" applyAlignment="1">
      <alignment horizontal="center" vertical="center" wrapText="1"/>
    </xf>
    <xf numFmtId="3" fontId="141" fillId="0" borderId="0" xfId="0" applyNumberFormat="1" applyFont="1" applyBorder="1" applyAlignment="1">
      <alignment vertical="center" wrapText="1"/>
    </xf>
    <xf numFmtId="3" fontId="142" fillId="0" borderId="0" xfId="0" applyNumberFormat="1" applyFont="1" applyBorder="1" applyAlignment="1">
      <alignment horizontal="center" vertical="center" wrapText="1"/>
    </xf>
    <xf numFmtId="4" fontId="138" fillId="0" borderId="0" xfId="0" applyNumberFormat="1" applyFont="1" applyBorder="1" applyAlignment="1">
      <alignment horizontal="center" vertical="center" wrapText="1"/>
    </xf>
    <xf numFmtId="2" fontId="156" fillId="0" borderId="0" xfId="0" applyNumberFormat="1" applyFont="1" applyAlignment="1">
      <alignment vertical="center" wrapText="1"/>
    </xf>
    <xf numFmtId="2" fontId="54" fillId="0" borderId="0" xfId="0" applyNumberFormat="1" applyFont="1" applyAlignment="1">
      <alignment vertical="center" wrapText="1"/>
    </xf>
    <xf numFmtId="0" fontId="54" fillId="0" borderId="0" xfId="0" applyFont="1" applyAlignment="1">
      <alignment vertical="center" wrapText="1"/>
    </xf>
    <xf numFmtId="3" fontId="54" fillId="0" borderId="0" xfId="0" applyNumberFormat="1" applyFont="1" applyAlignment="1">
      <alignment vertical="center" wrapText="1"/>
    </xf>
    <xf numFmtId="0" fontId="55" fillId="39" borderId="58" xfId="0" applyFont="1" applyFill="1" applyBorder="1" applyAlignment="1">
      <alignment horizontal="center" vertical="center" wrapText="1"/>
    </xf>
    <xf numFmtId="0" fontId="149" fillId="39" borderId="53" xfId="0" applyFont="1" applyFill="1" applyBorder="1" applyAlignment="1">
      <alignment horizontal="center" vertical="center" wrapText="1"/>
    </xf>
    <xf numFmtId="0" fontId="55" fillId="39" borderId="71" xfId="0" applyFont="1" applyFill="1" applyBorder="1" applyAlignment="1">
      <alignment horizontal="center" vertical="center" wrapText="1"/>
    </xf>
    <xf numFmtId="0" fontId="55" fillId="39" borderId="156" xfId="0" applyFont="1" applyFill="1" applyBorder="1" applyAlignment="1">
      <alignment horizontal="center" vertical="center" wrapText="1"/>
    </xf>
    <xf numFmtId="0" fontId="55" fillId="39" borderId="77" xfId="0" applyFont="1" applyFill="1" applyBorder="1" applyAlignment="1">
      <alignment horizontal="center" vertical="center" wrapText="1"/>
    </xf>
    <xf numFmtId="0" fontId="127" fillId="39" borderId="137" xfId="0" applyFont="1" applyFill="1" applyBorder="1" applyAlignment="1">
      <alignment horizontal="center" vertical="center" wrapText="1"/>
    </xf>
    <xf numFmtId="0" fontId="55" fillId="39" borderId="166" xfId="0" applyFont="1" applyFill="1" applyBorder="1" applyAlignment="1">
      <alignment horizontal="center" vertical="center" wrapText="1"/>
    </xf>
    <xf numFmtId="0" fontId="142" fillId="0" borderId="170" xfId="0" applyFont="1" applyBorder="1" applyAlignment="1">
      <alignment horizontal="center" vertical="center" wrapText="1"/>
    </xf>
    <xf numFmtId="0" fontId="127" fillId="39" borderId="54" xfId="0" applyFont="1" applyFill="1" applyBorder="1" applyAlignment="1">
      <alignment horizontal="center" vertical="center" wrapText="1"/>
    </xf>
    <xf numFmtId="0" fontId="127" fillId="39" borderId="71" xfId="0" applyFont="1" applyFill="1" applyBorder="1" applyAlignment="1">
      <alignment horizontal="center" vertical="center" wrapText="1"/>
    </xf>
    <xf numFmtId="0" fontId="127" fillId="39" borderId="163" xfId="0" applyFont="1" applyFill="1" applyBorder="1" applyAlignment="1">
      <alignment horizontal="center" vertical="center" wrapText="1"/>
    </xf>
    <xf numFmtId="0" fontId="127" fillId="39" borderId="166" xfId="0" applyFont="1" applyFill="1" applyBorder="1" applyAlignment="1">
      <alignment horizontal="center" vertical="center" wrapText="1"/>
    </xf>
    <xf numFmtId="0" fontId="127" fillId="39" borderId="65" xfId="0" applyFont="1" applyFill="1" applyBorder="1" applyAlignment="1">
      <alignment horizontal="center" vertical="center" wrapText="1"/>
    </xf>
    <xf numFmtId="0" fontId="127" fillId="39" borderId="170" xfId="0" applyFont="1" applyFill="1" applyBorder="1" applyAlignment="1">
      <alignment horizontal="center" vertical="center" wrapText="1"/>
    </xf>
    <xf numFmtId="0" fontId="127" fillId="39" borderId="154" xfId="0" applyFont="1" applyFill="1" applyBorder="1" applyAlignment="1">
      <alignment horizontal="center" vertical="center" wrapText="1"/>
    </xf>
    <xf numFmtId="0" fontId="167" fillId="0" borderId="0" xfId="0" applyFont="1" applyBorder="1" applyAlignment="1">
      <alignment horizontal="center" vertical="center" wrapText="1"/>
    </xf>
    <xf numFmtId="0" fontId="127" fillId="39" borderId="74" xfId="0" applyFont="1" applyFill="1" applyBorder="1" applyAlignment="1">
      <alignment horizontal="center" vertical="center" wrapText="1"/>
    </xf>
    <xf numFmtId="0" fontId="184" fillId="39" borderId="73" xfId="0" applyFont="1" applyFill="1" applyBorder="1" applyAlignment="1">
      <alignment horizontal="center" vertical="center" wrapText="1"/>
    </xf>
    <xf numFmtId="0" fontId="183" fillId="3" borderId="0" xfId="2" applyFont="1" applyFill="1" applyAlignment="1">
      <alignment vertical="center" wrapText="1"/>
    </xf>
    <xf numFmtId="0" fontId="11" fillId="0" borderId="0" xfId="2" applyFont="1" applyAlignment="1">
      <alignment vertical="center" wrapText="1"/>
    </xf>
    <xf numFmtId="0" fontId="111" fillId="0" borderId="0" xfId="2" applyFont="1" applyAlignment="1">
      <alignment horizontal="center" vertical="center" wrapText="1"/>
    </xf>
    <xf numFmtId="0" fontId="153" fillId="2" borderId="0" xfId="5" applyFont="1" applyFill="1" applyAlignment="1">
      <alignment vertical="center"/>
    </xf>
    <xf numFmtId="0" fontId="127" fillId="39" borderId="58" xfId="2" applyFont="1" applyFill="1" applyBorder="1" applyAlignment="1">
      <alignment horizontal="center" vertical="center" wrapText="1"/>
    </xf>
    <xf numFmtId="0" fontId="184" fillId="39" borderId="58" xfId="2" applyFont="1" applyFill="1" applyBorder="1" applyAlignment="1">
      <alignment horizontal="center" vertical="center" wrapText="1"/>
    </xf>
    <xf numFmtId="0" fontId="127" fillId="39" borderId="79" xfId="2" applyFont="1" applyFill="1" applyBorder="1" applyAlignment="1">
      <alignment horizontal="center" vertical="center" wrapText="1"/>
    </xf>
    <xf numFmtId="0" fontId="55" fillId="39" borderId="155" xfId="2" applyFont="1" applyFill="1" applyBorder="1" applyAlignment="1">
      <alignment horizontal="center" vertical="center" wrapText="1"/>
    </xf>
    <xf numFmtId="0" fontId="127" fillId="39" borderId="78" xfId="2" applyFont="1" applyFill="1" applyBorder="1" applyAlignment="1">
      <alignment horizontal="center" vertical="center" wrapText="1"/>
    </xf>
    <xf numFmtId="0" fontId="184" fillId="39" borderId="79" xfId="2" applyFont="1" applyFill="1" applyBorder="1" applyAlignment="1">
      <alignment horizontal="center" vertical="center" wrapText="1"/>
    </xf>
    <xf numFmtId="0" fontId="166" fillId="0" borderId="64" xfId="2" applyFont="1" applyBorder="1" applyAlignment="1">
      <alignment vertical="center" wrapText="1"/>
    </xf>
    <xf numFmtId="0" fontId="166" fillId="0" borderId="65" xfId="2" applyFont="1" applyBorder="1" applyAlignment="1">
      <alignment vertical="center" wrapText="1"/>
    </xf>
    <xf numFmtId="0" fontId="154" fillId="0" borderId="54" xfId="2" applyFont="1" applyBorder="1" applyAlignment="1">
      <alignment horizontal="left" vertical="center" wrapText="1"/>
    </xf>
    <xf numFmtId="3" fontId="143" fillId="0" borderId="57" xfId="2" applyNumberFormat="1" applyFont="1" applyBorder="1" applyAlignment="1" applyProtection="1">
      <alignment horizontal="center" vertical="center" wrapText="1"/>
      <protection locked="0"/>
    </xf>
    <xf numFmtId="0" fontId="127" fillId="39" borderId="125" xfId="2" applyFont="1" applyFill="1" applyBorder="1" applyAlignment="1">
      <alignment horizontal="center" vertical="center" wrapText="1"/>
    </xf>
    <xf numFmtId="0" fontId="140" fillId="0" borderId="0" xfId="2" applyFont="1" applyAlignment="1">
      <alignment horizontal="center" vertical="center" wrapText="1"/>
    </xf>
    <xf numFmtId="10" fontId="148" fillId="0" borderId="0" xfId="2" applyNumberFormat="1" applyFont="1" applyAlignment="1">
      <alignment vertical="center" wrapText="1"/>
    </xf>
    <xf numFmtId="3" fontId="166" fillId="0" borderId="64" xfId="2" applyNumberFormat="1" applyFont="1" applyBorder="1" applyAlignment="1">
      <alignment vertical="center" wrapText="1"/>
    </xf>
    <xf numFmtId="0" fontId="166" fillId="0" borderId="56" xfId="2" applyFont="1" applyBorder="1" applyAlignment="1">
      <alignment vertical="center" wrapText="1"/>
    </xf>
    <xf numFmtId="0" fontId="70" fillId="0" borderId="0" xfId="2" applyFont="1" applyAlignment="1">
      <alignment horizontal="left" vertical="center"/>
    </xf>
    <xf numFmtId="3" fontId="143" fillId="3" borderId="53" xfId="2" applyNumberFormat="1" applyFont="1" applyFill="1" applyBorder="1" applyAlignment="1" applyProtection="1">
      <alignment horizontal="center" vertical="center"/>
      <protection locked="0"/>
    </xf>
    <xf numFmtId="3" fontId="143" fillId="3" borderId="63" xfId="2" applyNumberFormat="1" applyFont="1" applyFill="1" applyBorder="1" applyAlignment="1" applyProtection="1">
      <alignment horizontal="center" vertical="center"/>
      <protection locked="0"/>
    </xf>
    <xf numFmtId="3" fontId="143" fillId="0" borderId="63" xfId="2" applyNumberFormat="1" applyFont="1" applyBorder="1" applyAlignment="1" applyProtection="1">
      <alignment horizontal="center" vertical="center" wrapText="1"/>
      <protection locked="0"/>
    </xf>
    <xf numFmtId="3" fontId="143" fillId="3" borderId="63" xfId="2" applyNumberFormat="1" applyFont="1" applyFill="1" applyBorder="1" applyAlignment="1" applyProtection="1">
      <alignment horizontal="center" vertical="center" wrapText="1"/>
      <protection locked="0"/>
    </xf>
    <xf numFmtId="3" fontId="143" fillId="3" borderId="54" xfId="2" applyNumberFormat="1" applyFont="1" applyFill="1" applyBorder="1" applyAlignment="1" applyProtection="1">
      <alignment horizontal="center" vertical="center" wrapText="1"/>
      <protection locked="0"/>
    </xf>
    <xf numFmtId="4" fontId="155" fillId="0" borderId="58" xfId="2" applyNumberFormat="1" applyFont="1" applyBorder="1" applyAlignment="1">
      <alignment horizontal="center" vertical="center" wrapText="1"/>
    </xf>
    <xf numFmtId="0" fontId="167" fillId="0" borderId="65" xfId="2" applyFont="1" applyBorder="1" applyAlignment="1">
      <alignment vertical="center" wrapText="1"/>
    </xf>
    <xf numFmtId="0" fontId="55" fillId="39" borderId="69" xfId="2" applyFont="1" applyFill="1" applyBorder="1" applyAlignment="1">
      <alignment horizontal="center" vertical="center" wrapText="1"/>
    </xf>
    <xf numFmtId="0" fontId="127" fillId="39" borderId="57" xfId="2" applyFont="1" applyFill="1" applyBorder="1" applyAlignment="1">
      <alignment horizontal="center" vertical="center" wrapText="1"/>
    </xf>
    <xf numFmtId="0" fontId="127" fillId="39" borderId="155" xfId="2" applyFont="1" applyFill="1" applyBorder="1" applyAlignment="1">
      <alignment horizontal="center" vertical="center" wrapText="1"/>
    </xf>
    <xf numFmtId="0" fontId="127" fillId="39" borderId="166" xfId="2" applyFont="1" applyFill="1" applyBorder="1" applyAlignment="1">
      <alignment horizontal="center" vertical="center" wrapText="1"/>
    </xf>
    <xf numFmtId="0" fontId="127" fillId="39" borderId="163" xfId="2" applyFont="1" applyFill="1" applyBorder="1" applyAlignment="1">
      <alignment horizontal="center" vertical="center" wrapText="1"/>
    </xf>
    <xf numFmtId="10" fontId="154" fillId="0" borderId="12" xfId="7" applyNumberFormat="1" applyFont="1" applyBorder="1" applyAlignment="1">
      <alignment vertical="center" wrapText="1"/>
    </xf>
    <xf numFmtId="10" fontId="154" fillId="0" borderId="61" xfId="7" applyNumberFormat="1" applyFont="1" applyBorder="1" applyAlignment="1">
      <alignment vertical="center" wrapText="1"/>
    </xf>
    <xf numFmtId="0" fontId="70" fillId="0" borderId="0" xfId="0" applyFont="1" applyBorder="1" applyAlignment="1">
      <alignment horizontal="left" vertical="center"/>
    </xf>
    <xf numFmtId="10" fontId="54" fillId="0" borderId="0" xfId="7" applyNumberFormat="1" applyFont="1" applyBorder="1" applyAlignment="1">
      <alignment vertical="center" wrapText="1"/>
    </xf>
    <xf numFmtId="3" fontId="54" fillId="0" borderId="0" xfId="7" applyNumberFormat="1" applyFont="1" applyBorder="1" applyAlignment="1" applyProtection="1">
      <alignment horizontal="center" vertical="center"/>
      <protection locked="0"/>
    </xf>
    <xf numFmtId="10" fontId="54" fillId="0" borderId="0" xfId="6" applyNumberFormat="1" applyFont="1" applyBorder="1" applyAlignment="1">
      <alignment vertical="center" wrapText="1"/>
    </xf>
    <xf numFmtId="9" fontId="54" fillId="0" borderId="0" xfId="8" applyFont="1" applyBorder="1" applyAlignment="1">
      <alignment vertical="center" wrapText="1"/>
    </xf>
    <xf numFmtId="10" fontId="55" fillId="0" borderId="0" xfId="7" applyNumberFormat="1" applyFont="1" applyBorder="1" applyAlignment="1">
      <alignment vertical="center" wrapText="1"/>
    </xf>
    <xf numFmtId="2" fontId="55" fillId="0" borderId="0" xfId="0" applyNumberFormat="1" applyFont="1" applyBorder="1" applyAlignment="1">
      <alignment vertical="center" wrapText="1"/>
    </xf>
    <xf numFmtId="2" fontId="55" fillId="0" borderId="0" xfId="0" applyNumberFormat="1" applyFont="1" applyBorder="1" applyAlignment="1">
      <alignment horizontal="left" vertical="center" wrapText="1"/>
    </xf>
    <xf numFmtId="2" fontId="55" fillId="0" borderId="0" xfId="0" applyNumberFormat="1" applyFont="1" applyAlignment="1">
      <alignment horizontal="left" vertical="center" wrapText="1"/>
    </xf>
    <xf numFmtId="2" fontId="54" fillId="0" borderId="0" xfId="0" applyNumberFormat="1" applyFont="1" applyAlignment="1">
      <alignment horizontal="left" vertical="center" wrapText="1"/>
    </xf>
    <xf numFmtId="0" fontId="70" fillId="0" borderId="0" xfId="0" applyFont="1" applyAlignment="1">
      <alignment horizontal="left" vertical="center" wrapText="1"/>
    </xf>
    <xf numFmtId="3" fontId="70" fillId="0" borderId="0" xfId="0" applyNumberFormat="1" applyFont="1" applyAlignment="1">
      <alignment horizontal="left" vertical="center" wrapText="1"/>
    </xf>
    <xf numFmtId="0" fontId="70" fillId="0" borderId="0" xfId="0" applyFont="1" applyBorder="1" applyAlignment="1">
      <alignment vertical="center" wrapText="1"/>
    </xf>
    <xf numFmtId="2" fontId="95" fillId="0" borderId="0" xfId="0" applyNumberFormat="1" applyFont="1" applyAlignment="1">
      <alignment horizontal="left" vertical="center" wrapText="1"/>
    </xf>
    <xf numFmtId="3" fontId="166" fillId="4" borderId="0" xfId="3" applyNumberFormat="1" applyFont="1" applyFill="1" applyAlignment="1">
      <alignment horizontal="center" vertical="center" wrapText="1"/>
    </xf>
    <xf numFmtId="0" fontId="166" fillId="4" borderId="0" xfId="2" applyFont="1" applyFill="1" applyAlignment="1">
      <alignment vertical="center" wrapText="1"/>
    </xf>
    <xf numFmtId="0" fontId="166" fillId="4" borderId="0" xfId="2" applyFont="1" applyFill="1" applyAlignment="1">
      <alignment horizontal="center" vertical="center" wrapText="1"/>
    </xf>
    <xf numFmtId="3" fontId="190" fillId="4" borderId="0" xfId="3" applyNumberFormat="1" applyFont="1" applyFill="1" applyAlignment="1">
      <alignment horizontal="center" vertical="center" wrapText="1"/>
    </xf>
    <xf numFmtId="0" fontId="191" fillId="0" borderId="0" xfId="2" applyFont="1" applyAlignment="1">
      <alignment vertical="center"/>
    </xf>
    <xf numFmtId="0" fontId="192" fillId="2" borderId="0" xfId="5" applyFont="1" applyFill="1" applyAlignment="1">
      <alignment vertical="center"/>
    </xf>
    <xf numFmtId="0" fontId="95" fillId="4" borderId="53" xfId="3" applyFont="1" applyFill="1" applyBorder="1" applyAlignment="1">
      <alignment horizontal="left" vertical="center" indent="1"/>
    </xf>
    <xf numFmtId="3" fontId="70" fillId="4" borderId="55" xfId="2" applyNumberFormat="1" applyFont="1" applyFill="1" applyBorder="1" applyAlignment="1" applyProtection="1">
      <alignment horizontal="center" vertical="center"/>
      <protection locked="0"/>
    </xf>
    <xf numFmtId="4" fontId="161" fillId="4" borderId="56" xfId="2" applyNumberFormat="1" applyFont="1" applyFill="1" applyBorder="1" applyAlignment="1">
      <alignment horizontal="center" vertical="center"/>
    </xf>
    <xf numFmtId="3" fontId="70" fillId="4" borderId="53" xfId="2" applyNumberFormat="1" applyFont="1" applyFill="1" applyBorder="1" applyAlignment="1" applyProtection="1">
      <alignment horizontal="center" vertical="center"/>
      <protection locked="0"/>
    </xf>
    <xf numFmtId="3" fontId="70" fillId="4" borderId="0" xfId="2" applyNumberFormat="1" applyFont="1" applyFill="1" applyAlignment="1" applyProtection="1">
      <alignment horizontal="center" vertical="center"/>
      <protection locked="0"/>
    </xf>
    <xf numFmtId="0" fontId="95" fillId="4" borderId="63" xfId="3" applyFont="1" applyFill="1" applyBorder="1" applyAlignment="1">
      <alignment horizontal="left" vertical="center" indent="1"/>
    </xf>
    <xf numFmtId="3" fontId="70" fillId="4" borderId="59" xfId="2" applyNumberFormat="1" applyFont="1" applyFill="1" applyBorder="1" applyAlignment="1" applyProtection="1">
      <alignment horizontal="center" vertical="center"/>
      <protection locked="0"/>
    </xf>
    <xf numFmtId="4" fontId="161" fillId="4" borderId="60" xfId="2" applyNumberFormat="1" applyFont="1" applyFill="1" applyBorder="1" applyAlignment="1">
      <alignment horizontal="center" vertical="center"/>
    </xf>
    <xf numFmtId="3" fontId="70" fillId="4" borderId="63" xfId="2" applyNumberFormat="1" applyFont="1" applyFill="1" applyBorder="1" applyAlignment="1" applyProtection="1">
      <alignment horizontal="center" vertical="center"/>
      <protection locked="0"/>
    </xf>
    <xf numFmtId="3" fontId="151" fillId="0" borderId="0" xfId="2" applyNumberFormat="1" applyFont="1"/>
    <xf numFmtId="3" fontId="127" fillId="39" borderId="79" xfId="3" applyNumberFormat="1" applyFont="1" applyFill="1" applyBorder="1" applyAlignment="1">
      <alignment horizontal="center" vertical="center" wrapText="1"/>
    </xf>
    <xf numFmtId="3" fontId="127" fillId="39" borderId="77" xfId="3" applyNumberFormat="1" applyFont="1" applyFill="1" applyBorder="1" applyAlignment="1">
      <alignment horizontal="center" vertical="center" wrapText="1"/>
    </xf>
    <xf numFmtId="3" fontId="127" fillId="39" borderId="78" xfId="3" applyNumberFormat="1" applyFont="1" applyFill="1" applyBorder="1" applyAlignment="1">
      <alignment horizontal="center" vertical="center" wrapText="1"/>
    </xf>
    <xf numFmtId="3" fontId="167" fillId="4" borderId="0" xfId="3" applyNumberFormat="1" applyFont="1" applyFill="1" applyAlignment="1">
      <alignment horizontal="center" vertical="center" wrapText="1"/>
    </xf>
    <xf numFmtId="3" fontId="127" fillId="39" borderId="58" xfId="3" applyNumberFormat="1" applyFont="1" applyFill="1" applyBorder="1" applyAlignment="1">
      <alignment horizontal="center" vertical="center" wrapText="1"/>
    </xf>
    <xf numFmtId="3" fontId="127" fillId="39" borderId="167" xfId="3" applyNumberFormat="1" applyFont="1" applyFill="1" applyBorder="1" applyAlignment="1">
      <alignment horizontal="center" vertical="center" wrapText="1"/>
    </xf>
    <xf numFmtId="3" fontId="127" fillId="39" borderId="179" xfId="3" applyNumberFormat="1" applyFont="1" applyFill="1" applyBorder="1" applyAlignment="1">
      <alignment horizontal="center" vertical="center" wrapText="1"/>
    </xf>
    <xf numFmtId="3" fontId="127" fillId="39" borderId="154" xfId="3" applyNumberFormat="1" applyFont="1" applyFill="1" applyBorder="1" applyAlignment="1">
      <alignment horizontal="center" vertical="center" wrapText="1"/>
    </xf>
    <xf numFmtId="3" fontId="127" fillId="39" borderId="155" xfId="3" applyNumberFormat="1" applyFont="1" applyFill="1" applyBorder="1" applyAlignment="1">
      <alignment horizontal="center" vertical="center" wrapText="1"/>
    </xf>
    <xf numFmtId="3" fontId="127" fillId="39" borderId="163" xfId="3" applyNumberFormat="1" applyFont="1" applyFill="1" applyBorder="1" applyAlignment="1">
      <alignment horizontal="center" vertical="center" wrapText="1"/>
    </xf>
    <xf numFmtId="3" fontId="70" fillId="4" borderId="181" xfId="2" applyNumberFormat="1" applyFont="1" applyFill="1" applyBorder="1" applyAlignment="1" applyProtection="1">
      <alignment horizontal="center" vertical="center"/>
      <protection locked="0"/>
    </xf>
    <xf numFmtId="2" fontId="152" fillId="0" borderId="117" xfId="2" applyNumberFormat="1" applyFont="1" applyBorder="1" applyAlignment="1">
      <alignment horizontal="left" vertical="center" wrapText="1"/>
    </xf>
    <xf numFmtId="3" fontId="70" fillId="4" borderId="183" xfId="2" applyNumberFormat="1" applyFont="1" applyFill="1" applyBorder="1" applyAlignment="1" applyProtection="1">
      <alignment horizontal="center" vertical="center"/>
      <protection locked="0"/>
    </xf>
    <xf numFmtId="4" fontId="161" fillId="4" borderId="184" xfId="2" applyNumberFormat="1" applyFont="1" applyFill="1" applyBorder="1" applyAlignment="1">
      <alignment horizontal="center" vertical="center"/>
    </xf>
    <xf numFmtId="0" fontId="141" fillId="0" borderId="117" xfId="2" applyFont="1" applyBorder="1" applyAlignment="1">
      <alignment vertical="center" wrapText="1"/>
    </xf>
    <xf numFmtId="0" fontId="141" fillId="0" borderId="86" xfId="2" applyFont="1" applyBorder="1" applyAlignment="1">
      <alignment vertical="center" wrapText="1"/>
    </xf>
    <xf numFmtId="0" fontId="95" fillId="4" borderId="183" xfId="3" applyFont="1" applyFill="1" applyBorder="1" applyAlignment="1">
      <alignment horizontal="left" vertical="center" indent="1"/>
    </xf>
    <xf numFmtId="0" fontId="95" fillId="4" borderId="54" xfId="3" applyFont="1" applyFill="1" applyBorder="1" applyAlignment="1">
      <alignment horizontal="left" vertical="center" indent="1"/>
    </xf>
    <xf numFmtId="3" fontId="70" fillId="4" borderId="57" xfId="2" applyNumberFormat="1" applyFont="1" applyFill="1" applyBorder="1" applyAlignment="1" applyProtection="1">
      <alignment horizontal="center" vertical="center"/>
      <protection locked="0"/>
    </xf>
    <xf numFmtId="4" fontId="161" fillId="4" borderId="58" xfId="2" applyNumberFormat="1" applyFont="1" applyFill="1" applyBorder="1" applyAlignment="1">
      <alignment horizontal="center" vertical="center"/>
    </xf>
    <xf numFmtId="3" fontId="127" fillId="39" borderId="166" xfId="3" applyNumberFormat="1" applyFont="1" applyFill="1" applyBorder="1" applyAlignment="1">
      <alignment horizontal="center" vertical="center" wrapText="1"/>
    </xf>
    <xf numFmtId="0" fontId="167" fillId="4" borderId="0" xfId="2" applyFont="1" applyFill="1" applyAlignment="1">
      <alignment horizontal="center" vertical="center" wrapText="1"/>
    </xf>
    <xf numFmtId="3" fontId="184" fillId="39" borderId="154" xfId="3" applyNumberFormat="1" applyFont="1" applyFill="1" applyBorder="1" applyAlignment="1">
      <alignment horizontal="center" vertical="center" wrapText="1"/>
    </xf>
    <xf numFmtId="3" fontId="127" fillId="39" borderId="160" xfId="3" applyNumberFormat="1" applyFont="1" applyFill="1" applyBorder="1" applyAlignment="1">
      <alignment horizontal="center" vertical="center" wrapText="1"/>
    </xf>
    <xf numFmtId="0" fontId="70" fillId="0" borderId="0" xfId="16" applyFont="1" applyAlignment="1">
      <alignment vertical="center"/>
    </xf>
    <xf numFmtId="0" fontId="141" fillId="0" borderId="0" xfId="16" applyFont="1" applyBorder="1" applyAlignment="1">
      <alignment vertical="center" wrapText="1"/>
    </xf>
    <xf numFmtId="0" fontId="143" fillId="0" borderId="0" xfId="16" applyFont="1" applyAlignment="1">
      <alignment vertical="center" wrapText="1"/>
    </xf>
    <xf numFmtId="0" fontId="169" fillId="0" borderId="0" xfId="16" applyFont="1" applyAlignment="1">
      <alignment vertical="center" wrapText="1"/>
    </xf>
    <xf numFmtId="0" fontId="54" fillId="0" borderId="0" xfId="16" applyFont="1" applyAlignment="1">
      <alignment vertical="center"/>
    </xf>
    <xf numFmtId="0" fontId="144" fillId="0" borderId="0" xfId="16" applyFont="1" applyAlignment="1">
      <alignment horizontal="left" vertical="center"/>
    </xf>
    <xf numFmtId="0" fontId="152" fillId="0" borderId="0" xfId="16" applyFont="1"/>
    <xf numFmtId="0" fontId="153" fillId="0" borderId="0" xfId="16" applyFont="1" applyAlignment="1">
      <alignment horizontal="left" vertical="center"/>
    </xf>
    <xf numFmtId="0" fontId="170" fillId="0" borderId="0" xfId="16" applyFont="1" applyAlignment="1">
      <alignment horizontal="left" vertical="center"/>
    </xf>
    <xf numFmtId="0" fontId="54" fillId="0" borderId="0" xfId="16" applyFont="1" applyAlignment="1">
      <alignment horizontal="left" vertical="center"/>
    </xf>
    <xf numFmtId="0" fontId="54" fillId="0" borderId="0" xfId="16" applyFont="1" applyAlignment="1">
      <alignment horizontal="center" vertical="center"/>
    </xf>
    <xf numFmtId="0" fontId="170" fillId="4" borderId="0" xfId="16" applyFont="1" applyFill="1" applyBorder="1" applyAlignment="1">
      <alignment horizontal="left" vertical="center"/>
    </xf>
    <xf numFmtId="0" fontId="138" fillId="0" borderId="0" xfId="16" applyFont="1" applyAlignment="1">
      <alignment vertical="center" wrapText="1"/>
    </xf>
    <xf numFmtId="0" fontId="138" fillId="0" borderId="0" xfId="16" applyFont="1" applyAlignment="1">
      <alignment vertical="center"/>
    </xf>
    <xf numFmtId="0" fontId="95" fillId="4" borderId="53" xfId="16" applyFont="1" applyFill="1" applyBorder="1" applyAlignment="1">
      <alignment horizontal="left" vertical="center" indent="1"/>
    </xf>
    <xf numFmtId="3" fontId="70" fillId="4" borderId="55" xfId="0" applyNumberFormat="1" applyFont="1" applyFill="1" applyBorder="1" applyAlignment="1" applyProtection="1">
      <alignment horizontal="center" vertical="center"/>
      <protection locked="0"/>
    </xf>
    <xf numFmtId="4" fontId="161" fillId="4" borderId="56" xfId="0" applyNumberFormat="1" applyFont="1" applyFill="1" applyBorder="1" applyAlignment="1">
      <alignment horizontal="center" vertical="center"/>
    </xf>
    <xf numFmtId="3" fontId="141" fillId="0" borderId="0" xfId="16" applyNumberFormat="1" applyFont="1" applyBorder="1" applyAlignment="1">
      <alignment vertical="center"/>
    </xf>
    <xf numFmtId="0" fontId="95" fillId="4" borderId="63" xfId="16" applyFont="1" applyFill="1" applyBorder="1" applyAlignment="1">
      <alignment horizontal="left" vertical="center" indent="1"/>
    </xf>
    <xf numFmtId="3" fontId="70" fillId="4" borderId="59" xfId="0" applyNumberFormat="1" applyFont="1" applyFill="1" applyBorder="1" applyAlignment="1" applyProtection="1">
      <alignment horizontal="center" vertical="center"/>
      <protection locked="0"/>
    </xf>
    <xf numFmtId="4" fontId="161" fillId="4" borderId="60" xfId="0" applyNumberFormat="1" applyFont="1" applyFill="1" applyBorder="1" applyAlignment="1">
      <alignment horizontal="center" vertical="center"/>
    </xf>
    <xf numFmtId="0" fontId="95" fillId="4" borderId="54" xfId="16" applyFont="1" applyFill="1" applyBorder="1" applyAlignment="1">
      <alignment horizontal="left" vertical="center" indent="1"/>
    </xf>
    <xf numFmtId="3" fontId="70" fillId="4" borderId="57" xfId="0" applyNumberFormat="1" applyFont="1" applyFill="1" applyBorder="1" applyAlignment="1" applyProtection="1">
      <alignment horizontal="center" vertical="center"/>
      <protection locked="0"/>
    </xf>
    <xf numFmtId="4" fontId="161" fillId="4" borderId="58" xfId="0" applyNumberFormat="1" applyFont="1" applyFill="1" applyBorder="1" applyAlignment="1">
      <alignment horizontal="center" vertical="center"/>
    </xf>
    <xf numFmtId="3" fontId="138" fillId="0" borderId="0" xfId="16" applyNumberFormat="1" applyFont="1" applyBorder="1" applyAlignment="1">
      <alignment horizontal="center" vertical="center" wrapText="1"/>
    </xf>
    <xf numFmtId="4" fontId="138" fillId="0" borderId="0" xfId="16" applyNumberFormat="1" applyFont="1" applyBorder="1" applyAlignment="1">
      <alignment horizontal="center" vertical="center" wrapText="1"/>
    </xf>
    <xf numFmtId="2" fontId="153" fillId="0" borderId="0" xfId="16" applyNumberFormat="1" applyFont="1" applyAlignment="1">
      <alignment vertical="center" wrapText="1"/>
    </xf>
    <xf numFmtId="0" fontId="153" fillId="0" borderId="0" xfId="16" applyFont="1" applyBorder="1" applyAlignment="1">
      <alignment vertical="center" wrapText="1"/>
    </xf>
    <xf numFmtId="0" fontId="144" fillId="0" borderId="0" xfId="16" applyFont="1" applyAlignment="1">
      <alignment vertical="center" wrapText="1"/>
    </xf>
    <xf numFmtId="3" fontId="55" fillId="39" borderId="154" xfId="16" applyNumberFormat="1" applyFont="1" applyFill="1" applyBorder="1" applyAlignment="1">
      <alignment horizontal="center" vertical="center" wrapText="1"/>
    </xf>
    <xf numFmtId="3" fontId="55" fillId="39" borderId="166" xfId="16" applyNumberFormat="1" applyFont="1" applyFill="1" applyBorder="1" applyAlignment="1">
      <alignment horizontal="center" vertical="center" wrapText="1"/>
    </xf>
    <xf numFmtId="3" fontId="55" fillId="39" borderId="155" xfId="16" applyNumberFormat="1" applyFont="1" applyFill="1" applyBorder="1" applyAlignment="1">
      <alignment horizontal="center" vertical="center" wrapText="1"/>
    </xf>
    <xf numFmtId="3" fontId="55" fillId="39" borderId="71" xfId="16" applyNumberFormat="1" applyFont="1" applyFill="1" applyBorder="1" applyAlignment="1">
      <alignment horizontal="center" vertical="center" wrapText="1"/>
    </xf>
    <xf numFmtId="0" fontId="70" fillId="4" borderId="0" xfId="16" applyFont="1" applyFill="1" applyAlignment="1">
      <alignment vertical="center"/>
    </xf>
    <xf numFmtId="0" fontId="10" fillId="0" borderId="0" xfId="16" applyFont="1" applyBorder="1"/>
    <xf numFmtId="0" fontId="10" fillId="4" borderId="0" xfId="16" applyFont="1" applyFill="1" applyBorder="1"/>
    <xf numFmtId="0" fontId="142" fillId="4" borderId="0" xfId="16" applyFont="1" applyFill="1" applyAlignment="1">
      <alignment horizontal="right" vertical="center"/>
    </xf>
    <xf numFmtId="0" fontId="144" fillId="4" borderId="0" xfId="16" applyFont="1" applyFill="1" applyAlignment="1">
      <alignment horizontal="left" vertical="center"/>
    </xf>
    <xf numFmtId="0" fontId="152" fillId="4" borderId="0" xfId="16" applyFont="1" applyFill="1" applyAlignment="1">
      <alignment horizontal="center"/>
    </xf>
    <xf numFmtId="3" fontId="144" fillId="4" borderId="0" xfId="16" applyNumberFormat="1" applyFont="1" applyFill="1" applyAlignment="1">
      <alignment horizontal="left" vertical="center"/>
    </xf>
    <xf numFmtId="0" fontId="10" fillId="4" borderId="0" xfId="16" applyFont="1" applyFill="1" applyAlignment="1">
      <alignment horizontal="left" vertical="center"/>
    </xf>
    <xf numFmtId="0" fontId="153" fillId="4" borderId="0" xfId="16" applyFont="1" applyFill="1" applyAlignment="1">
      <alignment horizontal="left" vertical="center"/>
    </xf>
    <xf numFmtId="0" fontId="138" fillId="4" borderId="0" xfId="16" applyFont="1" applyFill="1" applyAlignment="1">
      <alignment vertical="center"/>
    </xf>
    <xf numFmtId="0" fontId="111" fillId="4" borderId="0" xfId="16" applyFont="1" applyFill="1" applyAlignment="1">
      <alignment vertical="center"/>
    </xf>
    <xf numFmtId="0" fontId="54" fillId="4" borderId="0" xfId="16" applyFont="1" applyFill="1" applyAlignment="1">
      <alignment horizontal="left" vertical="center"/>
    </xf>
    <xf numFmtId="0" fontId="138" fillId="4" borderId="0" xfId="16" applyFont="1" applyFill="1" applyAlignment="1">
      <alignment vertical="center" wrapText="1"/>
    </xf>
    <xf numFmtId="0" fontId="54" fillId="0" borderId="0" xfId="5" applyFont="1" applyAlignment="1">
      <alignment vertical="center"/>
    </xf>
    <xf numFmtId="3" fontId="70" fillId="0" borderId="0" xfId="16" applyNumberFormat="1" applyFont="1" applyBorder="1" applyAlignment="1">
      <alignment horizontal="center" vertical="center"/>
    </xf>
    <xf numFmtId="169" fontId="70" fillId="0" borderId="0" xfId="16" applyNumberFormat="1" applyFont="1" applyBorder="1" applyAlignment="1">
      <alignment horizontal="center" vertical="center"/>
    </xf>
    <xf numFmtId="4" fontId="70" fillId="0" borderId="0" xfId="16" applyNumberFormat="1" applyFont="1" applyBorder="1" applyAlignment="1">
      <alignment horizontal="center" vertical="center"/>
    </xf>
    <xf numFmtId="0" fontId="70" fillId="0" borderId="0" xfId="16" applyFont="1" applyBorder="1" applyAlignment="1">
      <alignment horizontal="center" vertical="center" wrapText="1"/>
    </xf>
    <xf numFmtId="0" fontId="70" fillId="4" borderId="0" xfId="16" applyFont="1" applyFill="1" applyBorder="1" applyAlignment="1">
      <alignment horizontal="center" vertical="center" wrapText="1"/>
    </xf>
    <xf numFmtId="3" fontId="70" fillId="4" borderId="0" xfId="16" applyNumberFormat="1" applyFont="1" applyFill="1" applyBorder="1" applyAlignment="1">
      <alignment horizontal="center" vertical="center"/>
    </xf>
    <xf numFmtId="4" fontId="70" fillId="4" borderId="0" xfId="16" applyNumberFormat="1" applyFont="1" applyFill="1" applyBorder="1" applyAlignment="1">
      <alignment horizontal="center" vertical="center"/>
    </xf>
    <xf numFmtId="0" fontId="70" fillId="0" borderId="0" xfId="16" applyFont="1"/>
    <xf numFmtId="0" fontId="193" fillId="0" borderId="0" xfId="0" applyFont="1" applyAlignment="1">
      <alignment horizontal="left" vertical="center"/>
    </xf>
    <xf numFmtId="0" fontId="190" fillId="0" borderId="0" xfId="0" applyFont="1" applyAlignment="1">
      <alignment vertical="center"/>
    </xf>
    <xf numFmtId="0" fontId="70" fillId="0" borderId="0" xfId="0" applyFont="1" applyAlignment="1">
      <alignment horizontal="left" vertical="center"/>
    </xf>
    <xf numFmtId="0" fontId="193" fillId="0" borderId="0" xfId="0" applyFont="1"/>
    <xf numFmtId="3" fontId="54" fillId="4" borderId="0" xfId="0" applyNumberFormat="1" applyFont="1" applyFill="1" applyBorder="1"/>
    <xf numFmtId="10" fontId="54" fillId="4" borderId="0" xfId="0" applyNumberFormat="1" applyFont="1" applyFill="1" applyBorder="1"/>
    <xf numFmtId="169" fontId="55" fillId="4" borderId="0" xfId="0" applyNumberFormat="1" applyFont="1" applyFill="1" applyBorder="1"/>
    <xf numFmtId="0" fontId="194" fillId="0" borderId="0" xfId="2" applyFont="1" applyAlignment="1">
      <alignment vertical="center" wrapText="1"/>
    </xf>
    <xf numFmtId="0" fontId="195" fillId="0" borderId="0" xfId="2" applyFont="1"/>
    <xf numFmtId="0" fontId="196" fillId="0" borderId="0" xfId="2" applyFont="1" applyAlignment="1">
      <alignment horizontal="center"/>
    </xf>
    <xf numFmtId="0" fontId="198" fillId="0" borderId="0" xfId="2" applyFont="1" applyAlignment="1">
      <alignment horizontal="center" vertical="center" wrapText="1"/>
    </xf>
    <xf numFmtId="3" fontId="197" fillId="4" borderId="0" xfId="3" applyNumberFormat="1" applyFont="1" applyFill="1" applyAlignment="1">
      <alignment horizontal="center" vertical="center" wrapText="1"/>
    </xf>
    <xf numFmtId="0" fontId="197" fillId="4" borderId="0" xfId="2" applyFont="1" applyFill="1" applyAlignment="1">
      <alignment vertical="center" wrapText="1"/>
    </xf>
    <xf numFmtId="0" fontId="198" fillId="0" borderId="0" xfId="2" applyFont="1" applyAlignment="1">
      <alignment vertical="center" wrapText="1"/>
    </xf>
    <xf numFmtId="3" fontId="199" fillId="4" borderId="0" xfId="3" applyNumberFormat="1" applyFont="1" applyFill="1" applyAlignment="1">
      <alignment horizontal="center" vertical="center" wrapText="1"/>
    </xf>
    <xf numFmtId="0" fontId="200" fillId="0" borderId="0" xfId="2" applyFont="1" applyAlignment="1">
      <alignment horizontal="center" vertical="center" wrapText="1"/>
    </xf>
    <xf numFmtId="0" fontId="201" fillId="4" borderId="53" xfId="3" applyFont="1" applyFill="1" applyBorder="1" applyAlignment="1">
      <alignment horizontal="left" vertical="center" indent="1"/>
    </xf>
    <xf numFmtId="168" fontId="202" fillId="4" borderId="56" xfId="2" applyNumberFormat="1" applyFont="1" applyFill="1" applyBorder="1" applyAlignment="1" applyProtection="1">
      <alignment horizontal="center" vertical="center"/>
      <protection locked="0"/>
    </xf>
    <xf numFmtId="3" fontId="147" fillId="4" borderId="0" xfId="2" applyNumberFormat="1" applyFont="1" applyFill="1" applyAlignment="1" applyProtection="1">
      <alignment horizontal="center" vertical="center"/>
      <protection locked="0"/>
    </xf>
    <xf numFmtId="168" fontId="202" fillId="4" borderId="53" xfId="2" applyNumberFormat="1" applyFont="1" applyFill="1" applyBorder="1" applyAlignment="1" applyProtection="1">
      <alignment horizontal="center" vertical="center"/>
      <protection locked="0"/>
    </xf>
    <xf numFmtId="0" fontId="200" fillId="0" borderId="0" xfId="2" applyFont="1" applyAlignment="1">
      <alignment vertical="center" wrapText="1"/>
    </xf>
    <xf numFmtId="0" fontId="201" fillId="4" borderId="63" xfId="3" applyFont="1" applyFill="1" applyBorder="1" applyAlignment="1">
      <alignment horizontal="left" vertical="center" indent="1"/>
    </xf>
    <xf numFmtId="168" fontId="202" fillId="4" borderId="60" xfId="2" applyNumberFormat="1" applyFont="1" applyFill="1" applyBorder="1" applyAlignment="1" applyProtection="1">
      <alignment horizontal="center" vertical="center"/>
      <protection locked="0"/>
    </xf>
    <xf numFmtId="168" fontId="202" fillId="4" borderId="63" xfId="2" applyNumberFormat="1" applyFont="1" applyFill="1" applyBorder="1" applyAlignment="1" applyProtection="1">
      <alignment horizontal="center" vertical="center"/>
      <protection locked="0"/>
    </xf>
    <xf numFmtId="0" fontId="201" fillId="4" borderId="54" xfId="3" applyFont="1" applyFill="1" applyBorder="1" applyAlignment="1">
      <alignment horizontal="left" vertical="center" indent="1"/>
    </xf>
    <xf numFmtId="168" fontId="202" fillId="4" borderId="58" xfId="2" applyNumberFormat="1" applyFont="1" applyFill="1" applyBorder="1" applyAlignment="1" applyProtection="1">
      <alignment horizontal="center" vertical="center"/>
      <protection locked="0"/>
    </xf>
    <xf numFmtId="168" fontId="202" fillId="4" borderId="54" xfId="2" applyNumberFormat="1" applyFont="1" applyFill="1" applyBorder="1" applyAlignment="1" applyProtection="1">
      <alignment horizontal="center" vertical="center"/>
      <protection locked="0"/>
    </xf>
    <xf numFmtId="2" fontId="196" fillId="0" borderId="0" xfId="2" applyNumberFormat="1" applyFont="1" applyAlignment="1">
      <alignment horizontal="left" vertical="center" wrapText="1"/>
    </xf>
    <xf numFmtId="3" fontId="195" fillId="0" borderId="0" xfId="2" applyNumberFormat="1" applyFont="1"/>
    <xf numFmtId="168" fontId="161" fillId="4" borderId="53" xfId="2" applyNumberFormat="1" applyFont="1" applyFill="1" applyBorder="1" applyAlignment="1" applyProtection="1">
      <alignment horizontal="center" vertical="center"/>
      <protection locked="0"/>
    </xf>
    <xf numFmtId="168" fontId="161" fillId="4" borderId="63" xfId="2" applyNumberFormat="1" applyFont="1" applyFill="1" applyBorder="1" applyAlignment="1" applyProtection="1">
      <alignment horizontal="center" vertical="center"/>
      <protection locked="0"/>
    </xf>
    <xf numFmtId="168" fontId="161" fillId="4" borderId="54" xfId="2" applyNumberFormat="1" applyFont="1" applyFill="1" applyBorder="1" applyAlignment="1" applyProtection="1">
      <alignment horizontal="center" vertical="center"/>
      <protection locked="0"/>
    </xf>
    <xf numFmtId="0" fontId="54" fillId="4" borderId="0" xfId="0" applyFont="1" applyFill="1"/>
    <xf numFmtId="0" fontId="170" fillId="4" borderId="0" xfId="0" applyFont="1" applyFill="1" applyBorder="1"/>
    <xf numFmtId="0" fontId="95" fillId="5" borderId="55" xfId="0" applyFont="1" applyFill="1" applyBorder="1"/>
    <xf numFmtId="169" fontId="70" fillId="5" borderId="64" xfId="0" applyNumberFormat="1" applyFont="1" applyFill="1" applyBorder="1" applyAlignment="1">
      <alignment horizontal="center"/>
    </xf>
    <xf numFmtId="169" fontId="70" fillId="5" borderId="56" xfId="0" applyNumberFormat="1" applyFont="1" applyFill="1" applyBorder="1" applyAlignment="1">
      <alignment horizontal="center"/>
    </xf>
    <xf numFmtId="0" fontId="193" fillId="4" borderId="0" xfId="0" applyFont="1" applyFill="1" applyBorder="1"/>
    <xf numFmtId="0" fontId="95" fillId="4" borderId="59" xfId="0" applyFont="1" applyFill="1" applyBorder="1"/>
    <xf numFmtId="169" fontId="70" fillId="4" borderId="0" xfId="0" applyNumberFormat="1" applyFont="1" applyFill="1" applyBorder="1" applyAlignment="1">
      <alignment horizontal="center"/>
    </xf>
    <xf numFmtId="169" fontId="70" fillId="4" borderId="60" xfId="0" applyNumberFormat="1" applyFont="1" applyFill="1" applyBorder="1" applyAlignment="1">
      <alignment horizontal="center"/>
    </xf>
    <xf numFmtId="0" fontId="95" fillId="5" borderId="59" xfId="0" applyFont="1" applyFill="1" applyBorder="1"/>
    <xf numFmtId="169" fontId="70" fillId="5" borderId="0" xfId="0" applyNumberFormat="1" applyFont="1" applyFill="1" applyBorder="1" applyAlignment="1">
      <alignment horizontal="center"/>
    </xf>
    <xf numFmtId="169" fontId="70" fillId="5" borderId="60" xfId="0" applyNumberFormat="1" applyFont="1" applyFill="1" applyBorder="1" applyAlignment="1">
      <alignment horizontal="center"/>
    </xf>
    <xf numFmtId="0" fontId="95" fillId="4" borderId="57" xfId="0" applyFont="1" applyFill="1" applyBorder="1"/>
    <xf numFmtId="169" fontId="70" fillId="4" borderId="65" xfId="0" applyNumberFormat="1" applyFont="1" applyFill="1" applyBorder="1" applyAlignment="1">
      <alignment horizontal="center"/>
    </xf>
    <xf numFmtId="169" fontId="70" fillId="4" borderId="58" xfId="0" applyNumberFormat="1" applyFont="1" applyFill="1" applyBorder="1" applyAlignment="1">
      <alignment horizontal="center"/>
    </xf>
    <xf numFmtId="0" fontId="55" fillId="38" borderId="0" xfId="0" applyFont="1" applyFill="1" applyBorder="1" applyAlignment="1">
      <alignment horizontal="center" vertical="center" wrapText="1"/>
    </xf>
    <xf numFmtId="0" fontId="55" fillId="38" borderId="155" xfId="0" applyFont="1" applyFill="1" applyBorder="1" applyAlignment="1">
      <alignment horizontal="center" vertical="center"/>
    </xf>
    <xf numFmtId="0" fontId="55" fillId="38" borderId="166" xfId="0" applyFont="1" applyFill="1" applyBorder="1" applyAlignment="1">
      <alignment horizontal="center" vertical="center" wrapText="1"/>
    </xf>
    <xf numFmtId="0" fontId="55" fillId="38" borderId="154" xfId="0" applyFont="1" applyFill="1" applyBorder="1" applyAlignment="1">
      <alignment horizontal="center" vertical="center"/>
    </xf>
    <xf numFmtId="0" fontId="55" fillId="39" borderId="65" xfId="0" applyFont="1" applyFill="1" applyBorder="1" applyAlignment="1">
      <alignment horizontal="center" vertical="center" wrapText="1"/>
    </xf>
    <xf numFmtId="0" fontId="191" fillId="0" borderId="0" xfId="0" applyFont="1" applyAlignment="1">
      <alignment vertical="center"/>
    </xf>
    <xf numFmtId="0" fontId="193" fillId="0" borderId="0" xfId="0" applyFont="1" applyAlignment="1" applyProtection="1">
      <alignment vertical="center" wrapText="1"/>
      <protection locked="0"/>
    </xf>
    <xf numFmtId="0" fontId="192" fillId="0" borderId="0" xfId="0" applyFont="1" applyAlignment="1" applyProtection="1">
      <alignment vertical="center" wrapText="1"/>
      <protection locked="0"/>
    </xf>
    <xf numFmtId="0" fontId="193" fillId="0" borderId="0" xfId="0" applyFont="1" applyBorder="1"/>
    <xf numFmtId="0" fontId="111" fillId="0" borderId="53" xfId="0" applyFont="1" applyBorder="1"/>
    <xf numFmtId="170" fontId="10" fillId="0" borderId="55" xfId="0" applyNumberFormat="1" applyFont="1" applyBorder="1" applyAlignment="1">
      <alignment horizontal="center"/>
    </xf>
    <xf numFmtId="2" fontId="203" fillId="0" borderId="56" xfId="0" applyNumberFormat="1" applyFont="1" applyBorder="1" applyAlignment="1">
      <alignment horizontal="center"/>
    </xf>
    <xf numFmtId="0" fontId="111" fillId="0" borderId="63" xfId="0" applyFont="1" applyBorder="1"/>
    <xf numFmtId="170" fontId="10" fillId="0" borderId="59" xfId="0" applyNumberFormat="1" applyFont="1" applyBorder="1" applyAlignment="1">
      <alignment horizontal="center"/>
    </xf>
    <xf numFmtId="2" fontId="203" fillId="0" borderId="60" xfId="0" applyNumberFormat="1" applyFont="1" applyBorder="1" applyAlignment="1">
      <alignment horizontal="center"/>
    </xf>
    <xf numFmtId="0" fontId="111" fillId="0" borderId="54" xfId="0" applyFont="1" applyBorder="1"/>
    <xf numFmtId="170" fontId="10" fillId="0" borderId="57" xfId="0" applyNumberFormat="1" applyFont="1" applyBorder="1" applyAlignment="1">
      <alignment horizontal="center"/>
    </xf>
    <xf numFmtId="2" fontId="203" fillId="0" borderId="58" xfId="0" applyNumberFormat="1" applyFont="1" applyBorder="1" applyAlignment="1">
      <alignment horizontal="center"/>
    </xf>
    <xf numFmtId="0" fontId="179" fillId="0" borderId="0" xfId="0" applyFont="1"/>
    <xf numFmtId="49" fontId="153" fillId="0" borderId="0" xfId="0" applyNumberFormat="1" applyFont="1" applyAlignment="1">
      <alignment vertical="center" wrapText="1"/>
    </xf>
    <xf numFmtId="0" fontId="95" fillId="5" borderId="16" xfId="0" applyFont="1" applyFill="1" applyBorder="1"/>
    <xf numFmtId="169" fontId="70" fillId="5" borderId="17" xfId="0" applyNumberFormat="1" applyFont="1" applyFill="1" applyBorder="1" applyAlignment="1">
      <alignment horizontal="center"/>
    </xf>
    <xf numFmtId="0" fontId="95" fillId="4" borderId="16" xfId="0" applyFont="1" applyFill="1" applyBorder="1"/>
    <xf numFmtId="169" fontId="70" fillId="4" borderId="17" xfId="0" applyNumberFormat="1" applyFont="1" applyFill="1" applyBorder="1" applyAlignment="1">
      <alignment horizontal="center"/>
    </xf>
    <xf numFmtId="0" fontId="55" fillId="38" borderId="65" xfId="0" applyFont="1" applyFill="1" applyBorder="1" applyAlignment="1">
      <alignment horizontal="center" vertical="center" wrapText="1"/>
    </xf>
    <xf numFmtId="0" fontId="55" fillId="38" borderId="163" xfId="0" applyFont="1" applyFill="1" applyBorder="1" applyAlignment="1">
      <alignment horizontal="center" vertical="center" wrapText="1"/>
    </xf>
    <xf numFmtId="0" fontId="55" fillId="38" borderId="134" xfId="0" applyFont="1" applyFill="1" applyBorder="1" applyAlignment="1">
      <alignment horizontal="center" vertical="center" wrapText="1"/>
    </xf>
    <xf numFmtId="0" fontId="70" fillId="0" borderId="86" xfId="0" applyFont="1" applyBorder="1"/>
    <xf numFmtId="0" fontId="95" fillId="5" borderId="175" xfId="0" applyFont="1" applyFill="1" applyBorder="1"/>
    <xf numFmtId="169" fontId="70" fillId="5" borderId="117" xfId="0" applyNumberFormat="1" applyFont="1" applyFill="1" applyBorder="1" applyAlignment="1">
      <alignment horizontal="center"/>
    </xf>
    <xf numFmtId="0" fontId="70" fillId="0" borderId="195" xfId="0" applyFont="1" applyBorder="1"/>
    <xf numFmtId="169" fontId="70" fillId="5" borderId="196" xfId="0" applyNumberFormat="1" applyFont="1" applyFill="1" applyBorder="1" applyAlignment="1">
      <alignment horizontal="center"/>
    </xf>
    <xf numFmtId="0" fontId="193" fillId="4" borderId="101" xfId="0" applyFont="1" applyFill="1" applyBorder="1"/>
    <xf numFmtId="169" fontId="70" fillId="5" borderId="197" xfId="0" applyNumberFormat="1" applyFont="1" applyFill="1" applyBorder="1" applyAlignment="1">
      <alignment horizontal="center"/>
    </xf>
    <xf numFmtId="0" fontId="95" fillId="4" borderId="101" xfId="0" applyFont="1" applyFill="1" applyBorder="1"/>
    <xf numFmtId="169" fontId="70" fillId="4" borderId="86" xfId="0" applyNumberFormat="1" applyFont="1" applyFill="1" applyBorder="1" applyAlignment="1">
      <alignment horizontal="center"/>
    </xf>
    <xf numFmtId="0" fontId="95" fillId="5" borderId="101" xfId="0" applyFont="1" applyFill="1" applyBorder="1"/>
    <xf numFmtId="169" fontId="70" fillId="5" borderId="86" xfId="0" applyNumberFormat="1" applyFont="1" applyFill="1" applyBorder="1" applyAlignment="1">
      <alignment horizontal="center"/>
    </xf>
    <xf numFmtId="0" fontId="95" fillId="5" borderId="185" xfId="0" applyFont="1" applyFill="1" applyBorder="1"/>
    <xf numFmtId="169" fontId="70" fillId="5" borderId="142" xfId="0" applyNumberFormat="1" applyFont="1" applyFill="1" applyBorder="1" applyAlignment="1">
      <alignment horizontal="center"/>
    </xf>
    <xf numFmtId="169" fontId="70" fillId="5" borderId="198" xfId="0" applyNumberFormat="1" applyFont="1" applyFill="1" applyBorder="1" applyAlignment="1">
      <alignment horizontal="center"/>
    </xf>
    <xf numFmtId="170" fontId="10" fillId="41" borderId="59" xfId="0" applyNumberFormat="1" applyFont="1" applyFill="1" applyBorder="1" applyAlignment="1">
      <alignment horizontal="center"/>
    </xf>
    <xf numFmtId="0" fontId="70" fillId="3" borderId="0" xfId="2" applyFont="1" applyFill="1" applyAlignment="1">
      <alignment vertical="center" wrapText="1"/>
    </xf>
    <xf numFmtId="14" fontId="54" fillId="0" borderId="0" xfId="2" applyNumberFormat="1" applyFont="1" applyAlignment="1">
      <alignment vertical="center"/>
    </xf>
    <xf numFmtId="0" fontId="170" fillId="3" borderId="0" xfId="2" applyFont="1" applyFill="1" applyAlignment="1">
      <alignment horizontal="left" vertical="center"/>
    </xf>
    <xf numFmtId="0" fontId="166" fillId="0" borderId="11" xfId="2" applyFont="1" applyBorder="1" applyAlignment="1">
      <alignment vertical="center" wrapText="1"/>
    </xf>
    <xf numFmtId="0" fontId="95" fillId="3" borderId="0" xfId="2" applyFont="1" applyFill="1" applyAlignment="1">
      <alignment vertical="center" wrapText="1"/>
    </xf>
    <xf numFmtId="3" fontId="155" fillId="0" borderId="56" xfId="0" applyNumberFormat="1" applyFont="1" applyBorder="1" applyAlignment="1">
      <alignment horizontal="center" vertical="center"/>
    </xf>
    <xf numFmtId="3" fontId="70" fillId="0" borderId="0" xfId="2" applyNumberFormat="1" applyFont="1" applyAlignment="1">
      <alignment horizontal="center" vertical="center"/>
    </xf>
    <xf numFmtId="3" fontId="70" fillId="0" borderId="0" xfId="2" applyNumberFormat="1" applyFont="1" applyAlignment="1">
      <alignment horizontal="center" vertical="center" wrapText="1"/>
    </xf>
    <xf numFmtId="0" fontId="154" fillId="0" borderId="54" xfId="2" applyFont="1" applyBorder="1" applyAlignment="1">
      <alignment vertical="center" wrapText="1"/>
    </xf>
    <xf numFmtId="0" fontId="143" fillId="0" borderId="57" xfId="2" applyFont="1" applyBorder="1" applyAlignment="1">
      <alignment horizontal="center" vertical="center" wrapText="1"/>
    </xf>
    <xf numFmtId="3" fontId="155" fillId="0" borderId="11" xfId="0" applyNumberFormat="1" applyFont="1" applyBorder="1" applyAlignment="1">
      <alignment horizontal="center" vertical="center"/>
    </xf>
    <xf numFmtId="0" fontId="95" fillId="0" borderId="101" xfId="2" applyFont="1" applyBorder="1" applyAlignment="1">
      <alignment horizontal="center" vertical="center" wrapText="1"/>
    </xf>
    <xf numFmtId="0" fontId="54" fillId="0" borderId="0" xfId="3" applyFont="1"/>
    <xf numFmtId="0" fontId="193" fillId="0" borderId="0" xfId="3" applyFont="1" applyAlignment="1">
      <alignment horizontal="left" vertical="center"/>
    </xf>
    <xf numFmtId="0" fontId="190" fillId="0" borderId="0" xfId="3" applyFont="1" applyAlignment="1">
      <alignment vertical="center"/>
    </xf>
    <xf numFmtId="0" fontId="191" fillId="0" borderId="0" xfId="3" applyFont="1" applyAlignment="1">
      <alignment vertical="center"/>
    </xf>
    <xf numFmtId="0" fontId="153" fillId="0" borderId="0" xfId="3" applyFont="1" applyAlignment="1">
      <alignment horizontal="left" vertical="center"/>
    </xf>
    <xf numFmtId="0" fontId="193" fillId="0" borderId="0" xfId="3" applyFont="1" applyAlignment="1" applyProtection="1">
      <alignment vertical="center" wrapText="1"/>
      <protection locked="0"/>
    </xf>
    <xf numFmtId="0" fontId="192" fillId="0" borderId="0" xfId="3" applyFont="1" applyAlignment="1" applyProtection="1">
      <alignment vertical="center" wrapText="1"/>
      <protection locked="0"/>
    </xf>
    <xf numFmtId="0" fontId="70" fillId="0" borderId="0" xfId="3" applyFont="1"/>
    <xf numFmtId="0" fontId="190" fillId="0" borderId="0" xfId="3" applyFont="1" applyAlignment="1">
      <alignment vertical="center" wrapText="1"/>
    </xf>
    <xf numFmtId="0" fontId="111" fillId="4" borderId="16" xfId="3" applyFont="1" applyFill="1" applyBorder="1"/>
    <xf numFmtId="170" fontId="161" fillId="4" borderId="56" xfId="15" applyNumberFormat="1" applyFont="1" applyFill="1" applyBorder="1" applyAlignment="1" applyProtection="1">
      <alignment horizontal="center" vertical="center"/>
      <protection locked="0"/>
    </xf>
    <xf numFmtId="170" fontId="161" fillId="4" borderId="60" xfId="15" applyNumberFormat="1" applyFont="1" applyFill="1" applyBorder="1" applyAlignment="1" applyProtection="1">
      <alignment horizontal="center" vertical="center"/>
      <protection locked="0"/>
    </xf>
    <xf numFmtId="3" fontId="70" fillId="4" borderId="54" xfId="2" applyNumberFormat="1" applyFont="1" applyFill="1" applyBorder="1" applyAlignment="1" applyProtection="1">
      <alignment horizontal="center" vertical="center"/>
      <protection locked="0"/>
    </xf>
    <xf numFmtId="170" fontId="161" fillId="4" borderId="58" xfId="15" applyNumberFormat="1" applyFont="1" applyFill="1" applyBorder="1" applyAlignment="1" applyProtection="1">
      <alignment horizontal="center" vertical="center"/>
      <protection locked="0"/>
    </xf>
    <xf numFmtId="0" fontId="170" fillId="0" borderId="0" xfId="3" applyFont="1"/>
    <xf numFmtId="0" fontId="179" fillId="0" borderId="0" xfId="3" applyFont="1"/>
    <xf numFmtId="0" fontId="55" fillId="39" borderId="59" xfId="3" applyFont="1" applyFill="1" applyBorder="1" applyAlignment="1">
      <alignment horizontal="center" vertical="center" wrapText="1"/>
    </xf>
    <xf numFmtId="0" fontId="170" fillId="39" borderId="64" xfId="3" applyFont="1" applyFill="1" applyBorder="1"/>
    <xf numFmtId="0" fontId="170" fillId="39" borderId="56" xfId="3" applyFont="1" applyFill="1" applyBorder="1"/>
    <xf numFmtId="0" fontId="127" fillId="40" borderId="163" xfId="3" applyFont="1" applyFill="1" applyBorder="1" applyAlignment="1">
      <alignment horizontal="center" vertical="center" wrapText="1"/>
    </xf>
    <xf numFmtId="0" fontId="127" fillId="40" borderId="78" xfId="3" applyFont="1" applyFill="1" applyBorder="1" applyAlignment="1">
      <alignment horizontal="center" vertical="center" wrapText="1"/>
    </xf>
    <xf numFmtId="0" fontId="127" fillId="40" borderId="154" xfId="3" applyFont="1" applyFill="1" applyBorder="1" applyAlignment="1">
      <alignment horizontal="center" vertical="center" wrapText="1"/>
    </xf>
    <xf numFmtId="0" fontId="127" fillId="40" borderId="166" xfId="3" applyFont="1" applyFill="1" applyBorder="1" applyAlignment="1">
      <alignment horizontal="center" vertical="center" wrapText="1"/>
    </xf>
    <xf numFmtId="0" fontId="166" fillId="0" borderId="0" xfId="3" applyFont="1" applyAlignment="1">
      <alignment horizontal="center" vertical="center" wrapText="1"/>
    </xf>
    <xf numFmtId="0" fontId="111" fillId="4" borderId="53" xfId="3" applyFont="1" applyFill="1" applyBorder="1"/>
    <xf numFmtId="0" fontId="111" fillId="4" borderId="63" xfId="3" applyFont="1" applyFill="1" applyBorder="1"/>
    <xf numFmtId="0" fontId="111" fillId="4" borderId="54" xfId="3" applyFont="1" applyFill="1" applyBorder="1"/>
    <xf numFmtId="0" fontId="55" fillId="39" borderId="155" xfId="3" applyFont="1" applyFill="1" applyBorder="1" applyAlignment="1">
      <alignment horizontal="center" vertical="center" wrapText="1"/>
    </xf>
    <xf numFmtId="0" fontId="55" fillId="39" borderId="154" xfId="3" applyFont="1" applyFill="1" applyBorder="1" applyAlignment="1">
      <alignment horizontal="center" vertical="center" wrapText="1"/>
    </xf>
    <xf numFmtId="0" fontId="55" fillId="39" borderId="163" xfId="3" applyFont="1" applyFill="1" applyBorder="1" applyAlignment="1">
      <alignment horizontal="center" vertical="center" wrapText="1"/>
    </xf>
    <xf numFmtId="3" fontId="70" fillId="4" borderId="0" xfId="0" applyNumberFormat="1" applyFont="1" applyFill="1" applyBorder="1"/>
    <xf numFmtId="10" fontId="70" fillId="4" borderId="0" xfId="0" applyNumberFormat="1" applyFont="1" applyFill="1" applyBorder="1"/>
    <xf numFmtId="0" fontId="138" fillId="0" borderId="0" xfId="16" applyFont="1" applyAlignment="1">
      <alignment horizontal="center" vertical="center" wrapText="1"/>
    </xf>
    <xf numFmtId="0" fontId="166" fillId="0" borderId="0" xfId="16" applyFont="1" applyBorder="1" applyAlignment="1">
      <alignment vertical="center" wrapText="1"/>
    </xf>
    <xf numFmtId="0" fontId="166" fillId="0" borderId="0" xfId="16" applyFont="1" applyBorder="1" applyAlignment="1">
      <alignment horizontal="center" vertical="center" wrapText="1"/>
    </xf>
    <xf numFmtId="0" fontId="166" fillId="0" borderId="0" xfId="16" applyFont="1" applyAlignment="1">
      <alignment vertical="center" wrapText="1"/>
    </xf>
    <xf numFmtId="0" fontId="166" fillId="0" borderId="63" xfId="16" applyFont="1" applyBorder="1" applyAlignment="1">
      <alignment vertical="center" wrapText="1"/>
    </xf>
    <xf numFmtId="0" fontId="141" fillId="0" borderId="0" xfId="16" applyFont="1" applyBorder="1" applyAlignment="1">
      <alignment horizontal="center" vertical="center" wrapText="1"/>
    </xf>
    <xf numFmtId="0" fontId="142" fillId="0" borderId="0" xfId="16" applyFont="1" applyBorder="1" applyAlignment="1">
      <alignment horizontal="center" vertical="center" wrapText="1"/>
    </xf>
    <xf numFmtId="0" fontId="152" fillId="0" borderId="0" xfId="16" applyFont="1" applyAlignment="1">
      <alignment horizontal="center"/>
    </xf>
    <xf numFmtId="0" fontId="144" fillId="0" borderId="0" xfId="16" applyFont="1" applyBorder="1" applyAlignment="1">
      <alignment horizontal="center" vertical="center"/>
    </xf>
    <xf numFmtId="0" fontId="144" fillId="0" borderId="0" xfId="16" applyFont="1" applyBorder="1" applyAlignment="1">
      <alignment horizontal="left" vertical="center"/>
    </xf>
    <xf numFmtId="0" fontId="170" fillId="0" borderId="0" xfId="16" applyFont="1" applyBorder="1" applyAlignment="1">
      <alignment horizontal="left" vertical="center"/>
    </xf>
    <xf numFmtId="0" fontId="166" fillId="0" borderId="64" xfId="16" applyFont="1" applyBorder="1" applyAlignment="1">
      <alignment vertical="center" wrapText="1"/>
    </xf>
    <xf numFmtId="0" fontId="166" fillId="0" borderId="56" xfId="16" applyFont="1" applyBorder="1" applyAlignment="1">
      <alignment vertical="center" wrapText="1"/>
    </xf>
    <xf numFmtId="9" fontId="166" fillId="0" borderId="0" xfId="16" applyNumberFormat="1" applyFont="1" applyBorder="1" applyAlignment="1">
      <alignment horizontal="center" vertical="center" wrapText="1"/>
    </xf>
    <xf numFmtId="0" fontId="166" fillId="0" borderId="57" xfId="16" applyFont="1" applyBorder="1" applyAlignment="1">
      <alignment vertical="center" wrapText="1"/>
    </xf>
    <xf numFmtId="0" fontId="143" fillId="0" borderId="0" xfId="16" applyFont="1" applyAlignment="1">
      <alignment horizontal="center" vertical="center" wrapText="1"/>
    </xf>
    <xf numFmtId="0" fontId="154" fillId="0" borderId="53" xfId="16" applyFont="1" applyBorder="1" applyAlignment="1">
      <alignment horizontal="left" vertical="center" wrapText="1"/>
    </xf>
    <xf numFmtId="3" fontId="143" fillId="4" borderId="53" xfId="16" applyNumberFormat="1" applyFont="1" applyFill="1" applyBorder="1" applyAlignment="1">
      <alignment horizontal="center" vertical="center"/>
    </xf>
    <xf numFmtId="4" fontId="143" fillId="0" borderId="0" xfId="16" applyNumberFormat="1" applyFont="1" applyBorder="1" applyAlignment="1">
      <alignment horizontal="center" vertical="center"/>
    </xf>
    <xf numFmtId="3" fontId="143" fillId="4" borderId="55" xfId="16" applyNumberFormat="1" applyFont="1" applyFill="1" applyBorder="1" applyAlignment="1">
      <alignment horizontal="center" vertical="center"/>
    </xf>
    <xf numFmtId="4" fontId="155" fillId="4" borderId="56" xfId="16" applyNumberFormat="1" applyFont="1" applyFill="1" applyBorder="1" applyAlignment="1">
      <alignment horizontal="center" vertical="center"/>
    </xf>
    <xf numFmtId="2" fontId="161" fillId="4" borderId="56" xfId="15" applyNumberFormat="1" applyFont="1" applyFill="1" applyBorder="1" applyAlignment="1" applyProtection="1">
      <alignment horizontal="center" vertical="center"/>
      <protection locked="0"/>
    </xf>
    <xf numFmtId="3" fontId="143" fillId="0" borderId="0" xfId="16" applyNumberFormat="1" applyFont="1" applyAlignment="1">
      <alignment vertical="center" wrapText="1"/>
    </xf>
    <xf numFmtId="0" fontId="154" fillId="0" borderId="63" xfId="16" applyFont="1" applyBorder="1" applyAlignment="1">
      <alignment horizontal="left" vertical="center" wrapText="1"/>
    </xf>
    <xf numFmtId="3" fontId="143" fillId="4" borderId="63" xfId="16" applyNumberFormat="1" applyFont="1" applyFill="1" applyBorder="1" applyAlignment="1">
      <alignment horizontal="center" vertical="center"/>
    </xf>
    <xf numFmtId="3" fontId="143" fillId="4" borderId="59" xfId="16" applyNumberFormat="1" applyFont="1" applyFill="1" applyBorder="1" applyAlignment="1">
      <alignment horizontal="center" vertical="center"/>
    </xf>
    <xf numFmtId="4" fontId="155" fillId="4" borderId="60" xfId="16" applyNumberFormat="1" applyFont="1" applyFill="1" applyBorder="1" applyAlignment="1">
      <alignment horizontal="center" vertical="center"/>
    </xf>
    <xf numFmtId="4" fontId="161" fillId="4" borderId="60" xfId="15" applyNumberFormat="1" applyFont="1" applyFill="1" applyBorder="1" applyAlignment="1" applyProtection="1">
      <alignment horizontal="center" vertical="center"/>
      <protection locked="0"/>
    </xf>
    <xf numFmtId="3" fontId="143" fillId="4" borderId="59" xfId="16" applyNumberFormat="1" applyFont="1" applyFill="1" applyBorder="1" applyAlignment="1">
      <alignment horizontal="center" vertical="center" wrapText="1"/>
    </xf>
    <xf numFmtId="3" fontId="143" fillId="4" borderId="63" xfId="16" applyNumberFormat="1" applyFont="1" applyFill="1" applyBorder="1" applyAlignment="1">
      <alignment horizontal="center" vertical="center" wrapText="1"/>
    </xf>
    <xf numFmtId="4" fontId="143" fillId="0" borderId="0" xfId="16" applyNumberFormat="1" applyFont="1" applyBorder="1" applyAlignment="1">
      <alignment horizontal="center" vertical="center" wrapText="1"/>
    </xf>
    <xf numFmtId="4" fontId="155" fillId="4" borderId="60" xfId="16" applyNumberFormat="1" applyFont="1" applyFill="1" applyBorder="1" applyAlignment="1">
      <alignment horizontal="center" vertical="center" wrapText="1"/>
    </xf>
    <xf numFmtId="0" fontId="154" fillId="0" borderId="54" xfId="16" applyFont="1" applyBorder="1" applyAlignment="1">
      <alignment horizontal="left" vertical="center" wrapText="1"/>
    </xf>
    <xf numFmtId="3" fontId="143" fillId="4" borderId="54" xfId="16" applyNumberFormat="1" applyFont="1" applyFill="1" applyBorder="1" applyAlignment="1">
      <alignment horizontal="center" vertical="center" wrapText="1"/>
    </xf>
    <xf numFmtId="3" fontId="143" fillId="4" borderId="57" xfId="16" applyNumberFormat="1" applyFont="1" applyFill="1" applyBorder="1" applyAlignment="1">
      <alignment horizontal="center" vertical="center" wrapText="1"/>
    </xf>
    <xf numFmtId="4" fontId="155" fillId="4" borderId="58" xfId="16" applyNumberFormat="1" applyFont="1" applyFill="1" applyBorder="1" applyAlignment="1">
      <alignment horizontal="center" vertical="center" wrapText="1"/>
    </xf>
    <xf numFmtId="4" fontId="161" fillId="4" borderId="58" xfId="15" applyNumberFormat="1" applyFont="1" applyFill="1" applyBorder="1" applyAlignment="1" applyProtection="1">
      <alignment horizontal="center" vertical="center"/>
      <protection locked="0"/>
    </xf>
    <xf numFmtId="2" fontId="70" fillId="0" borderId="0" xfId="16" applyNumberFormat="1" applyFont="1" applyBorder="1"/>
    <xf numFmtId="10" fontId="143" fillId="0" borderId="0" xfId="16" applyNumberFormat="1" applyFont="1" applyAlignment="1">
      <alignment vertical="center" wrapText="1"/>
    </xf>
    <xf numFmtId="2" fontId="145" fillId="0" borderId="0" xfId="16" applyNumberFormat="1" applyFont="1" applyBorder="1" applyAlignment="1">
      <alignment horizontal="center" vertical="center" wrapText="1"/>
    </xf>
    <xf numFmtId="2" fontId="142" fillId="0" borderId="0" xfId="16" applyNumberFormat="1" applyFont="1" applyBorder="1" applyAlignment="1">
      <alignment horizontal="center" vertical="center" wrapText="1"/>
    </xf>
    <xf numFmtId="0" fontId="156" fillId="0" borderId="0" xfId="16" applyFont="1"/>
    <xf numFmtId="2" fontId="152" fillId="0" borderId="0" xfId="16" applyNumberFormat="1" applyFont="1" applyAlignment="1">
      <alignment vertical="center" wrapText="1"/>
    </xf>
    <xf numFmtId="9" fontId="55" fillId="39" borderId="65" xfId="16" applyNumberFormat="1" applyFont="1" applyFill="1" applyBorder="1" applyAlignment="1">
      <alignment horizontal="center" vertical="center" wrapText="1"/>
    </xf>
    <xf numFmtId="0" fontId="55" fillId="39" borderId="65" xfId="3" applyFont="1" applyFill="1" applyBorder="1" applyAlignment="1">
      <alignment horizontal="center" vertical="center" wrapText="1"/>
    </xf>
    <xf numFmtId="0" fontId="55" fillId="39" borderId="74" xfId="16" applyFont="1" applyFill="1" applyBorder="1" applyAlignment="1">
      <alignment horizontal="center" vertical="center" wrapText="1"/>
    </xf>
    <xf numFmtId="0" fontId="55" fillId="39" borderId="155" xfId="16" applyFont="1" applyFill="1" applyBorder="1" applyAlignment="1">
      <alignment horizontal="center" vertical="center" wrapText="1"/>
    </xf>
    <xf numFmtId="9" fontId="55" fillId="39" borderId="154" xfId="16" applyNumberFormat="1" applyFont="1" applyFill="1" applyBorder="1" applyAlignment="1">
      <alignment horizontal="center" vertical="center" wrapText="1"/>
    </xf>
    <xf numFmtId="0" fontId="55" fillId="39" borderId="77" xfId="3" applyFont="1" applyFill="1" applyBorder="1" applyAlignment="1">
      <alignment horizontal="center" vertical="center" wrapText="1"/>
    </xf>
    <xf numFmtId="0" fontId="55" fillId="39" borderId="170" xfId="3" applyFont="1" applyFill="1" applyBorder="1" applyAlignment="1">
      <alignment horizontal="center" vertical="center" wrapText="1"/>
    </xf>
    <xf numFmtId="0" fontId="55" fillId="39" borderId="166" xfId="3" applyFont="1" applyFill="1" applyBorder="1" applyAlignment="1">
      <alignment horizontal="center" vertical="center" wrapText="1"/>
    </xf>
    <xf numFmtId="0" fontId="11" fillId="4" borderId="207" xfId="19" applyFont="1" applyFill="1" applyBorder="1"/>
    <xf numFmtId="3" fontId="111" fillId="4" borderId="208" xfId="19" applyNumberFormat="1" applyFont="1" applyFill="1" applyBorder="1"/>
    <xf numFmtId="3" fontId="111" fillId="4" borderId="0" xfId="19" applyNumberFormat="1" applyFont="1" applyFill="1"/>
    <xf numFmtId="3" fontId="11" fillId="4" borderId="209" xfId="19" applyNumberFormat="1" applyFont="1" applyFill="1" applyBorder="1"/>
    <xf numFmtId="3" fontId="111" fillId="4" borderId="210" xfId="19" applyNumberFormat="1" applyFont="1" applyFill="1" applyBorder="1"/>
    <xf numFmtId="3" fontId="111" fillId="4" borderId="211" xfId="19" applyNumberFormat="1" applyFont="1" applyFill="1" applyBorder="1"/>
    <xf numFmtId="0" fontId="11" fillId="0" borderId="212" xfId="19" applyFont="1" applyBorder="1"/>
    <xf numFmtId="3" fontId="111" fillId="4" borderId="213" xfId="19" applyNumberFormat="1" applyFont="1" applyFill="1" applyBorder="1"/>
    <xf numFmtId="169" fontId="111" fillId="4" borderId="39" xfId="20" applyNumberFormat="1" applyFont="1" applyFill="1" applyBorder="1"/>
    <xf numFmtId="169" fontId="70" fillId="4" borderId="214" xfId="20" applyNumberFormat="1" applyFont="1" applyFill="1" applyBorder="1"/>
    <xf numFmtId="169" fontId="111" fillId="4" borderId="39" xfId="19" applyNumberFormat="1" applyFont="1" applyFill="1" applyBorder="1"/>
    <xf numFmtId="169" fontId="11" fillId="4" borderId="214" xfId="19" applyNumberFormat="1" applyFont="1" applyFill="1" applyBorder="1"/>
    <xf numFmtId="3" fontId="111" fillId="4" borderId="40" xfId="19" applyNumberFormat="1" applyFont="1" applyFill="1" applyBorder="1"/>
    <xf numFmtId="3" fontId="11" fillId="4" borderId="215" xfId="19" applyNumberFormat="1" applyFont="1" applyFill="1" applyBorder="1"/>
    <xf numFmtId="169" fontId="111" fillId="4" borderId="216" xfId="19" applyNumberFormat="1" applyFont="1" applyFill="1" applyBorder="1"/>
    <xf numFmtId="0" fontId="55" fillId="39" borderId="42" xfId="0" applyFont="1" applyFill="1" applyBorder="1" applyAlignment="1">
      <alignment horizontal="center" vertical="center" wrapText="1"/>
    </xf>
    <xf numFmtId="0" fontId="54" fillId="0" borderId="0" xfId="0" applyFont="1" applyAlignment="1">
      <alignment horizontal="left" vertical="center"/>
    </xf>
    <xf numFmtId="0" fontId="55" fillId="0" borderId="0" xfId="0" applyFont="1" applyAlignment="1">
      <alignment vertical="center" wrapText="1"/>
    </xf>
    <xf numFmtId="0" fontId="184" fillId="39" borderId="154" xfId="2" applyFont="1" applyFill="1" applyBorder="1" applyAlignment="1">
      <alignment horizontal="center" vertical="center" wrapText="1"/>
    </xf>
    <xf numFmtId="0" fontId="184" fillId="39" borderId="71" xfId="2" applyFont="1" applyFill="1" applyBorder="1" applyAlignment="1">
      <alignment horizontal="center" vertical="center" wrapText="1"/>
    </xf>
    <xf numFmtId="3" fontId="138" fillId="0" borderId="19" xfId="0" applyNumberFormat="1" applyFont="1" applyBorder="1" applyAlignment="1">
      <alignment horizontal="center" vertical="center" wrapText="1"/>
    </xf>
    <xf numFmtId="0" fontId="54" fillId="0" borderId="0" xfId="16" applyFont="1" applyAlignment="1">
      <alignment vertical="center" wrapText="1"/>
    </xf>
    <xf numFmtId="0" fontId="11" fillId="0" borderId="83" xfId="19" applyFont="1" applyBorder="1"/>
    <xf numFmtId="3" fontId="111" fillId="5" borderId="218" xfId="19" applyNumberFormat="1" applyFont="1" applyFill="1" applyBorder="1"/>
    <xf numFmtId="0" fontId="170" fillId="0" borderId="0" xfId="0" applyFont="1" applyAlignment="1">
      <alignment vertical="center" wrapText="1"/>
    </xf>
    <xf numFmtId="0" fontId="95" fillId="0" borderId="30" xfId="0" applyFont="1" applyBorder="1" applyAlignment="1">
      <alignment horizontal="left" vertical="center" wrapText="1"/>
    </xf>
    <xf numFmtId="0" fontId="95" fillId="0" borderId="0" xfId="0" applyFont="1" applyBorder="1" applyAlignment="1">
      <alignment vertical="center" wrapText="1"/>
    </xf>
    <xf numFmtId="3" fontId="95" fillId="0" borderId="32" xfId="0" applyNumberFormat="1" applyFont="1" applyBorder="1" applyAlignment="1">
      <alignment horizontal="center" vertical="center" wrapText="1"/>
    </xf>
    <xf numFmtId="4" fontId="176" fillId="0" borderId="140" xfId="0" applyNumberFormat="1" applyFont="1" applyBorder="1" applyAlignment="1">
      <alignment horizontal="center" vertical="center" wrapText="1"/>
    </xf>
    <xf numFmtId="0" fontId="95" fillId="0" borderId="90" xfId="2" applyFont="1" applyBorder="1" applyAlignment="1">
      <alignment horizontal="left" vertical="center" wrapText="1"/>
    </xf>
    <xf numFmtId="3" fontId="95" fillId="0" borderId="91" xfId="2" applyNumberFormat="1" applyFont="1" applyBorder="1" applyAlignment="1">
      <alignment horizontal="center" vertical="center" wrapText="1"/>
    </xf>
    <xf numFmtId="3" fontId="95" fillId="0" borderId="92" xfId="2" applyNumberFormat="1" applyFont="1" applyBorder="1" applyAlignment="1">
      <alignment horizontal="center" vertical="center" wrapText="1"/>
    </xf>
    <xf numFmtId="4" fontId="176" fillId="0" borderId="92" xfId="2" applyNumberFormat="1" applyFont="1" applyBorder="1" applyAlignment="1">
      <alignment horizontal="center" vertical="center" wrapText="1"/>
    </xf>
    <xf numFmtId="167" fontId="176" fillId="0" borderId="93" xfId="1" applyNumberFormat="1" applyFont="1" applyBorder="1" applyAlignment="1">
      <alignment horizontal="center" vertical="center" wrapText="1"/>
    </xf>
    <xf numFmtId="3" fontId="95" fillId="0" borderId="94" xfId="2" applyNumberFormat="1" applyFont="1" applyBorder="1" applyAlignment="1">
      <alignment horizontal="center" vertical="center" wrapText="1"/>
    </xf>
    <xf numFmtId="4" fontId="176" fillId="0" borderId="95" xfId="2" applyNumberFormat="1" applyFont="1" applyBorder="1" applyAlignment="1">
      <alignment horizontal="center" vertical="center" wrapText="1"/>
    </xf>
    <xf numFmtId="4" fontId="176" fillId="0" borderId="93" xfId="2" applyNumberFormat="1" applyFont="1" applyBorder="1" applyAlignment="1">
      <alignment horizontal="center" vertical="center" wrapText="1"/>
    </xf>
    <xf numFmtId="0" fontId="95" fillId="0" borderId="30" xfId="2" applyFont="1" applyBorder="1" applyAlignment="1">
      <alignment horizontal="left" vertical="center" wrapText="1"/>
    </xf>
    <xf numFmtId="3" fontId="95" fillId="0" borderId="32" xfId="2" applyNumberFormat="1" applyFont="1" applyBorder="1" applyAlignment="1">
      <alignment vertical="center" wrapText="1"/>
    </xf>
    <xf numFmtId="4" fontId="176" fillId="0" borderId="140" xfId="2" applyNumberFormat="1" applyFont="1" applyBorder="1" applyAlignment="1">
      <alignment vertical="center" wrapText="1"/>
    </xf>
    <xf numFmtId="4" fontId="176" fillId="0" borderId="102" xfId="2" applyNumberFormat="1" applyFont="1" applyBorder="1" applyAlignment="1">
      <alignment vertical="center" wrapText="1"/>
    </xf>
    <xf numFmtId="167" fontId="176" fillId="0" borderId="140" xfId="1" applyNumberFormat="1" applyFont="1" applyBorder="1" applyAlignment="1">
      <alignment vertical="center" wrapText="1"/>
    </xf>
    <xf numFmtId="49" fontId="170" fillId="0" borderId="0" xfId="0" applyNumberFormat="1" applyFont="1" applyAlignment="1">
      <alignment vertical="center" wrapText="1"/>
    </xf>
    <xf numFmtId="3" fontId="95" fillId="0" borderId="32" xfId="2" applyNumberFormat="1" applyFont="1" applyBorder="1" applyAlignment="1">
      <alignment horizontal="center" vertical="center" wrapText="1"/>
    </xf>
    <xf numFmtId="4" fontId="176" fillId="0" borderId="35" xfId="2" applyNumberFormat="1" applyFont="1" applyBorder="1" applyAlignment="1">
      <alignment horizontal="center" vertical="center" wrapText="1"/>
    </xf>
    <xf numFmtId="3" fontId="95" fillId="0" borderId="30" xfId="2" applyNumberFormat="1" applyFont="1" applyBorder="1" applyAlignment="1">
      <alignment horizontal="center" vertical="center" wrapText="1"/>
    </xf>
    <xf numFmtId="10" fontId="70" fillId="0" borderId="0" xfId="6" applyNumberFormat="1" applyFont="1" applyAlignment="1">
      <alignment vertical="center" wrapText="1"/>
    </xf>
    <xf numFmtId="4" fontId="176" fillId="0" borderId="35" xfId="0" applyNumberFormat="1" applyFont="1" applyBorder="1" applyAlignment="1">
      <alignment horizontal="center" vertical="center" wrapText="1"/>
    </xf>
    <xf numFmtId="4" fontId="161" fillId="0" borderId="35"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95" fillId="0" borderId="52" xfId="0" applyFont="1" applyBorder="1" applyAlignment="1">
      <alignment horizontal="left" vertical="center" wrapText="1"/>
    </xf>
    <xf numFmtId="3" fontId="95" fillId="0" borderId="61" xfId="0" applyNumberFormat="1" applyFont="1" applyBorder="1" applyAlignment="1">
      <alignment horizontal="center" vertical="center" wrapText="1"/>
    </xf>
    <xf numFmtId="4" fontId="176" fillId="0" borderId="62" xfId="0" applyNumberFormat="1" applyFont="1" applyBorder="1" applyAlignment="1">
      <alignment horizontal="center" vertical="center" wrapText="1"/>
    </xf>
    <xf numFmtId="0" fontId="95" fillId="0" borderId="0" xfId="0" applyFont="1" applyAlignment="1">
      <alignment horizontal="center" vertical="center"/>
    </xf>
    <xf numFmtId="10" fontId="70" fillId="0" borderId="0" xfId="0" applyNumberFormat="1" applyFont="1" applyBorder="1" applyAlignment="1">
      <alignment horizontal="center" vertical="center"/>
    </xf>
    <xf numFmtId="10" fontId="70" fillId="0" borderId="0" xfId="0" applyNumberFormat="1" applyFont="1" applyAlignment="1">
      <alignment vertical="center" wrapText="1"/>
    </xf>
    <xf numFmtId="3" fontId="95" fillId="0" borderId="61" xfId="0" quotePrefix="1" applyNumberFormat="1" applyFont="1" applyBorder="1" applyAlignment="1">
      <alignment horizontal="center" vertical="center" wrapText="1"/>
    </xf>
    <xf numFmtId="0" fontId="95" fillId="0" borderId="52" xfId="2" applyFont="1" applyBorder="1" applyAlignment="1">
      <alignment horizontal="left" vertical="center" wrapText="1"/>
    </xf>
    <xf numFmtId="3" fontId="95" fillId="0" borderId="61" xfId="2" applyNumberFormat="1" applyFont="1" applyBorder="1" applyAlignment="1">
      <alignment horizontal="center" vertical="center" wrapText="1"/>
    </xf>
    <xf numFmtId="4" fontId="176" fillId="0" borderId="62" xfId="2" applyNumberFormat="1" applyFont="1" applyBorder="1" applyAlignment="1">
      <alignment horizontal="center" vertical="center" wrapText="1"/>
    </xf>
    <xf numFmtId="4" fontId="176" fillId="0" borderId="66" xfId="2" applyNumberFormat="1" applyFont="1" applyBorder="1" applyAlignment="1">
      <alignment horizontal="center" vertical="center" wrapText="1"/>
    </xf>
    <xf numFmtId="0" fontId="207" fillId="0" borderId="0" xfId="2" applyFont="1"/>
    <xf numFmtId="0" fontId="207" fillId="0" borderId="0" xfId="2" applyFont="1" applyAlignment="1">
      <alignment vertical="center" wrapText="1"/>
    </xf>
    <xf numFmtId="14" fontId="55" fillId="0" borderId="0" xfId="2" applyNumberFormat="1" applyFont="1" applyAlignment="1">
      <alignment horizontal="left" vertical="center" wrapText="1"/>
    </xf>
    <xf numFmtId="1" fontId="55" fillId="0" borderId="0" xfId="21" applyNumberFormat="1" applyFont="1" applyBorder="1" applyAlignment="1">
      <alignment horizontal="center" vertical="center"/>
    </xf>
    <xf numFmtId="0" fontId="95" fillId="0" borderId="0" xfId="2" applyFont="1"/>
    <xf numFmtId="10" fontId="166" fillId="0" borderId="0" xfId="6" applyNumberFormat="1" applyFont="1" applyAlignment="1">
      <alignment vertical="center" wrapText="1"/>
    </xf>
    <xf numFmtId="3" fontId="95" fillId="0" borderId="2" xfId="0" applyNumberFormat="1" applyFont="1" applyBorder="1" applyAlignment="1">
      <alignment horizontal="center" vertical="center" wrapText="1"/>
    </xf>
    <xf numFmtId="4" fontId="95" fillId="0" borderId="0" xfId="0" applyNumberFormat="1" applyFont="1" applyBorder="1" applyAlignment="1">
      <alignment horizontal="center" vertical="center" wrapText="1"/>
    </xf>
    <xf numFmtId="4" fontId="95" fillId="0" borderId="52" xfId="0" applyNumberFormat="1" applyFont="1" applyBorder="1" applyAlignment="1">
      <alignment horizontal="center" vertical="center" wrapText="1"/>
    </xf>
    <xf numFmtId="0" fontId="95" fillId="0" borderId="59" xfId="0" applyFont="1" applyBorder="1" applyAlignment="1">
      <alignment vertical="center" wrapText="1"/>
    </xf>
    <xf numFmtId="3" fontId="95" fillId="0" borderId="52" xfId="0" applyNumberFormat="1" applyFont="1" applyBorder="1" applyAlignment="1">
      <alignment horizontal="center" vertical="center" wrapText="1"/>
    </xf>
    <xf numFmtId="0" fontId="95" fillId="0" borderId="217" xfId="0" applyFont="1" applyBorder="1" applyAlignment="1">
      <alignment vertical="center" wrapText="1"/>
    </xf>
    <xf numFmtId="9" fontId="95" fillId="0" borderId="0" xfId="8" applyFont="1" applyBorder="1" applyAlignment="1">
      <alignment horizontal="center" vertical="center"/>
    </xf>
    <xf numFmtId="3" fontId="95" fillId="0" borderId="52" xfId="2" applyNumberFormat="1" applyFont="1" applyBorder="1" applyAlignment="1">
      <alignment horizontal="center" vertical="center" wrapText="1"/>
    </xf>
    <xf numFmtId="3" fontId="95" fillId="4" borderId="90" xfId="3" applyNumberFormat="1" applyFont="1" applyFill="1" applyBorder="1" applyAlignment="1">
      <alignment horizontal="left" vertical="center" wrapText="1" indent="1"/>
    </xf>
    <xf numFmtId="3" fontId="95" fillId="4" borderId="182" xfId="2" applyNumberFormat="1" applyFont="1" applyFill="1" applyBorder="1" applyAlignment="1" applyProtection="1">
      <alignment horizontal="center" vertical="center"/>
      <protection locked="0"/>
    </xf>
    <xf numFmtId="4" fontId="176" fillId="4" borderId="182" xfId="2" applyNumberFormat="1" applyFont="1" applyFill="1" applyBorder="1" applyAlignment="1">
      <alignment horizontal="center" vertical="center"/>
    </xf>
    <xf numFmtId="3" fontId="95" fillId="4" borderId="0" xfId="2" applyNumberFormat="1" applyFont="1" applyFill="1" applyAlignment="1" applyProtection="1">
      <alignment horizontal="center" vertical="center"/>
      <protection locked="0"/>
    </xf>
    <xf numFmtId="3" fontId="95" fillId="4" borderId="180" xfId="2" applyNumberFormat="1" applyFont="1" applyFill="1" applyBorder="1" applyAlignment="1" applyProtection="1">
      <alignment horizontal="center" vertical="center"/>
      <protection locked="0"/>
    </xf>
    <xf numFmtId="3" fontId="95" fillId="4" borderId="90" xfId="2" applyNumberFormat="1" applyFont="1" applyFill="1" applyBorder="1" applyAlignment="1" applyProtection="1">
      <alignment horizontal="center" vertical="center"/>
      <protection locked="0"/>
    </xf>
    <xf numFmtId="4" fontId="176" fillId="4" borderId="92" xfId="2" applyNumberFormat="1" applyFont="1" applyFill="1" applyBorder="1" applyAlignment="1">
      <alignment horizontal="center" vertical="center"/>
    </xf>
    <xf numFmtId="4" fontId="176" fillId="4" borderId="90" xfId="2" applyNumberFormat="1" applyFont="1" applyFill="1" applyBorder="1" applyAlignment="1">
      <alignment horizontal="center" vertical="center"/>
    </xf>
    <xf numFmtId="3" fontId="95" fillId="4" borderId="185" xfId="2" applyNumberFormat="1" applyFont="1" applyFill="1" applyBorder="1" applyAlignment="1" applyProtection="1">
      <alignment horizontal="center" vertical="center"/>
      <protection locked="0"/>
    </xf>
    <xf numFmtId="4" fontId="176" fillId="4" borderId="94" xfId="2" applyNumberFormat="1" applyFont="1" applyFill="1" applyBorder="1" applyAlignment="1">
      <alignment horizontal="center" vertical="center"/>
    </xf>
    <xf numFmtId="3" fontId="95" fillId="4" borderId="52" xfId="3" applyNumberFormat="1" applyFont="1" applyFill="1" applyBorder="1" applyAlignment="1">
      <alignment horizontal="left" vertical="center" wrapText="1" indent="1"/>
    </xf>
    <xf numFmtId="3" fontId="95" fillId="4" borderId="61" xfId="2" applyNumberFormat="1" applyFont="1" applyFill="1" applyBorder="1" applyAlignment="1" applyProtection="1">
      <alignment horizontal="center" vertical="center"/>
      <protection locked="0"/>
    </xf>
    <xf numFmtId="4" fontId="176" fillId="4" borderId="62" xfId="2" applyNumberFormat="1" applyFont="1" applyFill="1" applyBorder="1" applyAlignment="1">
      <alignment horizontal="center" vertical="center"/>
    </xf>
    <xf numFmtId="0" fontId="70" fillId="0" borderId="0" xfId="16" applyFont="1" applyBorder="1" applyAlignment="1">
      <alignment vertical="center" wrapText="1"/>
    </xf>
    <xf numFmtId="3" fontId="95" fillId="4" borderId="52" xfId="16" applyNumberFormat="1" applyFont="1" applyFill="1" applyBorder="1" applyAlignment="1">
      <alignment horizontal="left" vertical="center" wrapText="1" indent="1"/>
    </xf>
    <xf numFmtId="3" fontId="95" fillId="4" borderId="18" xfId="0" applyNumberFormat="1" applyFont="1" applyFill="1" applyBorder="1" applyAlignment="1" applyProtection="1">
      <alignment horizontal="center" vertical="center"/>
      <protection locked="0"/>
    </xf>
    <xf numFmtId="2" fontId="176" fillId="4" borderId="18" xfId="8" applyNumberFormat="1" applyFont="1" applyFill="1" applyBorder="1" applyAlignment="1" applyProtection="1">
      <alignment horizontal="center" vertical="center"/>
      <protection locked="0"/>
    </xf>
    <xf numFmtId="3" fontId="95" fillId="4" borderId="61" xfId="0" applyNumberFormat="1" applyFont="1" applyFill="1" applyBorder="1" applyAlignment="1" applyProtection="1">
      <alignment horizontal="center" vertical="center"/>
      <protection locked="0"/>
    </xf>
    <xf numFmtId="2" fontId="176" fillId="4" borderId="62" xfId="8" applyNumberFormat="1" applyFont="1" applyFill="1" applyBorder="1" applyAlignment="1" applyProtection="1">
      <alignment horizontal="center" vertical="center"/>
      <protection locked="0"/>
    </xf>
    <xf numFmtId="0" fontId="201" fillId="0" borderId="0" xfId="2" applyFont="1" applyAlignment="1">
      <alignment horizontal="center" vertical="center" wrapText="1"/>
    </xf>
    <xf numFmtId="3" fontId="201" fillId="4" borderId="52" xfId="3" applyNumberFormat="1" applyFont="1" applyFill="1" applyBorder="1" applyAlignment="1">
      <alignment horizontal="left" vertical="center" wrapText="1" indent="1"/>
    </xf>
    <xf numFmtId="168" fontId="208" fillId="4" borderId="52" xfId="2" applyNumberFormat="1" applyFont="1" applyFill="1" applyBorder="1" applyAlignment="1" applyProtection="1">
      <alignment horizontal="center" vertical="center"/>
      <protection locked="0"/>
    </xf>
    <xf numFmtId="3" fontId="201" fillId="4" borderId="0" xfId="2" applyNumberFormat="1" applyFont="1" applyFill="1" applyAlignment="1" applyProtection="1">
      <alignment horizontal="center" vertical="center"/>
      <protection locked="0"/>
    </xf>
    <xf numFmtId="168" fontId="208" fillId="4" borderId="15" xfId="2" applyNumberFormat="1" applyFont="1" applyFill="1" applyBorder="1" applyAlignment="1" applyProtection="1">
      <alignment horizontal="center" vertical="center"/>
      <protection locked="0"/>
    </xf>
    <xf numFmtId="3" fontId="201" fillId="4" borderId="16" xfId="2" applyNumberFormat="1" applyFont="1" applyFill="1" applyBorder="1" applyAlignment="1" applyProtection="1">
      <alignment horizontal="center" vertical="center"/>
      <protection locked="0"/>
    </xf>
    <xf numFmtId="168" fontId="176" fillId="4" borderId="52" xfId="2" applyNumberFormat="1" applyFont="1" applyFill="1" applyBorder="1" applyAlignment="1" applyProtection="1">
      <alignment horizontal="center" vertical="center"/>
      <protection locked="0"/>
    </xf>
    <xf numFmtId="0" fontId="95" fillId="4" borderId="61" xfId="0" applyFont="1" applyFill="1" applyBorder="1"/>
    <xf numFmtId="9" fontId="95" fillId="4" borderId="66" xfId="0" applyNumberFormat="1" applyFont="1" applyFill="1" applyBorder="1" applyAlignment="1">
      <alignment horizontal="center"/>
    </xf>
    <xf numFmtId="169" fontId="95" fillId="4" borderId="62" xfId="0" applyNumberFormat="1" applyFont="1" applyFill="1" applyBorder="1" applyAlignment="1">
      <alignment horizontal="center"/>
    </xf>
    <xf numFmtId="0" fontId="95" fillId="0" borderId="52" xfId="0" applyFont="1" applyBorder="1" applyAlignment="1">
      <alignment wrapText="1"/>
    </xf>
    <xf numFmtId="170" fontId="95" fillId="0" borderId="61" xfId="0" applyNumberFormat="1" applyFont="1" applyBorder="1" applyAlignment="1">
      <alignment horizontal="center" wrapText="1"/>
    </xf>
    <xf numFmtId="2" fontId="176" fillId="0" borderId="62" xfId="0" applyNumberFormat="1" applyFont="1" applyBorder="1" applyAlignment="1">
      <alignment horizontal="center" wrapText="1"/>
    </xf>
    <xf numFmtId="9" fontId="95" fillId="4" borderId="65" xfId="0" applyNumberFormat="1" applyFont="1" applyFill="1" applyBorder="1" applyAlignment="1">
      <alignment horizontal="center"/>
    </xf>
    <xf numFmtId="169" fontId="95" fillId="4" borderId="58" xfId="0" applyNumberFormat="1" applyFont="1" applyFill="1" applyBorder="1" applyAlignment="1">
      <alignment horizontal="center"/>
    </xf>
    <xf numFmtId="3" fontId="176" fillId="0" borderId="62" xfId="2" applyNumberFormat="1" applyFont="1" applyBorder="1" applyAlignment="1">
      <alignment horizontal="center" vertical="center" wrapText="1"/>
    </xf>
    <xf numFmtId="0" fontId="95" fillId="0" borderId="52" xfId="3" applyFont="1" applyBorder="1" applyAlignment="1">
      <alignment wrapText="1"/>
    </xf>
    <xf numFmtId="3" fontId="95" fillId="4" borderId="52" xfId="2" applyNumberFormat="1" applyFont="1" applyFill="1" applyBorder="1" applyAlignment="1" applyProtection="1">
      <alignment horizontal="center" vertical="center"/>
      <protection locked="0"/>
    </xf>
    <xf numFmtId="170" fontId="176" fillId="4" borderId="62" xfId="15" applyNumberFormat="1" applyFont="1" applyFill="1" applyBorder="1" applyAlignment="1" applyProtection="1">
      <alignment horizontal="center" vertical="center"/>
      <protection locked="0"/>
    </xf>
    <xf numFmtId="0" fontId="95" fillId="0" borderId="0" xfId="16" applyFont="1" applyBorder="1" applyAlignment="1">
      <alignment horizontal="center" vertical="center" wrapText="1"/>
    </xf>
    <xf numFmtId="0" fontId="95" fillId="0" borderId="52" xfId="16" applyFont="1" applyBorder="1" applyAlignment="1">
      <alignment horizontal="left" vertical="center" wrapText="1"/>
    </xf>
    <xf numFmtId="3" fontId="95" fillId="0" borderId="52" xfId="16" applyNumberFormat="1" applyFont="1" applyBorder="1" applyAlignment="1">
      <alignment horizontal="center" vertical="center" wrapText="1"/>
    </xf>
    <xf numFmtId="10" fontId="70" fillId="0" borderId="0" xfId="16" applyNumberFormat="1" applyFont="1" applyAlignment="1">
      <alignment vertical="center" wrapText="1"/>
    </xf>
    <xf numFmtId="3" fontId="95" fillId="0" borderId="61" xfId="16" applyNumberFormat="1" applyFont="1" applyBorder="1" applyAlignment="1">
      <alignment horizontal="center" vertical="center" wrapText="1"/>
    </xf>
    <xf numFmtId="4" fontId="176" fillId="0" borderId="62" xfId="16" applyNumberFormat="1" applyFont="1" applyBorder="1" applyAlignment="1">
      <alignment horizontal="center" vertical="center" wrapText="1"/>
    </xf>
    <xf numFmtId="3" fontId="95" fillId="0" borderId="61" xfId="16" quotePrefix="1" applyNumberFormat="1" applyFont="1" applyBorder="1" applyAlignment="1">
      <alignment horizontal="center" vertical="center" wrapText="1"/>
    </xf>
    <xf numFmtId="0" fontId="55" fillId="39" borderId="53" xfId="2" applyFont="1" applyFill="1" applyBorder="1" applyAlignment="1">
      <alignment horizontal="center" vertical="center" wrapText="1"/>
    </xf>
    <xf numFmtId="9" fontId="209" fillId="0" borderId="0" xfId="8" applyFont="1" applyBorder="1" applyAlignment="1">
      <alignment horizontal="center" vertical="center"/>
    </xf>
    <xf numFmtId="3" fontId="210" fillId="39" borderId="53" xfId="3" applyNumberFormat="1" applyFont="1" applyFill="1" applyBorder="1" applyAlignment="1">
      <alignment horizontal="center" vertical="center" wrapText="1"/>
    </xf>
    <xf numFmtId="3" fontId="210" fillId="39" borderId="54" xfId="3" applyNumberFormat="1" applyFont="1" applyFill="1" applyBorder="1" applyAlignment="1">
      <alignment horizontal="center" vertical="center" wrapText="1"/>
    </xf>
    <xf numFmtId="0" fontId="210" fillId="39" borderId="53" xfId="2" applyFont="1" applyFill="1" applyBorder="1" applyAlignment="1">
      <alignment horizontal="center" vertical="center" wrapText="1"/>
    </xf>
    <xf numFmtId="3" fontId="55" fillId="39" borderId="53" xfId="3" applyNumberFormat="1" applyFont="1" applyFill="1" applyBorder="1" applyAlignment="1">
      <alignment horizontal="center" vertical="center" wrapText="1"/>
    </xf>
    <xf numFmtId="3" fontId="55" fillId="39" borderId="54" xfId="3" applyNumberFormat="1" applyFont="1" applyFill="1" applyBorder="1" applyAlignment="1">
      <alignment horizontal="center" vertical="center" wrapText="1"/>
    </xf>
    <xf numFmtId="2" fontId="55" fillId="0" borderId="0" xfId="2" applyNumberFormat="1" applyFont="1" applyAlignment="1">
      <alignment horizontal="left" vertical="center" wrapText="1"/>
    </xf>
    <xf numFmtId="0" fontId="70" fillId="0" borderId="0" xfId="16" applyFont="1" applyAlignment="1">
      <alignment vertical="center" wrapText="1"/>
    </xf>
    <xf numFmtId="14" fontId="54" fillId="0" borderId="0" xfId="2" applyNumberFormat="1" applyFont="1" applyAlignment="1">
      <alignment vertical="center" wrapText="1"/>
    </xf>
    <xf numFmtId="0" fontId="213" fillId="0" borderId="0" xfId="0" applyFont="1" applyAlignment="1">
      <alignment horizontal="left" vertical="center" wrapText="1"/>
    </xf>
    <xf numFmtId="0" fontId="214" fillId="0" borderId="0" xfId="0" applyFont="1" applyAlignment="1">
      <alignment horizontal="center" wrapText="1"/>
    </xf>
    <xf numFmtId="0" fontId="216" fillId="0" borderId="0" xfId="0" applyFont="1" applyAlignment="1">
      <alignment horizontal="left" vertical="center"/>
    </xf>
    <xf numFmtId="0" fontId="216" fillId="0" borderId="0" xfId="0" applyFont="1" applyAlignment="1">
      <alignment vertical="center"/>
    </xf>
    <xf numFmtId="0" fontId="217" fillId="0" borderId="0" xfId="0" applyFont="1" applyAlignment="1">
      <alignment horizontal="center" vertical="center" wrapText="1"/>
    </xf>
    <xf numFmtId="0" fontId="18" fillId="0" borderId="0" xfId="0" applyFont="1" applyAlignment="1">
      <alignment horizontal="left"/>
    </xf>
    <xf numFmtId="0" fontId="18" fillId="0" borderId="0" xfId="0" applyFont="1"/>
    <xf numFmtId="0" fontId="55" fillId="0" borderId="0" xfId="2" applyFont="1"/>
    <xf numFmtId="0" fontId="109" fillId="0" borderId="0" xfId="0" applyFont="1" applyAlignment="1">
      <alignment vertical="center" wrapText="1"/>
    </xf>
    <xf numFmtId="0" fontId="109" fillId="0" borderId="0" xfId="0" applyFont="1" applyBorder="1" applyAlignment="1">
      <alignment vertical="center" wrapText="1"/>
    </xf>
    <xf numFmtId="2" fontId="54" fillId="0" borderId="0" xfId="0" applyNumberFormat="1" applyFont="1" applyBorder="1" applyAlignment="1" applyProtection="1">
      <alignment horizontal="center" vertical="center"/>
      <protection locked="0"/>
    </xf>
    <xf numFmtId="10" fontId="54" fillId="0" borderId="0" xfId="0" applyNumberFormat="1"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center" wrapText="1"/>
    </xf>
    <xf numFmtId="2" fontId="109" fillId="0" borderId="0" xfId="0" applyNumberFormat="1" applyFont="1" applyAlignment="1">
      <alignment vertical="center" wrapText="1"/>
    </xf>
    <xf numFmtId="0" fontId="126" fillId="0" borderId="0" xfId="0" applyFont="1" applyAlignment="1">
      <alignment horizontal="center" vertical="center"/>
    </xf>
    <xf numFmtId="3" fontId="111" fillId="5" borderId="80" xfId="19" applyNumberFormat="1" applyFont="1" applyFill="1" applyBorder="1"/>
    <xf numFmtId="0" fontId="11" fillId="0" borderId="80" xfId="19" applyFont="1" applyBorder="1"/>
    <xf numFmtId="3" fontId="11" fillId="4" borderId="88" xfId="19" applyNumberFormat="1" applyFont="1" applyFill="1" applyBorder="1"/>
    <xf numFmtId="3" fontId="11" fillId="4" borderId="89" xfId="19" applyNumberFormat="1" applyFont="1" applyFill="1" applyBorder="1"/>
    <xf numFmtId="3" fontId="111" fillId="4" borderId="219" xfId="19" applyNumberFormat="1" applyFont="1" applyFill="1" applyBorder="1"/>
    <xf numFmtId="3" fontId="111" fillId="5" borderId="140" xfId="19" applyNumberFormat="1" applyFont="1" applyFill="1" applyBorder="1"/>
    <xf numFmtId="3" fontId="11" fillId="4" borderId="219" xfId="19" applyNumberFormat="1" applyFont="1" applyFill="1" applyBorder="1"/>
    <xf numFmtId="4" fontId="111" fillId="4" borderId="140" xfId="19" applyNumberFormat="1" applyFont="1" applyFill="1" applyBorder="1"/>
    <xf numFmtId="3" fontId="11" fillId="4" borderId="220" xfId="19" applyNumberFormat="1" applyFont="1" applyFill="1" applyBorder="1"/>
    <xf numFmtId="3" fontId="11" fillId="4" borderId="186" xfId="19" applyNumberFormat="1" applyFont="1" applyFill="1" applyBorder="1"/>
    <xf numFmtId="3" fontId="11" fillId="4" borderId="221" xfId="19" applyNumberFormat="1" applyFont="1" applyFill="1" applyBorder="1"/>
    <xf numFmtId="0" fontId="11" fillId="0" borderId="86" xfId="19" applyFont="1" applyBorder="1"/>
    <xf numFmtId="14" fontId="130" fillId="6" borderId="33" xfId="19" applyNumberFormat="1" applyFont="1" applyFill="1" applyBorder="1" applyAlignment="1">
      <alignment horizontal="center" vertical="center"/>
    </xf>
    <xf numFmtId="14" fontId="109" fillId="0" borderId="0" xfId="2" applyNumberFormat="1" applyFont="1" applyAlignment="1">
      <alignment horizontal="left" vertical="center" wrapText="1"/>
    </xf>
    <xf numFmtId="0" fontId="207" fillId="0" borderId="0" xfId="2" applyFont="1" applyAlignment="1">
      <alignment horizontal="center" vertical="center" wrapText="1"/>
    </xf>
    <xf numFmtId="14" fontId="55" fillId="38" borderId="222" xfId="19" applyNumberFormat="1" applyFont="1" applyFill="1" applyBorder="1" applyAlignment="1">
      <alignment horizontal="center" vertical="center"/>
    </xf>
    <xf numFmtId="0" fontId="3" fillId="0" borderId="0" xfId="0" applyFont="1" applyAlignment="1">
      <alignment vertical="center" wrapText="1"/>
    </xf>
    <xf numFmtId="0" fontId="3" fillId="0" borderId="0" xfId="0" applyFont="1" applyBorder="1" applyAlignment="1">
      <alignment vertical="center" wrapText="1"/>
    </xf>
    <xf numFmtId="0" fontId="150" fillId="39" borderId="53" xfId="0" applyFont="1" applyFill="1" applyBorder="1" applyAlignment="1">
      <alignment horizontal="center" vertical="center" wrapText="1"/>
    </xf>
    <xf numFmtId="3" fontId="2" fillId="0" borderId="53" xfId="0" applyNumberFormat="1" applyFont="1" applyBorder="1" applyAlignment="1">
      <alignment horizontal="center" vertical="center" wrapText="1"/>
    </xf>
    <xf numFmtId="0" fontId="2" fillId="0" borderId="0" xfId="0" applyFont="1" applyAlignment="1">
      <alignment vertical="center" wrapText="1"/>
    </xf>
    <xf numFmtId="3" fontId="2" fillId="0" borderId="55" xfId="0" applyNumberFormat="1" applyFont="1" applyBorder="1" applyAlignment="1">
      <alignment horizontal="center" vertical="center"/>
    </xf>
    <xf numFmtId="4" fontId="203" fillId="0" borderId="56" xfId="0" applyNumberFormat="1" applyFont="1" applyBorder="1" applyAlignment="1">
      <alignment horizontal="center" vertical="center"/>
    </xf>
    <xf numFmtId="3" fontId="2" fillId="0" borderId="64" xfId="0" applyNumberFormat="1" applyFont="1" applyBorder="1" applyAlignment="1">
      <alignment horizontal="center" vertical="center"/>
    </xf>
    <xf numFmtId="4" fontId="2" fillId="0" borderId="0" xfId="0" applyNumberFormat="1" applyFont="1" applyBorder="1" applyAlignment="1">
      <alignment horizontal="center" vertical="center"/>
    </xf>
    <xf numFmtId="4" fontId="2" fillId="0" borderId="53" xfId="0" applyNumberFormat="1" applyFont="1" applyBorder="1" applyAlignment="1">
      <alignment horizontal="center" vertical="center"/>
    </xf>
    <xf numFmtId="3" fontId="2" fillId="0" borderId="63" xfId="0" applyNumberFormat="1" applyFont="1" applyBorder="1" applyAlignment="1">
      <alignment horizontal="center" vertical="center" wrapText="1"/>
    </xf>
    <xf numFmtId="3" fontId="2" fillId="0" borderId="59" xfId="0" applyNumberFormat="1" applyFont="1" applyBorder="1" applyAlignment="1">
      <alignment horizontal="center" vertical="center"/>
    </xf>
    <xf numFmtId="4" fontId="203" fillId="0" borderId="60" xfId="0" applyNumberFormat="1" applyFont="1" applyBorder="1" applyAlignment="1">
      <alignment horizontal="center" vertical="center"/>
    </xf>
    <xf numFmtId="3" fontId="2" fillId="0" borderId="0" xfId="0" applyNumberFormat="1" applyFont="1" applyBorder="1" applyAlignment="1">
      <alignment horizontal="center" vertical="center"/>
    </xf>
    <xf numFmtId="4" fontId="2" fillId="0" borderId="63" xfId="0" applyNumberFormat="1" applyFont="1" applyBorder="1" applyAlignment="1">
      <alignment horizontal="center" vertical="center"/>
    </xf>
    <xf numFmtId="3" fontId="2" fillId="0" borderId="59" xfId="0" applyNumberFormat="1" applyFont="1" applyBorder="1" applyAlignment="1">
      <alignment horizontal="center" vertical="center" wrapText="1"/>
    </xf>
    <xf numFmtId="4" fontId="203" fillId="0" borderId="60" xfId="0" applyNumberFormat="1" applyFont="1" applyBorder="1" applyAlignment="1">
      <alignment horizontal="center" vertical="center" wrapText="1"/>
    </xf>
    <xf numFmtId="3" fontId="2" fillId="0" borderId="0" xfId="0" applyNumberFormat="1" applyFont="1" applyBorder="1" applyAlignment="1">
      <alignment horizontal="center" vertical="center" wrapText="1"/>
    </xf>
    <xf numFmtId="0" fontId="2" fillId="0" borderId="54" xfId="0" applyFont="1" applyBorder="1" applyAlignment="1">
      <alignment horizontal="center" vertical="center" wrapText="1"/>
    </xf>
    <xf numFmtId="3" fontId="2" fillId="0" borderId="57" xfId="0" applyNumberFormat="1" applyFont="1" applyBorder="1" applyAlignment="1">
      <alignment horizontal="center" vertical="center" wrapText="1"/>
    </xf>
    <xf numFmtId="4" fontId="2" fillId="0" borderId="58" xfId="0" applyNumberFormat="1" applyFont="1" applyBorder="1" applyAlignment="1">
      <alignment horizontal="center" vertical="center" wrapText="1"/>
    </xf>
    <xf numFmtId="4" fontId="2" fillId="0" borderId="58" xfId="0" applyNumberFormat="1" applyFont="1" applyBorder="1" applyAlignment="1">
      <alignment horizontal="center" vertical="center"/>
    </xf>
    <xf numFmtId="3" fontId="2" fillId="0" borderId="57" xfId="0" applyNumberFormat="1" applyFont="1" applyBorder="1" applyAlignment="1">
      <alignment horizontal="center" vertical="center"/>
    </xf>
    <xf numFmtId="4" fontId="2" fillId="0" borderId="54" xfId="0" applyNumberFormat="1" applyFont="1" applyBorder="1" applyAlignment="1">
      <alignment horizontal="center" vertical="center" wrapText="1"/>
    </xf>
    <xf numFmtId="3" fontId="2" fillId="0" borderId="0" xfId="0" applyNumberFormat="1" applyFont="1" applyBorder="1" applyAlignment="1">
      <alignment vertical="center" wrapText="1"/>
    </xf>
    <xf numFmtId="0" fontId="2" fillId="0" borderId="0" xfId="0" applyFont="1" applyBorder="1" applyAlignment="1">
      <alignment vertical="center" wrapText="1"/>
    </xf>
    <xf numFmtId="0" fontId="111" fillId="0" borderId="0" xfId="0" applyFont="1" applyBorder="1" applyAlignment="1">
      <alignment horizontal="center" vertical="center" wrapText="1"/>
    </xf>
    <xf numFmtId="3" fontId="111" fillId="0" borderId="0" xfId="0" applyNumberFormat="1" applyFont="1" applyBorder="1" applyAlignment="1">
      <alignment horizontal="center" vertical="center" wrapText="1"/>
    </xf>
    <xf numFmtId="3" fontId="111" fillId="0" borderId="2" xfId="0" applyNumberFormat="1" applyFont="1" applyBorder="1" applyAlignment="1">
      <alignment horizontal="center" vertical="center" wrapText="1"/>
    </xf>
    <xf numFmtId="0" fontId="111" fillId="0" borderId="0" xfId="0" applyFont="1" applyBorder="1" applyAlignment="1">
      <alignment vertical="center" wrapText="1"/>
    </xf>
    <xf numFmtId="3" fontId="111" fillId="0" borderId="61" xfId="0" applyNumberFormat="1" applyFont="1" applyBorder="1" applyAlignment="1">
      <alignment horizontal="center" vertical="center" wrapText="1"/>
    </xf>
    <xf numFmtId="4" fontId="222" fillId="0" borderId="62" xfId="0" applyNumberFormat="1" applyFont="1" applyBorder="1" applyAlignment="1">
      <alignment horizontal="center" vertical="center" wrapText="1"/>
    </xf>
    <xf numFmtId="4" fontId="111" fillId="0" borderId="0" xfId="0" applyNumberFormat="1" applyFont="1" applyBorder="1" applyAlignment="1">
      <alignment horizontal="center" vertical="center" wrapText="1"/>
    </xf>
    <xf numFmtId="4" fontId="111" fillId="0" borderId="52" xfId="0" applyNumberFormat="1" applyFont="1" applyBorder="1" applyAlignment="1">
      <alignment horizontal="center" vertical="center" wrapText="1"/>
    </xf>
    <xf numFmtId="4" fontId="207" fillId="0" borderId="0" xfId="0" applyNumberFormat="1" applyFont="1" applyBorder="1" applyAlignment="1">
      <alignment horizontal="center" vertical="center" wrapText="1"/>
    </xf>
    <xf numFmtId="14" fontId="54" fillId="0" borderId="0" xfId="2" applyNumberFormat="1" applyFont="1" applyAlignment="1">
      <alignment horizontal="left" vertical="center"/>
    </xf>
    <xf numFmtId="14" fontId="55" fillId="0" borderId="0" xfId="2" applyNumberFormat="1" applyFont="1" applyAlignment="1">
      <alignment vertical="center" wrapText="1"/>
    </xf>
    <xf numFmtId="14" fontId="54" fillId="0" borderId="0" xfId="21" applyNumberFormat="1" applyFont="1" applyFill="1" applyBorder="1" applyAlignment="1">
      <alignment horizontal="center" vertical="center"/>
    </xf>
    <xf numFmtId="1" fontId="54" fillId="0" borderId="0" xfId="21" applyNumberFormat="1" applyFont="1" applyFill="1" applyBorder="1" applyAlignment="1">
      <alignment horizontal="center" vertical="center"/>
    </xf>
    <xf numFmtId="2" fontId="54" fillId="0" borderId="0" xfId="21" applyNumberFormat="1" applyFont="1" applyFill="1" applyBorder="1" applyAlignment="1">
      <alignment horizontal="center" vertical="center"/>
    </xf>
    <xf numFmtId="0" fontId="2" fillId="0" borderId="0" xfId="2" applyFont="1"/>
    <xf numFmtId="3" fontId="54" fillId="0" borderId="0" xfId="2" applyNumberFormat="1" applyFont="1"/>
    <xf numFmtId="0" fontId="211" fillId="0" borderId="0" xfId="0" applyFont="1" applyAlignment="1">
      <alignment horizontal="center" wrapText="1"/>
    </xf>
    <xf numFmtId="0" fontId="218" fillId="0" borderId="0" xfId="0" applyFont="1" applyAlignment="1">
      <alignment horizontal="center"/>
    </xf>
    <xf numFmtId="0" fontId="215" fillId="0" borderId="0" xfId="0" applyFont="1" applyAlignment="1">
      <alignment horizontal="center" vertical="center" wrapText="1"/>
    </xf>
    <xf numFmtId="0" fontId="215" fillId="0" borderId="0" xfId="0" applyFont="1" applyAlignment="1" applyProtection="1">
      <alignment horizontal="center" vertical="center" wrapText="1"/>
      <protection locked="0"/>
    </xf>
    <xf numFmtId="0" fontId="214" fillId="0" borderId="0" xfId="0" applyFont="1" applyAlignment="1">
      <alignment horizontal="center" wrapText="1"/>
    </xf>
    <xf numFmtId="0" fontId="213" fillId="0" borderId="0" xfId="0" applyFont="1" applyAlignment="1">
      <alignment horizontal="left" vertical="center" wrapText="1"/>
    </xf>
    <xf numFmtId="0" fontId="124" fillId="0" borderId="0" xfId="18" applyFont="1" applyAlignment="1">
      <alignment horizontal="left" vertical="center" wrapText="1"/>
    </xf>
    <xf numFmtId="0" fontId="122" fillId="0" borderId="0" xfId="0" applyFont="1" applyAlignment="1">
      <alignment horizontal="center"/>
    </xf>
    <xf numFmtId="0" fontId="122" fillId="0" borderId="0" xfId="0" applyFont="1" applyAlignment="1">
      <alignment horizontal="center" vertical="center" wrapText="1"/>
    </xf>
    <xf numFmtId="0" fontId="122" fillId="4" borderId="0" xfId="0" applyFont="1" applyFill="1" applyAlignment="1">
      <alignment horizontal="left" vertical="center" wrapText="1"/>
    </xf>
    <xf numFmtId="0" fontId="120" fillId="4" borderId="0" xfId="0" applyFont="1" applyFill="1" applyAlignment="1">
      <alignment horizontal="left" vertical="center" wrapText="1"/>
    </xf>
    <xf numFmtId="14" fontId="122" fillId="4" borderId="0" xfId="0" applyNumberFormat="1" applyFont="1" applyFill="1" applyAlignment="1">
      <alignment horizontal="justify" vertical="center" wrapText="1"/>
    </xf>
    <xf numFmtId="0" fontId="120" fillId="4" borderId="0" xfId="0" applyFont="1" applyFill="1" applyAlignment="1">
      <alignment horizontal="justify" vertical="center" wrapText="1"/>
    </xf>
    <xf numFmtId="0" fontId="123" fillId="0" borderId="0" xfId="18" applyFont="1" applyAlignment="1">
      <alignment horizontal="left" vertical="center" wrapText="1"/>
    </xf>
    <xf numFmtId="14" fontId="55" fillId="38" borderId="108" xfId="19" applyNumberFormat="1" applyFont="1" applyFill="1" applyBorder="1" applyAlignment="1">
      <alignment horizontal="center" vertical="center" wrapText="1"/>
    </xf>
    <xf numFmtId="14" fontId="55" fillId="38" borderId="105" xfId="19" applyNumberFormat="1" applyFont="1" applyFill="1" applyBorder="1" applyAlignment="1">
      <alignment horizontal="center" vertical="center" wrapText="1"/>
    </xf>
    <xf numFmtId="14" fontId="55" fillId="38" borderId="104" xfId="19" applyNumberFormat="1" applyFont="1" applyFill="1" applyBorder="1" applyAlignment="1">
      <alignment horizontal="center" vertical="center" wrapText="1"/>
    </xf>
    <xf numFmtId="14" fontId="55" fillId="38" borderId="128" xfId="19" applyNumberFormat="1" applyFont="1" applyFill="1" applyBorder="1" applyAlignment="1">
      <alignment horizontal="center" vertical="center"/>
    </xf>
    <xf numFmtId="14" fontId="55" fillId="38" borderId="129" xfId="19" applyNumberFormat="1" applyFont="1" applyFill="1" applyBorder="1" applyAlignment="1">
      <alignment horizontal="center" vertical="center"/>
    </xf>
    <xf numFmtId="0" fontId="126" fillId="0" borderId="0" xfId="0" applyFont="1" applyAlignment="1">
      <alignment horizontal="center" vertical="center"/>
    </xf>
    <xf numFmtId="14" fontId="55" fillId="38" borderId="30" xfId="19" applyNumberFormat="1" applyFont="1" applyFill="1" applyBorder="1" applyAlignment="1">
      <alignment horizontal="center" vertical="center"/>
    </xf>
    <xf numFmtId="14" fontId="55" fillId="38" borderId="97" xfId="19" applyNumberFormat="1" applyFont="1" applyFill="1" applyBorder="1" applyAlignment="1">
      <alignment horizontal="center" vertical="center"/>
    </xf>
    <xf numFmtId="14" fontId="55" fillId="38" borderId="104" xfId="19" applyNumberFormat="1" applyFont="1" applyFill="1" applyBorder="1" applyAlignment="1">
      <alignment horizontal="center" vertical="center"/>
    </xf>
    <xf numFmtId="0" fontId="54" fillId="39" borderId="105" xfId="19" applyFont="1" applyFill="1" applyBorder="1" applyAlignment="1">
      <alignment horizontal="center" vertical="center"/>
    </xf>
    <xf numFmtId="14" fontId="55" fillId="38" borderId="106" xfId="19" applyNumberFormat="1" applyFont="1" applyFill="1" applyBorder="1" applyAlignment="1">
      <alignment horizontal="center" vertical="center" wrapText="1"/>
    </xf>
    <xf numFmtId="14" fontId="55" fillId="38" borderId="107" xfId="19" applyNumberFormat="1" applyFont="1" applyFill="1" applyBorder="1" applyAlignment="1">
      <alignment horizontal="center" vertical="center" wrapText="1"/>
    </xf>
    <xf numFmtId="14" fontId="55" fillId="38" borderId="40" xfId="19" applyNumberFormat="1" applyFont="1" applyFill="1" applyBorder="1" applyAlignment="1">
      <alignment horizontal="center" vertical="center" wrapText="1"/>
    </xf>
    <xf numFmtId="14" fontId="55" fillId="38" borderId="39" xfId="19" applyNumberFormat="1" applyFont="1" applyFill="1" applyBorder="1" applyAlignment="1">
      <alignment horizontal="center" vertical="center" wrapText="1"/>
    </xf>
    <xf numFmtId="14" fontId="55" fillId="38" borderId="137" xfId="19" applyNumberFormat="1" applyFont="1" applyFill="1" applyBorder="1" applyAlignment="1">
      <alignment horizontal="center" vertical="center" wrapText="1"/>
    </xf>
    <xf numFmtId="14" fontId="55" fillId="38" borderId="148" xfId="19" applyNumberFormat="1" applyFont="1" applyFill="1" applyBorder="1" applyAlignment="1">
      <alignment horizontal="center" vertical="center" wrapText="1"/>
    </xf>
    <xf numFmtId="9" fontId="55" fillId="38" borderId="30" xfId="8" applyFont="1" applyFill="1" applyBorder="1" applyAlignment="1">
      <alignment horizontal="center" vertical="center"/>
    </xf>
    <xf numFmtId="9" fontId="55" fillId="38" borderId="97" xfId="8" applyFont="1" applyFill="1" applyBorder="1" applyAlignment="1">
      <alignment horizontal="center" vertical="center"/>
    </xf>
    <xf numFmtId="14" fontId="55" fillId="38" borderId="134" xfId="19" applyNumberFormat="1" applyFont="1" applyFill="1" applyBorder="1" applyAlignment="1">
      <alignment horizontal="center" vertical="center" wrapText="1"/>
    </xf>
    <xf numFmtId="2" fontId="95" fillId="0" borderId="0" xfId="2" applyNumberFormat="1" applyFont="1" applyAlignment="1">
      <alignment horizontal="left" vertical="center" wrapText="1"/>
    </xf>
    <xf numFmtId="0" fontId="127" fillId="39" borderId="20" xfId="2" applyFont="1" applyFill="1" applyBorder="1" applyAlignment="1">
      <alignment horizontal="center" vertical="center" wrapText="1"/>
    </xf>
    <xf numFmtId="0" fontId="127" fillId="39" borderId="48" xfId="2" applyFont="1" applyFill="1" applyBorder="1" applyAlignment="1">
      <alignment horizontal="center" vertical="center" wrapText="1"/>
    </xf>
    <xf numFmtId="0" fontId="55" fillId="39" borderId="133" xfId="2" applyFont="1" applyFill="1" applyBorder="1" applyAlignment="1">
      <alignment horizontal="center" vertical="center" wrapText="1"/>
    </xf>
    <xf numFmtId="0" fontId="55" fillId="39" borderId="134" xfId="2" applyFont="1" applyFill="1" applyBorder="1" applyAlignment="1">
      <alignment horizontal="center" vertical="center" wrapText="1"/>
    </xf>
    <xf numFmtId="0" fontId="55" fillId="39" borderId="137" xfId="2" applyFont="1" applyFill="1" applyBorder="1" applyAlignment="1">
      <alignment horizontal="center" vertical="center" wrapText="1"/>
    </xf>
    <xf numFmtId="0" fontId="55" fillId="39" borderId="138" xfId="2" applyFont="1" applyFill="1" applyBorder="1" applyAlignment="1">
      <alignment horizontal="center" vertical="center" wrapText="1"/>
    </xf>
    <xf numFmtId="0" fontId="55" fillId="39" borderId="107" xfId="2" applyFont="1" applyFill="1" applyBorder="1" applyAlignment="1">
      <alignment horizontal="center" vertical="center" wrapText="1"/>
    </xf>
    <xf numFmtId="0" fontId="55" fillId="39" borderId="132" xfId="2" applyFont="1" applyFill="1" applyBorder="1" applyAlignment="1">
      <alignment horizontal="center" vertical="center" wrapText="1"/>
    </xf>
    <xf numFmtId="49" fontId="131" fillId="0" borderId="0" xfId="0" applyNumberFormat="1" applyFont="1" applyAlignment="1">
      <alignment horizontal="left" vertical="center" wrapText="1"/>
    </xf>
    <xf numFmtId="49" fontId="153" fillId="0" borderId="0" xfId="0" applyNumberFormat="1" applyFont="1" applyAlignment="1">
      <alignment horizontal="left" vertical="center" wrapText="1"/>
    </xf>
    <xf numFmtId="0" fontId="152" fillId="0" borderId="0" xfId="2" applyFont="1" applyAlignment="1">
      <alignment horizontal="center"/>
    </xf>
    <xf numFmtId="0" fontId="138" fillId="0" borderId="0" xfId="2" applyFont="1" applyAlignment="1">
      <alignment horizontal="center" vertical="center"/>
    </xf>
    <xf numFmtId="0" fontId="126" fillId="0" borderId="0" xfId="2" applyFont="1" applyAlignment="1">
      <alignment horizontal="center" vertical="center"/>
    </xf>
    <xf numFmtId="0" fontId="172" fillId="2" borderId="0" xfId="5" applyFont="1" applyFill="1" applyAlignment="1">
      <alignment horizontal="center" vertical="center"/>
    </xf>
    <xf numFmtId="0" fontId="55" fillId="39" borderId="31" xfId="2" applyFont="1" applyFill="1" applyBorder="1" applyAlignment="1">
      <alignment horizontal="center" vertical="center" wrapText="1"/>
    </xf>
    <xf numFmtId="0" fontId="55" fillId="39" borderId="44" xfId="2" applyFont="1" applyFill="1" applyBorder="1" applyAlignment="1">
      <alignment horizontal="center" vertical="center" wrapText="1"/>
    </xf>
    <xf numFmtId="0" fontId="55" fillId="39" borderId="45" xfId="2" applyFont="1" applyFill="1" applyBorder="1" applyAlignment="1">
      <alignment horizontal="center" vertical="center" wrapText="1"/>
    </xf>
    <xf numFmtId="0" fontId="173" fillId="41" borderId="36" xfId="2" applyFont="1" applyFill="1" applyBorder="1" applyAlignment="1">
      <alignment horizontal="center" vertical="center" wrapText="1"/>
    </xf>
    <xf numFmtId="0" fontId="173" fillId="41" borderId="37" xfId="2" applyFont="1" applyFill="1" applyBorder="1" applyAlignment="1">
      <alignment horizontal="center" vertical="center" wrapText="1"/>
    </xf>
    <xf numFmtId="0" fontId="173" fillId="41" borderId="141" xfId="2" applyFont="1" applyFill="1" applyBorder="1" applyAlignment="1">
      <alignment horizontal="center" vertical="center" wrapText="1"/>
    </xf>
    <xf numFmtId="0" fontId="173" fillId="41" borderId="142" xfId="2" applyFont="1" applyFill="1" applyBorder="1" applyAlignment="1">
      <alignment horizontal="center" vertical="center" wrapText="1"/>
    </xf>
    <xf numFmtId="0" fontId="130" fillId="41" borderId="37" xfId="2" applyFont="1" applyFill="1" applyBorder="1" applyAlignment="1">
      <alignment horizontal="center" vertical="center" wrapText="1"/>
    </xf>
    <xf numFmtId="0" fontId="130" fillId="41" borderId="38" xfId="2" applyFont="1" applyFill="1" applyBorder="1" applyAlignment="1">
      <alignment horizontal="center" vertical="center" wrapText="1"/>
    </xf>
    <xf numFmtId="0" fontId="55" fillId="40" borderId="126" xfId="2" applyFont="1" applyFill="1" applyBorder="1" applyAlignment="1">
      <alignment horizontal="center" vertical="center" wrapText="1"/>
    </xf>
    <xf numFmtId="0" fontId="55" fillId="40" borderId="130" xfId="2" applyFont="1" applyFill="1" applyBorder="1" applyAlignment="1">
      <alignment horizontal="center" vertical="center" wrapText="1"/>
    </xf>
    <xf numFmtId="0" fontId="55" fillId="40" borderId="131" xfId="2" applyFont="1" applyFill="1" applyBorder="1" applyAlignment="1">
      <alignment horizontal="center" vertical="center" wrapText="1"/>
    </xf>
    <xf numFmtId="0" fontId="55" fillId="39" borderId="172" xfId="2" applyFont="1" applyFill="1" applyBorder="1" applyAlignment="1">
      <alignment horizontal="center" vertical="center" wrapText="1"/>
    </xf>
    <xf numFmtId="0" fontId="55" fillId="39" borderId="173" xfId="2" applyFont="1" applyFill="1" applyBorder="1" applyAlignment="1">
      <alignment horizontal="center" vertical="center" wrapText="1"/>
    </xf>
    <xf numFmtId="0" fontId="55" fillId="39" borderId="174" xfId="2" applyFont="1" applyFill="1" applyBorder="1" applyAlignment="1">
      <alignment horizontal="center" vertical="center" wrapText="1"/>
    </xf>
    <xf numFmtId="0" fontId="55" fillId="39" borderId="143" xfId="2" applyFont="1" applyFill="1" applyBorder="1" applyAlignment="1">
      <alignment horizontal="center" vertical="center" wrapText="1"/>
    </xf>
    <xf numFmtId="0" fontId="130" fillId="0" borderId="0" xfId="0" applyFont="1" applyAlignment="1">
      <alignment horizontal="center"/>
    </xf>
    <xf numFmtId="0" fontId="55" fillId="39" borderId="36" xfId="0" applyFont="1" applyFill="1" applyBorder="1" applyAlignment="1">
      <alignment horizontal="center" vertical="center" wrapText="1"/>
    </xf>
    <xf numFmtId="0" fontId="55" fillId="39" borderId="38" xfId="0" applyFont="1" applyFill="1" applyBorder="1" applyAlignment="1">
      <alignment horizontal="center" vertical="center" wrapText="1"/>
    </xf>
    <xf numFmtId="0" fontId="55" fillId="39" borderId="31" xfId="0" applyFont="1" applyFill="1" applyBorder="1" applyAlignment="1">
      <alignment horizontal="center" vertical="center" wrapText="1"/>
    </xf>
    <xf numFmtId="0" fontId="55" fillId="39" borderId="45" xfId="0" applyFont="1" applyFill="1" applyBorder="1" applyAlignment="1">
      <alignment horizontal="center" vertical="center" wrapText="1"/>
    </xf>
    <xf numFmtId="0" fontId="158" fillId="0" borderId="0" xfId="0" applyFont="1" applyAlignment="1" applyProtection="1">
      <alignment horizontal="center" vertical="center" wrapText="1"/>
      <protection locked="0"/>
    </xf>
    <xf numFmtId="2" fontId="138" fillId="0" borderId="0" xfId="2" applyNumberFormat="1" applyFont="1" applyAlignment="1">
      <alignment horizontal="left" vertical="center" wrapText="1"/>
    </xf>
    <xf numFmtId="0" fontId="164" fillId="0" borderId="0" xfId="2" applyFont="1" applyAlignment="1">
      <alignment horizontal="center" vertical="center"/>
    </xf>
    <xf numFmtId="0" fontId="165" fillId="2" borderId="0" xfId="5" applyFont="1" applyFill="1" applyAlignment="1">
      <alignment horizontal="center" vertical="center"/>
    </xf>
    <xf numFmtId="0" fontId="55" fillId="39" borderId="36" xfId="2" applyFont="1" applyFill="1" applyBorder="1" applyAlignment="1">
      <alignment horizontal="center" vertical="center" wrapText="1"/>
    </xf>
    <xf numFmtId="0" fontId="55" fillId="39" borderId="38" xfId="2" applyFont="1" applyFill="1" applyBorder="1" applyAlignment="1">
      <alignment horizontal="center" vertical="center" wrapText="1"/>
    </xf>
    <xf numFmtId="0" fontId="55" fillId="39" borderId="37" xfId="2" applyFont="1" applyFill="1" applyBorder="1" applyAlignment="1">
      <alignment horizontal="center" vertical="center" wrapText="1"/>
    </xf>
    <xf numFmtId="49" fontId="170" fillId="0" borderId="0" xfId="0" applyNumberFormat="1" applyFont="1" applyAlignment="1">
      <alignment horizontal="left" vertical="center" wrapText="1"/>
    </xf>
    <xf numFmtId="49" fontId="170" fillId="0" borderId="0" xfId="2" applyNumberFormat="1" applyFont="1" applyAlignment="1">
      <alignment horizontal="left" vertical="center" wrapText="1"/>
    </xf>
    <xf numFmtId="2" fontId="55" fillId="0" borderId="0" xfId="2" applyNumberFormat="1" applyFont="1" applyAlignment="1">
      <alignment horizontal="left" vertical="center" wrapText="1"/>
    </xf>
    <xf numFmtId="49" fontId="54" fillId="0" borderId="0" xfId="0" applyNumberFormat="1" applyFont="1" applyAlignment="1">
      <alignment horizontal="left" vertical="center" wrapText="1"/>
    </xf>
    <xf numFmtId="0" fontId="173" fillId="41" borderId="128" xfId="2" applyFont="1" applyFill="1" applyBorder="1" applyAlignment="1">
      <alignment horizontal="center" vertical="center" wrapText="1"/>
    </xf>
    <xf numFmtId="0" fontId="173" fillId="41" borderId="129" xfId="2" applyFont="1" applyFill="1" applyBorder="1" applyAlignment="1">
      <alignment horizontal="center" vertical="center" wrapText="1"/>
    </xf>
    <xf numFmtId="0" fontId="166" fillId="41" borderId="37" xfId="2" applyFont="1" applyFill="1" applyBorder="1" applyAlignment="1">
      <alignment horizontal="center" vertical="center" wrapText="1"/>
    </xf>
    <xf numFmtId="0" fontId="166" fillId="41" borderId="38" xfId="2" applyFont="1" applyFill="1" applyBorder="1" applyAlignment="1">
      <alignment horizontal="center" vertical="center" wrapText="1"/>
    </xf>
    <xf numFmtId="0" fontId="55" fillId="39" borderId="39" xfId="2" applyFont="1" applyFill="1" applyBorder="1" applyAlignment="1">
      <alignment horizontal="center" vertical="center" wrapText="1"/>
    </xf>
    <xf numFmtId="0" fontId="55" fillId="39" borderId="41" xfId="2" applyFont="1" applyFill="1" applyBorder="1" applyAlignment="1">
      <alignment horizontal="center" vertical="center" wrapText="1"/>
    </xf>
    <xf numFmtId="0" fontId="55" fillId="40" borderId="107" xfId="2" applyFont="1" applyFill="1" applyBorder="1" applyAlignment="1">
      <alignment horizontal="center" vertical="center" wrapText="1"/>
    </xf>
    <xf numFmtId="0" fontId="55" fillId="40" borderId="132" xfId="2" applyFont="1" applyFill="1" applyBorder="1" applyAlignment="1">
      <alignment horizontal="center" vertical="center" wrapText="1"/>
    </xf>
    <xf numFmtId="0" fontId="55" fillId="40" borderId="40" xfId="2" applyFont="1" applyFill="1" applyBorder="1" applyAlignment="1">
      <alignment horizontal="center" vertical="center" wrapText="1"/>
    </xf>
    <xf numFmtId="0" fontId="55" fillId="40" borderId="43" xfId="2" applyFont="1" applyFill="1" applyBorder="1" applyAlignment="1">
      <alignment horizontal="center" vertical="center" wrapText="1"/>
    </xf>
    <xf numFmtId="49" fontId="153" fillId="0" borderId="0" xfId="2" applyNumberFormat="1" applyFont="1" applyAlignment="1">
      <alignment horizontal="left" vertical="center" wrapText="1"/>
    </xf>
    <xf numFmtId="0" fontId="55" fillId="39" borderId="199" xfId="2" applyFont="1" applyFill="1" applyBorder="1" applyAlignment="1">
      <alignment horizontal="center" vertical="center" wrapText="1"/>
    </xf>
    <xf numFmtId="0" fontId="55" fillId="39" borderId="124" xfId="2" applyFont="1" applyFill="1" applyBorder="1" applyAlignment="1">
      <alignment horizontal="center" vertical="center" wrapText="1"/>
    </xf>
    <xf numFmtId="0" fontId="170" fillId="0" borderId="0" xfId="0" applyFont="1" applyAlignment="1">
      <alignment horizontal="left" vertical="center" wrapText="1"/>
    </xf>
    <xf numFmtId="0" fontId="43" fillId="0" borderId="13" xfId="2" applyFont="1" applyBorder="1" applyAlignment="1">
      <alignment horizontal="center" vertical="center" wrapText="1"/>
    </xf>
    <xf numFmtId="0" fontId="43" fillId="0" borderId="9" xfId="2" applyFont="1" applyBorder="1" applyAlignment="1">
      <alignment horizontal="center" vertical="center" wrapText="1"/>
    </xf>
    <xf numFmtId="0" fontId="43" fillId="0" borderId="10" xfId="2" applyFont="1" applyBorder="1" applyAlignment="1">
      <alignment horizontal="center" vertical="center" wrapText="1"/>
    </xf>
    <xf numFmtId="2" fontId="32" fillId="0" borderId="0" xfId="2" applyNumberFormat="1" applyFont="1" applyAlignment="1">
      <alignment horizontal="left" vertical="center" wrapText="1"/>
    </xf>
    <xf numFmtId="49" fontId="23" fillId="0" borderId="0" xfId="2" applyNumberFormat="1" applyFont="1" applyAlignment="1">
      <alignment horizontal="left" vertical="center" wrapText="1"/>
    </xf>
    <xf numFmtId="0" fontId="35" fillId="0" borderId="0" xfId="2" applyFont="1" applyAlignment="1">
      <alignment horizontal="center"/>
    </xf>
    <xf numFmtId="0" fontId="21" fillId="0" borderId="0" xfId="2" applyFont="1" applyAlignment="1">
      <alignment horizontal="center" vertical="center"/>
    </xf>
    <xf numFmtId="0" fontId="24" fillId="0" borderId="5" xfId="2" applyFont="1" applyBorder="1" applyAlignment="1">
      <alignment horizontal="center" vertical="center" wrapText="1"/>
    </xf>
    <xf numFmtId="0" fontId="24" fillId="0" borderId="4" xfId="2" applyFont="1" applyBorder="1" applyAlignment="1">
      <alignment horizontal="center" vertical="center" wrapText="1"/>
    </xf>
    <xf numFmtId="0" fontId="24" fillId="0" borderId="3" xfId="2" applyFont="1" applyBorder="1" applyAlignment="1">
      <alignment horizontal="center" vertical="center" wrapText="1"/>
    </xf>
    <xf numFmtId="49" fontId="23" fillId="0" borderId="0" xfId="0" applyNumberFormat="1" applyFont="1" applyAlignment="1">
      <alignment horizontal="left" vertical="center" wrapText="1"/>
    </xf>
    <xf numFmtId="0" fontId="43" fillId="0" borderId="12" xfId="2" applyFont="1" applyBorder="1" applyAlignment="1">
      <alignment horizontal="center" vertical="center" wrapText="1"/>
    </xf>
    <xf numFmtId="0" fontId="43" fillId="0" borderId="11" xfId="2" applyFont="1" applyBorder="1" applyAlignment="1">
      <alignment horizontal="center" vertical="center" wrapText="1"/>
    </xf>
    <xf numFmtId="0" fontId="43" fillId="0" borderId="0" xfId="2" applyFont="1" applyAlignment="1">
      <alignment horizontal="center" vertical="center" wrapText="1"/>
    </xf>
    <xf numFmtId="0" fontId="19" fillId="2" borderId="0" xfId="5" applyFont="1" applyFill="1" applyAlignment="1">
      <alignment horizontal="center" vertical="center"/>
    </xf>
    <xf numFmtId="0" fontId="55" fillId="0" borderId="0" xfId="2" applyFont="1" applyAlignment="1">
      <alignment horizontal="center" vertical="center" wrapText="1"/>
    </xf>
    <xf numFmtId="49" fontId="70" fillId="0" borderId="0" xfId="0" applyNumberFormat="1" applyFont="1" applyBorder="1" applyAlignment="1">
      <alignment horizontal="left" vertical="center" wrapText="1"/>
    </xf>
    <xf numFmtId="49" fontId="54" fillId="0" borderId="0" xfId="2" applyNumberFormat="1" applyFont="1" applyAlignment="1">
      <alignment horizontal="left" vertical="center" wrapText="1"/>
    </xf>
    <xf numFmtId="0" fontId="55" fillId="39" borderId="51" xfId="2" applyFont="1" applyFill="1" applyBorder="1" applyAlignment="1">
      <alignment horizontal="center" vertical="center" wrapText="1"/>
    </xf>
    <xf numFmtId="0" fontId="166" fillId="0" borderId="37" xfId="2" applyFont="1" applyBorder="1" applyAlignment="1">
      <alignment horizontal="center" vertical="center" wrapText="1"/>
    </xf>
    <xf numFmtId="0" fontId="55" fillId="39" borderId="128" xfId="2" applyFont="1" applyFill="1" applyBorder="1" applyAlignment="1">
      <alignment horizontal="center" vertical="center" wrapText="1"/>
    </xf>
    <xf numFmtId="0" fontId="55" fillId="39" borderId="144" xfId="2" applyFont="1" applyFill="1" applyBorder="1" applyAlignment="1">
      <alignment horizontal="center" vertical="center" wrapText="1"/>
    </xf>
    <xf numFmtId="0" fontId="164" fillId="0" borderId="0" xfId="2" applyFont="1" applyAlignment="1">
      <alignment horizontal="center" vertical="center" wrapText="1"/>
    </xf>
    <xf numFmtId="0" fontId="55" fillId="40" borderId="149" xfId="2" applyFont="1" applyFill="1" applyBorder="1" applyAlignment="1">
      <alignment horizontal="center" vertical="center" wrapText="1"/>
    </xf>
    <xf numFmtId="0" fontId="55" fillId="40" borderId="127" xfId="2" applyFont="1" applyFill="1" applyBorder="1" applyAlignment="1">
      <alignment horizontal="center" vertical="center" wrapText="1"/>
    </xf>
    <xf numFmtId="0" fontId="55" fillId="40" borderId="129" xfId="2" applyFont="1" applyFill="1" applyBorder="1" applyAlignment="1">
      <alignment horizontal="center" vertical="center" wrapText="1"/>
    </xf>
    <xf numFmtId="0" fontId="55" fillId="39" borderId="129" xfId="2" applyFont="1" applyFill="1" applyBorder="1" applyAlignment="1">
      <alignment horizontal="center" vertical="center" wrapText="1"/>
    </xf>
    <xf numFmtId="0" fontId="177" fillId="40" borderId="150" xfId="2" applyFont="1" applyFill="1" applyBorder="1" applyAlignment="1">
      <alignment horizontal="center" vertical="center" wrapText="1"/>
    </xf>
    <xf numFmtId="0" fontId="177" fillId="40" borderId="130" xfId="2" applyFont="1" applyFill="1" applyBorder="1" applyAlignment="1">
      <alignment horizontal="center" vertical="center" wrapText="1"/>
    </xf>
    <xf numFmtId="0" fontId="177" fillId="40" borderId="131" xfId="2" applyFont="1" applyFill="1" applyBorder="1" applyAlignment="1">
      <alignment horizontal="center" vertical="center" wrapText="1"/>
    </xf>
    <xf numFmtId="0" fontId="179" fillId="0" borderId="0" xfId="2" applyFont="1" applyAlignment="1">
      <alignment horizontal="left" vertical="center" wrapText="1"/>
    </xf>
    <xf numFmtId="0" fontId="55" fillId="40" borderId="0" xfId="2" applyFont="1" applyFill="1" applyAlignment="1">
      <alignment horizontal="center" vertical="center" wrapText="1"/>
    </xf>
    <xf numFmtId="0" fontId="55" fillId="40" borderId="137" xfId="2" applyFont="1" applyFill="1" applyBorder="1" applyAlignment="1">
      <alignment horizontal="center" vertical="center" wrapText="1"/>
    </xf>
    <xf numFmtId="0" fontId="55" fillId="40" borderId="134" xfId="2" applyFont="1" applyFill="1" applyBorder="1" applyAlignment="1">
      <alignment horizontal="center" vertical="center" wrapText="1"/>
    </xf>
    <xf numFmtId="0" fontId="55" fillId="40" borderId="135" xfId="2" applyFont="1" applyFill="1" applyBorder="1" applyAlignment="1">
      <alignment horizontal="center" vertical="center" wrapText="1"/>
    </xf>
    <xf numFmtId="0" fontId="55" fillId="40" borderId="136" xfId="2" applyFont="1" applyFill="1" applyBorder="1" applyAlignment="1">
      <alignment horizontal="center" vertical="center" wrapText="1"/>
    </xf>
    <xf numFmtId="0" fontId="55" fillId="39" borderId="128" xfId="0" applyFont="1" applyFill="1" applyBorder="1" applyAlignment="1">
      <alignment horizontal="center" vertical="center" wrapText="1"/>
    </xf>
    <xf numFmtId="0" fontId="55" fillId="39" borderId="144" xfId="0" applyFont="1" applyFill="1" applyBorder="1" applyAlignment="1">
      <alignment horizontal="center" vertical="center" wrapText="1"/>
    </xf>
    <xf numFmtId="2" fontId="166" fillId="0" borderId="0" xfId="0" applyNumberFormat="1" applyFont="1" applyAlignment="1">
      <alignment horizontal="left" vertical="center" wrapText="1"/>
    </xf>
    <xf numFmtId="0" fontId="152" fillId="0" borderId="0" xfId="0" applyFont="1" applyAlignment="1">
      <alignment horizontal="center"/>
    </xf>
    <xf numFmtId="0" fontId="138" fillId="0" borderId="0" xfId="0" applyFont="1" applyAlignment="1">
      <alignment horizontal="center" vertical="center"/>
    </xf>
    <xf numFmtId="0" fontId="164" fillId="0" borderId="0" xfId="0" applyFont="1" applyAlignment="1">
      <alignment horizontal="center" vertical="center"/>
    </xf>
    <xf numFmtId="0" fontId="55" fillId="39" borderId="44" xfId="0" applyFont="1" applyFill="1" applyBorder="1" applyAlignment="1">
      <alignment horizontal="center" vertical="center" wrapText="1"/>
    </xf>
    <xf numFmtId="0" fontId="55" fillId="39" borderId="126" xfId="0" applyFont="1" applyFill="1" applyBorder="1" applyAlignment="1">
      <alignment horizontal="center" vertical="center" wrapText="1"/>
    </xf>
    <xf numFmtId="0" fontId="55" fillId="39" borderId="130" xfId="0" applyFont="1" applyFill="1" applyBorder="1" applyAlignment="1">
      <alignment horizontal="center" vertical="center" wrapText="1"/>
    </xf>
    <xf numFmtId="0" fontId="55" fillId="39" borderId="131" xfId="0" applyFont="1" applyFill="1" applyBorder="1" applyAlignment="1">
      <alignment horizontal="center" vertical="center" wrapText="1"/>
    </xf>
    <xf numFmtId="0" fontId="55" fillId="39" borderId="39" xfId="0" applyFont="1" applyFill="1" applyBorder="1" applyAlignment="1">
      <alignment horizontal="center" vertical="center" wrapText="1"/>
    </xf>
    <xf numFmtId="0" fontId="55" fillId="39" borderId="40" xfId="0" applyFont="1" applyFill="1" applyBorder="1" applyAlignment="1">
      <alignment horizontal="center" vertical="center" wrapText="1"/>
    </xf>
    <xf numFmtId="0" fontId="138" fillId="0" borderId="0" xfId="0" applyFont="1" applyBorder="1" applyAlignment="1">
      <alignment horizontal="left" vertical="center" wrapText="1"/>
    </xf>
    <xf numFmtId="0" fontId="153" fillId="0" borderId="0" xfId="0" applyFont="1" applyBorder="1" applyAlignment="1">
      <alignment horizontal="left" vertical="center" wrapText="1"/>
    </xf>
    <xf numFmtId="0" fontId="55" fillId="39" borderId="75" xfId="0" applyFont="1" applyFill="1" applyBorder="1" applyAlignment="1">
      <alignment horizontal="center" vertical="center" wrapText="1"/>
    </xf>
    <xf numFmtId="0" fontId="55" fillId="39" borderId="153" xfId="0" applyFont="1" applyFill="1" applyBorder="1" applyAlignment="1">
      <alignment horizontal="center" vertical="center" wrapText="1"/>
    </xf>
    <xf numFmtId="0" fontId="127" fillId="39" borderId="75" xfId="0" applyFont="1" applyFill="1" applyBorder="1" applyAlignment="1">
      <alignment horizontal="center" vertical="center" wrapText="1"/>
    </xf>
    <xf numFmtId="0" fontId="127" fillId="39" borderId="153" xfId="0" applyFont="1" applyFill="1" applyBorder="1" applyAlignment="1">
      <alignment horizontal="center" vertical="center" wrapText="1"/>
    </xf>
    <xf numFmtId="0" fontId="144" fillId="0" borderId="0" xfId="0" applyFont="1" applyBorder="1" applyAlignment="1">
      <alignment horizontal="center" vertical="center"/>
    </xf>
    <xf numFmtId="0" fontId="55" fillId="39" borderId="53" xfId="0" applyFont="1" applyFill="1" applyBorder="1" applyAlignment="1">
      <alignment horizontal="center" vertical="center" wrapText="1"/>
    </xf>
    <xf numFmtId="0" fontId="55" fillId="39" borderId="54" xfId="0" applyFont="1" applyFill="1" applyBorder="1" applyAlignment="1">
      <alignment horizontal="center" vertical="center" wrapText="1"/>
    </xf>
    <xf numFmtId="0" fontId="164" fillId="0" borderId="0" xfId="0" applyFont="1" applyAlignment="1">
      <alignment horizontal="center" vertical="center" wrapText="1"/>
    </xf>
    <xf numFmtId="0" fontId="55" fillId="0" borderId="0" xfId="0" applyFont="1" applyBorder="1" applyAlignment="1">
      <alignment horizontal="center" vertical="center"/>
    </xf>
    <xf numFmtId="0" fontId="55" fillId="0" borderId="0" xfId="0" applyFont="1" applyBorder="1" applyAlignment="1">
      <alignment horizontal="center" vertical="center" wrapText="1"/>
    </xf>
    <xf numFmtId="0" fontId="81" fillId="0" borderId="0" xfId="0" applyFont="1" applyBorder="1" applyAlignment="1">
      <alignment horizontal="center" vertical="center"/>
    </xf>
    <xf numFmtId="0" fontId="67" fillId="0" borderId="0" xfId="0" applyFont="1" applyBorder="1" applyAlignment="1">
      <alignment horizontal="center" vertical="center" wrapText="1"/>
    </xf>
    <xf numFmtId="0" fontId="82" fillId="0" borderId="0" xfId="0" applyFont="1" applyBorder="1" applyAlignment="1">
      <alignment horizontal="center" vertical="center" wrapText="1"/>
    </xf>
    <xf numFmtId="0" fontId="55" fillId="39" borderId="53" xfId="2" applyFont="1" applyFill="1" applyBorder="1" applyAlignment="1">
      <alignment horizontal="center" vertical="center" wrapText="1"/>
    </xf>
    <xf numFmtId="0" fontId="54" fillId="39" borderId="54" xfId="2" applyFont="1" applyFill="1" applyBorder="1" applyAlignment="1">
      <alignment horizontal="center" vertical="center" wrapText="1"/>
    </xf>
    <xf numFmtId="0" fontId="127" fillId="39" borderId="55" xfId="2" applyFont="1" applyFill="1" applyBorder="1" applyAlignment="1">
      <alignment horizontal="center" vertical="center" wrapText="1"/>
    </xf>
    <xf numFmtId="0" fontId="127" fillId="39" borderId="56" xfId="2" applyFont="1" applyFill="1" applyBorder="1" applyAlignment="1">
      <alignment horizontal="center" vertical="center" wrapText="1"/>
    </xf>
    <xf numFmtId="0" fontId="127" fillId="39" borderId="75" xfId="2" applyFont="1" applyFill="1" applyBorder="1" applyAlignment="1">
      <alignment horizontal="center" vertical="center" wrapText="1"/>
    </xf>
    <xf numFmtId="0" fontId="127" fillId="39" borderId="157" xfId="2" applyFont="1" applyFill="1" applyBorder="1" applyAlignment="1">
      <alignment horizontal="center" vertical="center" wrapText="1"/>
    </xf>
    <xf numFmtId="0" fontId="55" fillId="39" borderId="63" xfId="0" applyFont="1" applyFill="1" applyBorder="1" applyAlignment="1">
      <alignment horizontal="center" vertical="center" wrapText="1"/>
    </xf>
    <xf numFmtId="0" fontId="55" fillId="39" borderId="162" xfId="0" applyFont="1" applyFill="1" applyBorder="1" applyAlignment="1">
      <alignment horizontal="center" vertical="center" wrapText="1"/>
    </xf>
    <xf numFmtId="0" fontId="55" fillId="39" borderId="157" xfId="0" applyFont="1" applyFill="1" applyBorder="1" applyAlignment="1">
      <alignment horizontal="center" vertical="center" wrapText="1"/>
    </xf>
    <xf numFmtId="0" fontId="55" fillId="39" borderId="55" xfId="0" applyFont="1" applyFill="1" applyBorder="1" applyAlignment="1">
      <alignment horizontal="center" vertical="center" wrapText="1"/>
    </xf>
    <xf numFmtId="0" fontId="55" fillId="39" borderId="56" xfId="0" applyFont="1" applyFill="1" applyBorder="1" applyAlignment="1">
      <alignment horizontal="center" vertical="center" wrapText="1"/>
    </xf>
    <xf numFmtId="0" fontId="55" fillId="39" borderId="158" xfId="0" applyFont="1" applyFill="1" applyBorder="1" applyAlignment="1">
      <alignment horizontal="center" vertical="center" wrapText="1"/>
    </xf>
    <xf numFmtId="0" fontId="55" fillId="39" borderId="159" xfId="0" applyFont="1" applyFill="1" applyBorder="1" applyAlignment="1">
      <alignment horizontal="center" vertical="center" wrapText="1"/>
    </xf>
    <xf numFmtId="0" fontId="55" fillId="39" borderId="137" xfId="0" applyFont="1" applyFill="1" applyBorder="1" applyAlignment="1">
      <alignment horizontal="center" vertical="center" wrapText="1"/>
    </xf>
    <xf numFmtId="0" fontId="55" fillId="39" borderId="161" xfId="0" applyFont="1" applyFill="1" applyBorder="1" applyAlignment="1">
      <alignment horizontal="center" vertical="center" wrapText="1"/>
    </xf>
    <xf numFmtId="0" fontId="55" fillId="39" borderId="59" xfId="0" applyFont="1" applyFill="1" applyBorder="1" applyAlignment="1">
      <alignment horizontal="center" vertical="center" wrapText="1"/>
    </xf>
    <xf numFmtId="0" fontId="55" fillId="39" borderId="57" xfId="0" applyFont="1" applyFill="1" applyBorder="1" applyAlignment="1">
      <alignment horizontal="center" vertical="center" wrapText="1"/>
    </xf>
    <xf numFmtId="0" fontId="154" fillId="0" borderId="53" xfId="0" applyFont="1" applyBorder="1" applyAlignment="1">
      <alignment horizontal="center" vertical="center" wrapText="1"/>
    </xf>
    <xf numFmtId="0" fontId="154" fillId="0" borderId="63" xfId="0" applyFont="1" applyBorder="1" applyAlignment="1">
      <alignment horizontal="center" vertical="center" wrapText="1"/>
    </xf>
    <xf numFmtId="0" fontId="154" fillId="0" borderId="54" xfId="0" applyFont="1" applyBorder="1" applyAlignment="1">
      <alignment horizontal="center" vertical="center" wrapText="1"/>
    </xf>
    <xf numFmtId="0" fontId="166" fillId="0" borderId="61" xfId="0" applyFont="1" applyBorder="1" applyAlignment="1">
      <alignment horizontal="center" vertical="center" wrapText="1"/>
    </xf>
    <xf numFmtId="0" fontId="166" fillId="0" borderId="66" xfId="0" applyFont="1" applyBorder="1" applyAlignment="1">
      <alignment horizontal="center" vertical="center" wrapText="1"/>
    </xf>
    <xf numFmtId="0" fontId="166" fillId="0" borderId="62" xfId="0" applyFont="1" applyBorder="1" applyAlignment="1">
      <alignment horizontal="center" vertical="center" wrapText="1"/>
    </xf>
    <xf numFmtId="0" fontId="80" fillId="0" borderId="0" xfId="0" applyFont="1" applyBorder="1" applyAlignment="1">
      <alignment horizontal="center" vertical="center" wrapText="1"/>
    </xf>
    <xf numFmtId="0" fontId="73" fillId="0" borderId="0" xfId="0" applyFont="1" applyBorder="1" applyAlignment="1">
      <alignment horizontal="center" vertical="center" wrapText="1"/>
    </xf>
    <xf numFmtId="2" fontId="39" fillId="0" borderId="0" xfId="0" applyNumberFormat="1" applyFont="1" applyAlignment="1">
      <alignment horizontal="left" vertical="center" wrapText="1"/>
    </xf>
    <xf numFmtId="0" fontId="32" fillId="0" borderId="0" xfId="0" applyFont="1" applyBorder="1" applyAlignment="1">
      <alignment horizontal="left" vertical="center" wrapText="1"/>
    </xf>
    <xf numFmtId="0" fontId="23" fillId="0" borderId="0" xfId="0" applyFont="1" applyBorder="1" applyAlignment="1">
      <alignment horizontal="left" vertical="center" wrapText="1"/>
    </xf>
    <xf numFmtId="0" fontId="35" fillId="0" borderId="0" xfId="0" applyFont="1" applyAlignment="1">
      <alignment horizontal="center"/>
    </xf>
    <xf numFmtId="0" fontId="21" fillId="0" borderId="0" xfId="0" applyFont="1" applyAlignment="1">
      <alignment horizontal="center" vertical="center"/>
    </xf>
    <xf numFmtId="0" fontId="55" fillId="39" borderId="55" xfId="0" applyFont="1" applyFill="1" applyBorder="1" applyAlignment="1">
      <alignment horizontal="center" vertical="center"/>
    </xf>
    <xf numFmtId="0" fontId="55" fillId="39" borderId="64" xfId="0" applyFont="1" applyFill="1" applyBorder="1" applyAlignment="1">
      <alignment horizontal="center" vertical="center"/>
    </xf>
    <xf numFmtId="0" fontId="55" fillId="39" borderId="56" xfId="0" applyFont="1" applyFill="1" applyBorder="1" applyAlignment="1">
      <alignment horizontal="center" vertical="center"/>
    </xf>
    <xf numFmtId="0" fontId="127" fillId="39" borderId="76" xfId="0" applyFont="1" applyFill="1" applyBorder="1" applyAlignment="1">
      <alignment horizontal="center" vertical="center" wrapText="1"/>
    </xf>
    <xf numFmtId="0" fontId="127" fillId="39" borderId="134" xfId="0" applyFont="1" applyFill="1" applyBorder="1" applyAlignment="1">
      <alignment horizontal="center" vertical="center" wrapText="1"/>
    </xf>
    <xf numFmtId="0" fontId="127" fillId="39" borderId="137" xfId="0" applyFont="1" applyFill="1" applyBorder="1" applyAlignment="1">
      <alignment horizontal="center" vertical="center" wrapText="1"/>
    </xf>
    <xf numFmtId="0" fontId="127" fillId="39" borderId="148" xfId="0" applyFont="1" applyFill="1" applyBorder="1" applyAlignment="1">
      <alignment horizontal="center" vertical="center" wrapText="1"/>
    </xf>
    <xf numFmtId="0" fontId="127" fillId="39" borderId="135" xfId="0" applyFont="1" applyFill="1" applyBorder="1" applyAlignment="1">
      <alignment horizontal="center" vertical="center" wrapText="1"/>
    </xf>
    <xf numFmtId="0" fontId="127" fillId="39" borderId="168" xfId="0" applyFont="1" applyFill="1" applyBorder="1" applyAlignment="1">
      <alignment horizontal="center" vertical="center" wrapText="1"/>
    </xf>
    <xf numFmtId="0" fontId="127" fillId="39" borderId="146" xfId="0" applyFont="1" applyFill="1" applyBorder="1" applyAlignment="1">
      <alignment horizontal="center" vertical="center" wrapText="1"/>
    </xf>
    <xf numFmtId="0" fontId="127" fillId="39" borderId="165" xfId="0" applyFont="1" applyFill="1" applyBorder="1" applyAlignment="1">
      <alignment horizontal="center" vertical="center" wrapText="1"/>
    </xf>
    <xf numFmtId="0" fontId="127" fillId="39" borderId="153" xfId="2" applyFont="1" applyFill="1" applyBorder="1" applyAlignment="1">
      <alignment horizontal="center" vertical="center" wrapText="1"/>
    </xf>
    <xf numFmtId="0" fontId="55" fillId="39" borderId="75" xfId="2" applyFont="1" applyFill="1" applyBorder="1" applyAlignment="1">
      <alignment horizontal="center" vertical="center" wrapText="1"/>
    </xf>
    <xf numFmtId="0" fontId="55" fillId="39" borderId="157" xfId="2" applyFont="1" applyFill="1" applyBorder="1" applyAlignment="1">
      <alignment horizontal="center" vertical="center" wrapText="1"/>
    </xf>
    <xf numFmtId="0" fontId="55" fillId="39" borderId="153" xfId="2" applyFont="1" applyFill="1" applyBorder="1" applyAlignment="1">
      <alignment horizontal="center" vertical="center" wrapText="1"/>
    </xf>
    <xf numFmtId="0" fontId="55" fillId="39" borderId="55" xfId="2" applyFont="1" applyFill="1" applyBorder="1" applyAlignment="1">
      <alignment horizontal="center" vertical="center" wrapText="1"/>
    </xf>
    <xf numFmtId="0" fontId="55" fillId="39" borderId="57" xfId="2" applyFont="1" applyFill="1" applyBorder="1" applyAlignment="1">
      <alignment horizontal="center" vertical="center" wrapText="1"/>
    </xf>
    <xf numFmtId="0" fontId="127" fillId="40" borderId="126" xfId="2" applyFont="1" applyFill="1" applyBorder="1" applyAlignment="1">
      <alignment horizontal="center" vertical="center" wrapText="1"/>
    </xf>
    <xf numFmtId="0" fontId="127" fillId="40" borderId="131" xfId="2" applyFont="1" applyFill="1" applyBorder="1" applyAlignment="1">
      <alignment horizontal="center" vertical="center" wrapText="1"/>
    </xf>
    <xf numFmtId="0" fontId="127" fillId="0" borderId="0" xfId="2" applyFont="1" applyAlignment="1">
      <alignment horizontal="center" vertical="center" wrapText="1"/>
    </xf>
    <xf numFmtId="49" fontId="92" fillId="0" borderId="0" xfId="0" applyNumberFormat="1" applyFont="1" applyBorder="1" applyAlignment="1">
      <alignment horizontal="left" vertical="center" wrapText="1"/>
    </xf>
    <xf numFmtId="49" fontId="92" fillId="0" borderId="0" xfId="2" applyNumberFormat="1" applyFont="1" applyAlignment="1">
      <alignment horizontal="left" vertical="center" wrapText="1"/>
    </xf>
    <xf numFmtId="2" fontId="140" fillId="0" borderId="0" xfId="2" applyNumberFormat="1" applyFont="1" applyAlignment="1">
      <alignment horizontal="left" vertical="center" wrapText="1"/>
    </xf>
    <xf numFmtId="0" fontId="135" fillId="0" borderId="0" xfId="2" applyFont="1" applyAlignment="1">
      <alignment horizontal="center"/>
    </xf>
    <xf numFmtId="0" fontId="137" fillId="0" borderId="0" xfId="2" applyFont="1" applyAlignment="1">
      <alignment horizontal="center" vertical="center"/>
    </xf>
    <xf numFmtId="0" fontId="95" fillId="0" borderId="0" xfId="2" applyFont="1" applyAlignment="1">
      <alignment horizontal="center" vertical="center" wrapText="1"/>
    </xf>
    <xf numFmtId="0" fontId="55" fillId="39" borderId="63" xfId="2" applyFont="1" applyFill="1" applyBorder="1" applyAlignment="1">
      <alignment horizontal="center" vertical="center" wrapText="1"/>
    </xf>
    <xf numFmtId="0" fontId="55" fillId="39" borderId="54" xfId="2" applyFont="1" applyFill="1" applyBorder="1" applyAlignment="1">
      <alignment horizontal="center" vertical="center" wrapText="1"/>
    </xf>
    <xf numFmtId="0" fontId="55" fillId="39" borderId="67" xfId="2" applyFont="1" applyFill="1" applyBorder="1" applyAlignment="1">
      <alignment horizontal="center" vertical="center" wrapText="1"/>
    </xf>
    <xf numFmtId="0" fontId="55" fillId="39" borderId="68" xfId="2" applyFont="1" applyFill="1" applyBorder="1" applyAlignment="1">
      <alignment horizontal="center" vertical="center" wrapText="1"/>
    </xf>
    <xf numFmtId="0" fontId="55" fillId="39" borderId="176" xfId="2" applyFont="1" applyFill="1" applyBorder="1" applyAlignment="1">
      <alignment horizontal="center" vertical="center" wrapText="1"/>
    </xf>
    <xf numFmtId="0" fontId="166" fillId="0" borderId="66" xfId="2" applyFont="1" applyBorder="1" applyAlignment="1">
      <alignment horizontal="center" vertical="center" wrapText="1"/>
    </xf>
    <xf numFmtId="0" fontId="55" fillId="39" borderId="56" xfId="2" applyFont="1" applyFill="1" applyBorder="1" applyAlignment="1">
      <alignment horizontal="center" vertical="center" wrapText="1"/>
    </xf>
    <xf numFmtId="0" fontId="55" fillId="39" borderId="158" xfId="2" applyFont="1" applyFill="1" applyBorder="1" applyAlignment="1">
      <alignment horizontal="center" vertical="center" wrapText="1"/>
    </xf>
    <xf numFmtId="0" fontId="55" fillId="39" borderId="159" xfId="2" applyFont="1" applyFill="1" applyBorder="1" applyAlignment="1">
      <alignment horizontal="center" vertical="center" wrapText="1"/>
    </xf>
    <xf numFmtId="0" fontId="166" fillId="0" borderId="61" xfId="2" applyFont="1" applyBorder="1" applyAlignment="1">
      <alignment horizontal="center" vertical="center" wrapText="1"/>
    </xf>
    <xf numFmtId="0" fontId="166" fillId="0" borderId="62" xfId="2" applyFont="1" applyBorder="1" applyAlignment="1">
      <alignment horizontal="center" vertical="center" wrapText="1"/>
    </xf>
    <xf numFmtId="0" fontId="55" fillId="39" borderId="72" xfId="2" applyFont="1" applyFill="1" applyBorder="1" applyAlignment="1">
      <alignment horizontal="center" vertical="center" wrapText="1"/>
    </xf>
    <xf numFmtId="0" fontId="55" fillId="39" borderId="0" xfId="2" applyFont="1" applyFill="1" applyAlignment="1">
      <alignment horizontal="center" vertical="center" wrapText="1"/>
    </xf>
    <xf numFmtId="0" fontId="55" fillId="39" borderId="149" xfId="2" applyFont="1" applyFill="1" applyBorder="1" applyAlignment="1">
      <alignment horizontal="center" vertical="center" wrapText="1"/>
    </xf>
    <xf numFmtId="0" fontId="55" fillId="39" borderId="127" xfId="2" applyFont="1" applyFill="1" applyBorder="1" applyAlignment="1">
      <alignment horizontal="center" vertical="center" wrapText="1"/>
    </xf>
    <xf numFmtId="0" fontId="55" fillId="39" borderId="161" xfId="2" applyFont="1" applyFill="1" applyBorder="1" applyAlignment="1">
      <alignment horizontal="center" vertical="center" wrapText="1"/>
    </xf>
    <xf numFmtId="0" fontId="55" fillId="39" borderId="177" xfId="2" applyFont="1" applyFill="1" applyBorder="1" applyAlignment="1">
      <alignment horizontal="center" vertical="center" wrapText="1"/>
    </xf>
    <xf numFmtId="0" fontId="177" fillId="40" borderId="162" xfId="2" applyFont="1" applyFill="1" applyBorder="1" applyAlignment="1">
      <alignment horizontal="center" vertical="center" wrapText="1"/>
    </xf>
    <xf numFmtId="0" fontId="177" fillId="40" borderId="157" xfId="2" applyFont="1" applyFill="1" applyBorder="1" applyAlignment="1">
      <alignment horizontal="center" vertical="center" wrapText="1"/>
    </xf>
    <xf numFmtId="0" fontId="177" fillId="40" borderId="153" xfId="2" applyFont="1" applyFill="1" applyBorder="1" applyAlignment="1">
      <alignment horizontal="center" vertical="center" wrapText="1"/>
    </xf>
    <xf numFmtId="0" fontId="55" fillId="39" borderId="148" xfId="2" applyFont="1" applyFill="1" applyBorder="1" applyAlignment="1">
      <alignment horizontal="center" vertical="center" wrapText="1"/>
    </xf>
    <xf numFmtId="0" fontId="55" fillId="39" borderId="149" xfId="0" applyFont="1" applyFill="1" applyBorder="1" applyAlignment="1">
      <alignment horizontal="center" vertical="center" wrapText="1"/>
    </xf>
    <xf numFmtId="0" fontId="55" fillId="39" borderId="60" xfId="0" applyFont="1" applyFill="1" applyBorder="1" applyAlignment="1">
      <alignment horizontal="center" vertical="center" wrapText="1"/>
    </xf>
    <xf numFmtId="0" fontId="95" fillId="0" borderId="61" xfId="0" applyFont="1" applyBorder="1" applyAlignment="1">
      <alignment horizontal="center" vertical="center" wrapText="1"/>
    </xf>
    <xf numFmtId="0" fontId="95" fillId="0" borderId="66" xfId="0" applyFont="1" applyBorder="1" applyAlignment="1">
      <alignment horizontal="center" vertical="center" wrapText="1"/>
    </xf>
    <xf numFmtId="0" fontId="95" fillId="0" borderId="62" xfId="0" applyFont="1" applyBorder="1" applyAlignment="1">
      <alignment horizontal="center" vertical="center" wrapText="1"/>
    </xf>
    <xf numFmtId="2" fontId="167" fillId="0" borderId="0" xfId="0" applyNumberFormat="1" applyFont="1" applyAlignment="1">
      <alignment horizontal="left" vertical="center" wrapText="1"/>
    </xf>
    <xf numFmtId="0" fontId="21" fillId="0" borderId="0" xfId="2" applyFont="1" applyAlignment="1">
      <alignment horizontal="center" vertical="center" wrapText="1"/>
    </xf>
    <xf numFmtId="2" fontId="138" fillId="0" borderId="0" xfId="0" applyNumberFormat="1" applyFont="1" applyAlignment="1">
      <alignment horizontal="left" vertical="center" wrapText="1"/>
    </xf>
    <xf numFmtId="0" fontId="144" fillId="0" borderId="0" xfId="2" applyFont="1" applyAlignment="1">
      <alignment horizontal="center" vertical="center"/>
    </xf>
    <xf numFmtId="3" fontId="55" fillId="39" borderId="75" xfId="3" applyNumberFormat="1" applyFont="1" applyFill="1" applyBorder="1" applyAlignment="1">
      <alignment horizontal="center" vertical="center" wrapText="1"/>
    </xf>
    <xf numFmtId="3" fontId="55" fillId="39" borderId="76" xfId="3" applyNumberFormat="1" applyFont="1" applyFill="1" applyBorder="1" applyAlignment="1">
      <alignment horizontal="center" vertical="center" wrapText="1"/>
    </xf>
    <xf numFmtId="3" fontId="55" fillId="39" borderId="71" xfId="3" applyNumberFormat="1" applyFont="1" applyFill="1" applyBorder="1" applyAlignment="1">
      <alignment horizontal="center" vertical="center" wrapText="1"/>
    </xf>
    <xf numFmtId="3" fontId="55" fillId="39" borderId="55" xfId="3" applyNumberFormat="1" applyFont="1" applyFill="1" applyBorder="1" applyAlignment="1">
      <alignment horizontal="center" vertical="center" wrapText="1"/>
    </xf>
    <xf numFmtId="3" fontId="55" fillId="39" borderId="64" xfId="3" applyNumberFormat="1" applyFont="1" applyFill="1" applyBorder="1" applyAlignment="1">
      <alignment horizontal="center" vertical="center" wrapText="1"/>
    </xf>
    <xf numFmtId="3" fontId="55" fillId="39" borderId="56" xfId="3" applyNumberFormat="1" applyFont="1" applyFill="1" applyBorder="1" applyAlignment="1">
      <alignment horizontal="center" vertical="center" wrapText="1"/>
    </xf>
    <xf numFmtId="3" fontId="55" fillId="39" borderId="158" xfId="3" applyNumberFormat="1" applyFont="1" applyFill="1" applyBorder="1" applyAlignment="1">
      <alignment horizontal="center" vertical="center" wrapText="1"/>
    </xf>
    <xf numFmtId="3" fontId="55" fillId="39" borderId="129" xfId="3" applyNumberFormat="1" applyFont="1" applyFill="1" applyBorder="1" applyAlignment="1">
      <alignment horizontal="center" vertical="center" wrapText="1"/>
    </xf>
    <xf numFmtId="3" fontId="55" fillId="39" borderId="159" xfId="3" applyNumberFormat="1" applyFont="1" applyFill="1" applyBorder="1" applyAlignment="1">
      <alignment horizontal="center" vertical="center" wrapText="1"/>
    </xf>
    <xf numFmtId="3" fontId="55" fillId="39" borderId="148" xfId="3" applyNumberFormat="1" applyFont="1" applyFill="1" applyBorder="1" applyAlignment="1">
      <alignment horizontal="center" vertical="center" wrapText="1"/>
    </xf>
    <xf numFmtId="0" fontId="54" fillId="2" borderId="0" xfId="0" applyFont="1" applyFill="1" applyAlignment="1">
      <alignment horizontal="left" wrapText="1"/>
    </xf>
    <xf numFmtId="0" fontId="55" fillId="39" borderId="76" xfId="2" applyFont="1" applyFill="1" applyBorder="1" applyAlignment="1">
      <alignment horizontal="center" vertical="center" wrapText="1"/>
    </xf>
    <xf numFmtId="0" fontId="55" fillId="39" borderId="164" xfId="2" applyFont="1" applyFill="1" applyBorder="1" applyAlignment="1">
      <alignment horizontal="center" vertical="center" wrapText="1"/>
    </xf>
    <xf numFmtId="0" fontId="55" fillId="39" borderId="168" xfId="2" applyFont="1" applyFill="1" applyBorder="1" applyAlignment="1">
      <alignment horizontal="center" vertical="center" wrapText="1"/>
    </xf>
    <xf numFmtId="2" fontId="152" fillId="0" borderId="117" xfId="2" applyNumberFormat="1" applyFont="1" applyBorder="1" applyAlignment="1">
      <alignment horizontal="left" vertical="center" wrapText="1"/>
    </xf>
    <xf numFmtId="0" fontId="127" fillId="39" borderId="137" xfId="2" applyFont="1" applyFill="1" applyBorder="1" applyAlignment="1">
      <alignment horizontal="center" vertical="center" wrapText="1"/>
    </xf>
    <xf numFmtId="0" fontId="127" fillId="39" borderId="161" xfId="2" applyFont="1" applyFill="1" applyBorder="1" applyAlignment="1">
      <alignment horizontal="center" vertical="center" wrapText="1"/>
    </xf>
    <xf numFmtId="2" fontId="152" fillId="0" borderId="0" xfId="2" applyNumberFormat="1" applyFont="1" applyAlignment="1">
      <alignment horizontal="left" vertical="center" wrapText="1"/>
    </xf>
    <xf numFmtId="0" fontId="153" fillId="2" borderId="0" xfId="0" applyFont="1" applyFill="1" applyAlignment="1">
      <alignment horizontal="left" wrapText="1"/>
    </xf>
    <xf numFmtId="3" fontId="55" fillId="39" borderId="178" xfId="3" applyNumberFormat="1" applyFont="1" applyFill="1" applyBorder="1" applyAlignment="1">
      <alignment horizontal="center" vertical="center" wrapText="1"/>
    </xf>
    <xf numFmtId="3" fontId="55" fillId="39" borderId="149" xfId="3" applyNumberFormat="1" applyFont="1" applyFill="1" applyBorder="1" applyAlignment="1">
      <alignment horizontal="center" vertical="center" wrapText="1"/>
    </xf>
    <xf numFmtId="0" fontId="55" fillId="40" borderId="75" xfId="2" applyFont="1" applyFill="1" applyBorder="1" applyAlignment="1">
      <alignment horizontal="center" vertical="center" wrapText="1"/>
    </xf>
    <xf numFmtId="0" fontId="55" fillId="40" borderId="157" xfId="2" applyFont="1" applyFill="1" applyBorder="1" applyAlignment="1">
      <alignment horizontal="center" vertical="center" wrapText="1"/>
    </xf>
    <xf numFmtId="0" fontId="55" fillId="40" borderId="153" xfId="2" applyFont="1" applyFill="1" applyBorder="1" applyAlignment="1">
      <alignment horizontal="center" vertical="center" wrapText="1"/>
    </xf>
    <xf numFmtId="0" fontId="127" fillId="39" borderId="59" xfId="2" applyFont="1" applyFill="1" applyBorder="1" applyAlignment="1">
      <alignment horizontal="center" vertical="center" wrapText="1"/>
    </xf>
    <xf numFmtId="0" fontId="127" fillId="39" borderId="186" xfId="2" applyFont="1" applyFill="1" applyBorder="1" applyAlignment="1">
      <alignment horizontal="center" vertical="center" wrapText="1"/>
    </xf>
    <xf numFmtId="0" fontId="127" fillId="39" borderId="158" xfId="2" applyFont="1" applyFill="1" applyBorder="1" applyAlignment="1">
      <alignment horizontal="center" vertical="center" wrapText="1"/>
    </xf>
    <xf numFmtId="0" fontId="127" fillId="39" borderId="129" xfId="2" applyFont="1" applyFill="1" applyBorder="1" applyAlignment="1">
      <alignment horizontal="center" vertical="center" wrapText="1"/>
    </xf>
    <xf numFmtId="3" fontId="55" fillId="39" borderId="190" xfId="16" applyNumberFormat="1" applyFont="1" applyFill="1" applyBorder="1" applyAlignment="1">
      <alignment horizontal="center" vertical="center" wrapText="1"/>
    </xf>
    <xf numFmtId="3" fontId="55" fillId="39" borderId="191" xfId="16" applyNumberFormat="1" applyFont="1" applyFill="1" applyBorder="1" applyAlignment="1">
      <alignment horizontal="center" vertical="center" wrapText="1"/>
    </xf>
    <xf numFmtId="3" fontId="55" fillId="39" borderId="75" xfId="16" applyNumberFormat="1" applyFont="1" applyFill="1" applyBorder="1" applyAlignment="1">
      <alignment horizontal="center" vertical="center" wrapText="1"/>
    </xf>
    <xf numFmtId="3" fontId="55" fillId="39" borderId="157" xfId="16" applyNumberFormat="1" applyFont="1" applyFill="1" applyBorder="1" applyAlignment="1">
      <alignment horizontal="center" vertical="center" wrapText="1"/>
    </xf>
    <xf numFmtId="3" fontId="55" fillId="39" borderId="153" xfId="16" applyNumberFormat="1" applyFont="1" applyFill="1" applyBorder="1" applyAlignment="1">
      <alignment horizontal="center" vertical="center" wrapText="1"/>
    </xf>
    <xf numFmtId="0" fontId="55" fillId="39" borderId="187" xfId="16" applyFont="1" applyFill="1" applyBorder="1" applyAlignment="1">
      <alignment horizontal="center" vertical="center"/>
    </xf>
    <xf numFmtId="0" fontId="55" fillId="39" borderId="77" xfId="16" applyFont="1" applyFill="1" applyBorder="1" applyAlignment="1">
      <alignment horizontal="center" vertical="center"/>
    </xf>
    <xf numFmtId="3" fontId="55" fillId="39" borderId="17" xfId="16" applyNumberFormat="1" applyFont="1" applyFill="1" applyBorder="1" applyAlignment="1">
      <alignment horizontal="center" vertical="center" wrapText="1"/>
    </xf>
    <xf numFmtId="3" fontId="55" fillId="39" borderId="16" xfId="16" applyNumberFormat="1" applyFont="1" applyFill="1" applyBorder="1" applyAlignment="1">
      <alignment horizontal="center" vertical="center" wrapText="1"/>
    </xf>
    <xf numFmtId="3" fontId="55" fillId="39" borderId="192" xfId="16" applyNumberFormat="1" applyFont="1" applyFill="1" applyBorder="1" applyAlignment="1">
      <alignment horizontal="center" vertical="center" wrapText="1"/>
    </xf>
    <xf numFmtId="3" fontId="55" fillId="39" borderId="188" xfId="16" applyNumberFormat="1" applyFont="1" applyFill="1" applyBorder="1" applyAlignment="1">
      <alignment horizontal="center" vertical="center" wrapText="1"/>
    </xf>
    <xf numFmtId="3" fontId="55" fillId="39" borderId="189" xfId="16" applyNumberFormat="1" applyFont="1" applyFill="1" applyBorder="1" applyAlignment="1">
      <alignment horizontal="center" vertical="center" wrapText="1"/>
    </xf>
    <xf numFmtId="0" fontId="152" fillId="4" borderId="0" xfId="16" applyFont="1" applyFill="1" applyAlignment="1">
      <alignment horizontal="center"/>
    </xf>
    <xf numFmtId="0" fontId="164" fillId="4" borderId="0" xfId="16" applyFont="1" applyFill="1" applyAlignment="1">
      <alignment horizontal="center" vertical="center" wrapText="1"/>
    </xf>
    <xf numFmtId="0" fontId="165" fillId="0" borderId="0" xfId="5" applyFont="1" applyAlignment="1">
      <alignment horizontal="center" vertical="center"/>
    </xf>
    <xf numFmtId="0" fontId="70" fillId="0" borderId="0" xfId="16" applyFont="1" applyBorder="1" applyAlignment="1">
      <alignment horizontal="center"/>
    </xf>
    <xf numFmtId="0" fontId="70" fillId="4" borderId="0" xfId="16" applyFont="1" applyFill="1" applyBorder="1" applyAlignment="1">
      <alignment horizontal="center"/>
    </xf>
    <xf numFmtId="0" fontId="70" fillId="4" borderId="0" xfId="16" applyFont="1" applyFill="1" applyBorder="1" applyAlignment="1">
      <alignment horizontal="center" vertical="center"/>
    </xf>
    <xf numFmtId="0" fontId="70" fillId="0" borderId="0" xfId="16" applyFont="1" applyBorder="1" applyAlignment="1">
      <alignment horizontal="center" vertical="center"/>
    </xf>
    <xf numFmtId="0" fontId="165" fillId="0" borderId="0" xfId="0" applyFont="1" applyAlignment="1" applyProtection="1">
      <alignment horizontal="center" vertical="center" wrapText="1"/>
      <protection locked="0"/>
    </xf>
    <xf numFmtId="0" fontId="54" fillId="4" borderId="0" xfId="0" applyFont="1" applyFill="1" applyBorder="1" applyAlignment="1">
      <alignment horizontal="center"/>
    </xf>
    <xf numFmtId="2" fontId="196" fillId="0" borderId="0" xfId="2" applyNumberFormat="1" applyFont="1" applyAlignment="1">
      <alignment horizontal="left" vertical="center" wrapText="1"/>
    </xf>
    <xf numFmtId="0" fontId="196" fillId="0" borderId="0" xfId="2" applyFont="1" applyAlignment="1">
      <alignment horizontal="center"/>
    </xf>
    <xf numFmtId="0" fontId="134" fillId="0" borderId="0" xfId="2" applyFont="1" applyAlignment="1">
      <alignment horizontal="center" vertical="center"/>
    </xf>
    <xf numFmtId="3" fontId="210" fillId="39" borderId="73" xfId="3" applyNumberFormat="1" applyFont="1" applyFill="1" applyBorder="1" applyAlignment="1">
      <alignment horizontal="center" vertical="center" wrapText="1"/>
    </xf>
    <xf numFmtId="3" fontId="210" fillId="39" borderId="74" xfId="3" applyNumberFormat="1" applyFont="1" applyFill="1" applyBorder="1" applyAlignment="1">
      <alignment horizontal="center" vertical="center" wrapText="1"/>
    </xf>
    <xf numFmtId="3" fontId="55" fillId="39" borderId="73" xfId="3" applyNumberFormat="1" applyFont="1" applyFill="1" applyBorder="1" applyAlignment="1">
      <alignment horizontal="center" vertical="center" wrapText="1"/>
    </xf>
    <xf numFmtId="3" fontId="55" fillId="39" borderId="74" xfId="3" applyNumberFormat="1" applyFont="1" applyFill="1" applyBorder="1" applyAlignment="1">
      <alignment horizontal="center" vertical="center" wrapText="1"/>
    </xf>
    <xf numFmtId="0" fontId="55" fillId="38" borderId="75" xfId="0" applyFont="1" applyFill="1" applyBorder="1" applyAlignment="1">
      <alignment horizontal="center" vertical="center"/>
    </xf>
    <xf numFmtId="0" fontId="55" fillId="38" borderId="157" xfId="0" applyFont="1" applyFill="1" applyBorder="1" applyAlignment="1">
      <alignment horizontal="center" vertical="center"/>
    </xf>
    <xf numFmtId="0" fontId="55" fillId="38" borderId="153" xfId="0" applyFont="1" applyFill="1" applyBorder="1" applyAlignment="1">
      <alignment horizontal="center" vertical="center"/>
    </xf>
    <xf numFmtId="0" fontId="179" fillId="0" borderId="0" xfId="0" applyFont="1" applyAlignment="1">
      <alignment horizontal="left" vertical="top" wrapText="1"/>
    </xf>
    <xf numFmtId="0" fontId="55" fillId="39" borderId="187" xfId="0" applyFont="1" applyFill="1" applyBorder="1" applyAlignment="1">
      <alignment horizontal="center" vertical="center" wrapText="1"/>
    </xf>
    <xf numFmtId="0" fontId="55" fillId="39" borderId="77" xfId="0" applyFont="1" applyFill="1" applyBorder="1" applyAlignment="1">
      <alignment horizontal="center" vertical="center" wrapText="1"/>
    </xf>
    <xf numFmtId="0" fontId="55" fillId="39" borderId="157" xfId="0" applyFont="1" applyFill="1" applyBorder="1" applyAlignment="1">
      <alignment horizontal="center" wrapText="1"/>
    </xf>
    <xf numFmtId="0" fontId="55" fillId="39" borderId="162" xfId="0" applyFont="1" applyFill="1" applyBorder="1" applyAlignment="1">
      <alignment horizontal="center" wrapText="1"/>
    </xf>
    <xf numFmtId="0" fontId="55" fillId="39" borderId="194" xfId="0" applyFont="1" applyFill="1" applyBorder="1" applyAlignment="1">
      <alignment horizontal="center" wrapText="1"/>
    </xf>
    <xf numFmtId="0" fontId="55" fillId="39" borderId="178" xfId="0" applyFont="1" applyFill="1" applyBorder="1" applyAlignment="1">
      <alignment horizontal="center" wrapText="1"/>
    </xf>
    <xf numFmtId="0" fontId="55" fillId="39" borderId="56" xfId="0" applyFont="1" applyFill="1" applyBorder="1" applyAlignment="1">
      <alignment horizontal="center" wrapText="1"/>
    </xf>
    <xf numFmtId="0" fontId="170" fillId="0" borderId="0" xfId="2" applyFont="1" applyAlignment="1">
      <alignment horizontal="left" vertical="center" wrapText="1"/>
    </xf>
    <xf numFmtId="0" fontId="204" fillId="0" borderId="0" xfId="2" applyFont="1" applyAlignment="1">
      <alignment horizontal="center" vertical="center" wrapText="1"/>
    </xf>
    <xf numFmtId="0" fontId="170" fillId="0" borderId="61" xfId="2" applyFont="1" applyBorder="1" applyAlignment="1">
      <alignment horizontal="center" vertical="center" wrapText="1"/>
    </xf>
    <xf numFmtId="0" fontId="170" fillId="0" borderId="66" xfId="2" applyFont="1" applyBorder="1" applyAlignment="1">
      <alignment horizontal="center" vertical="center" wrapText="1"/>
    </xf>
    <xf numFmtId="0" fontId="170" fillId="0" borderId="66" xfId="0" applyFont="1" applyBorder="1" applyAlignment="1">
      <alignment horizontal="center" vertical="center" wrapText="1"/>
    </xf>
    <xf numFmtId="0" fontId="170" fillId="0" borderId="62" xfId="0" applyFont="1" applyBorder="1" applyAlignment="1">
      <alignment horizontal="center" vertical="center" wrapText="1"/>
    </xf>
    <xf numFmtId="0" fontId="179" fillId="0" borderId="0" xfId="3" applyFont="1" applyAlignment="1">
      <alignment horizontal="left" wrapText="1"/>
    </xf>
    <xf numFmtId="0" fontId="164" fillId="0" borderId="0" xfId="3" applyFont="1" applyAlignment="1">
      <alignment horizontal="center" vertical="center" wrapText="1"/>
    </xf>
    <xf numFmtId="0" fontId="165" fillId="0" borderId="0" xfId="3" applyFont="1" applyAlignment="1" applyProtection="1">
      <alignment horizontal="center" vertical="center" wrapText="1"/>
      <protection locked="0"/>
    </xf>
    <xf numFmtId="0" fontId="55" fillId="39" borderId="55" xfId="3" applyFont="1" applyFill="1" applyBorder="1" applyAlignment="1">
      <alignment horizontal="center" vertical="center" wrapText="1"/>
    </xf>
    <xf numFmtId="0" fontId="55" fillId="39" borderId="59" xfId="3" applyFont="1" applyFill="1" applyBorder="1" applyAlignment="1">
      <alignment horizontal="center" vertical="center" wrapText="1"/>
    </xf>
    <xf numFmtId="0" fontId="55" fillId="39" borderId="57" xfId="3" applyFont="1" applyFill="1" applyBorder="1" applyAlignment="1">
      <alignment horizontal="center" vertical="center" wrapText="1"/>
    </xf>
    <xf numFmtId="0" fontId="55" fillId="39" borderId="200" xfId="3" applyFont="1" applyFill="1" applyBorder="1" applyAlignment="1">
      <alignment horizontal="center" vertical="center" wrapText="1"/>
    </xf>
    <xf numFmtId="0" fontId="55" fillId="39" borderId="201" xfId="3" applyFont="1" applyFill="1" applyBorder="1" applyAlignment="1">
      <alignment horizontal="center" vertical="center" wrapText="1"/>
    </xf>
    <xf numFmtId="0" fontId="55" fillId="39" borderId="179" xfId="3" applyFont="1" applyFill="1" applyBorder="1" applyAlignment="1">
      <alignment horizontal="center" vertical="center" wrapText="1"/>
    </xf>
    <xf numFmtId="0" fontId="127" fillId="40" borderId="154" xfId="3" applyFont="1" applyFill="1" applyBorder="1" applyAlignment="1">
      <alignment horizontal="center" vertical="center" wrapText="1"/>
    </xf>
    <xf numFmtId="0" fontId="127" fillId="40" borderId="71" xfId="3" applyFont="1" applyFill="1" applyBorder="1" applyAlignment="1">
      <alignment horizontal="center" vertical="center" wrapText="1"/>
    </xf>
    <xf numFmtId="0" fontId="127" fillId="40" borderId="202" xfId="3" applyFont="1" applyFill="1" applyBorder="1" applyAlignment="1">
      <alignment horizontal="center" vertical="center" wrapText="1"/>
    </xf>
    <xf numFmtId="0" fontId="127" fillId="40" borderId="75" xfId="3" applyFont="1" applyFill="1" applyBorder="1" applyAlignment="1">
      <alignment horizontal="center" vertical="center" wrapText="1"/>
    </xf>
    <xf numFmtId="0" fontId="127" fillId="40" borderId="160" xfId="3" applyFont="1" applyFill="1" applyBorder="1" applyAlignment="1">
      <alignment horizontal="center" vertical="center" wrapText="1"/>
    </xf>
    <xf numFmtId="0" fontId="127" fillId="40" borderId="203" xfId="3" applyFont="1" applyFill="1" applyBorder="1" applyAlignment="1">
      <alignment horizontal="center" vertical="center" wrapText="1"/>
    </xf>
    <xf numFmtId="0" fontId="127" fillId="40" borderId="171" xfId="3" applyFont="1" applyFill="1" applyBorder="1" applyAlignment="1">
      <alignment horizontal="center" vertical="center" wrapText="1"/>
    </xf>
    <xf numFmtId="0" fontId="127" fillId="40" borderId="59" xfId="3" applyFont="1" applyFill="1" applyBorder="1" applyAlignment="1">
      <alignment horizontal="center" vertical="center" wrapText="1"/>
    </xf>
    <xf numFmtId="0" fontId="55" fillId="39" borderId="187" xfId="3" applyFont="1" applyFill="1" applyBorder="1" applyAlignment="1">
      <alignment horizontal="center" vertical="center" wrapText="1"/>
    </xf>
    <xf numFmtId="0" fontId="55" fillId="39" borderId="204" xfId="3" applyFont="1" applyFill="1" applyBorder="1" applyAlignment="1">
      <alignment horizontal="center" vertical="center" wrapText="1"/>
    </xf>
    <xf numFmtId="0" fontId="55" fillId="39" borderId="205" xfId="3" applyFont="1" applyFill="1" applyBorder="1" applyAlignment="1">
      <alignment horizontal="center" vertical="center" wrapText="1"/>
    </xf>
    <xf numFmtId="0" fontId="55" fillId="39" borderId="53" xfId="3" applyFont="1" applyFill="1" applyBorder="1" applyAlignment="1">
      <alignment horizontal="center" vertical="center" wrapText="1"/>
    </xf>
    <xf numFmtId="0" fontId="55" fillId="39" borderId="63" xfId="3" applyFont="1" applyFill="1" applyBorder="1" applyAlignment="1">
      <alignment horizontal="center" vertical="center" wrapText="1"/>
    </xf>
    <xf numFmtId="0" fontId="55" fillId="39" borderId="56" xfId="3" applyFont="1" applyFill="1" applyBorder="1" applyAlignment="1">
      <alignment horizontal="center" vertical="center" wrapText="1"/>
    </xf>
    <xf numFmtId="0" fontId="55" fillId="39" borderId="60" xfId="3" applyFont="1" applyFill="1" applyBorder="1" applyAlignment="1">
      <alignment horizontal="center" vertical="center" wrapText="1"/>
    </xf>
    <xf numFmtId="0" fontId="55" fillId="39" borderId="158" xfId="3" applyFont="1" applyFill="1" applyBorder="1" applyAlignment="1">
      <alignment horizontal="center" vertical="center" wrapText="1"/>
    </xf>
    <xf numFmtId="0" fontId="55" fillId="39" borderId="159" xfId="3" applyFont="1" applyFill="1" applyBorder="1" applyAlignment="1">
      <alignment horizontal="center" vertical="center" wrapText="1"/>
    </xf>
    <xf numFmtId="0" fontId="55" fillId="39" borderId="64" xfId="3" applyFont="1" applyFill="1" applyBorder="1" applyAlignment="1">
      <alignment horizontal="center" vertical="center" wrapText="1"/>
    </xf>
    <xf numFmtId="0" fontId="55" fillId="39" borderId="0" xfId="3" applyFont="1" applyFill="1" applyAlignment="1">
      <alignment horizontal="center" vertical="center" wrapText="1"/>
    </xf>
    <xf numFmtId="0" fontId="62" fillId="4" borderId="0" xfId="0" applyFont="1" applyFill="1" applyBorder="1" applyAlignment="1">
      <alignment horizontal="center"/>
    </xf>
    <xf numFmtId="0" fontId="179" fillId="0" borderId="0" xfId="16" applyFont="1" applyAlignment="1">
      <alignment horizontal="left" vertical="top" wrapText="1"/>
    </xf>
    <xf numFmtId="0" fontId="152" fillId="0" borderId="0" xfId="16" applyFont="1" applyAlignment="1">
      <alignment horizontal="center"/>
    </xf>
    <xf numFmtId="0" fontId="55" fillId="39" borderId="53" xfId="16" applyFont="1" applyFill="1" applyBorder="1" applyAlignment="1">
      <alignment horizontal="center" vertical="center" wrapText="1"/>
    </xf>
    <xf numFmtId="0" fontId="55" fillId="39" borderId="63" xfId="16" applyFont="1" applyFill="1" applyBorder="1" applyAlignment="1">
      <alignment horizontal="center" vertical="center" wrapText="1"/>
    </xf>
    <xf numFmtId="0" fontId="55" fillId="39" borderId="54" xfId="16" applyFont="1" applyFill="1" applyBorder="1" applyAlignment="1">
      <alignment horizontal="center" vertical="center" wrapText="1"/>
    </xf>
    <xf numFmtId="0" fontId="55" fillId="39" borderId="55" xfId="16" applyFont="1" applyFill="1" applyBorder="1" applyAlignment="1">
      <alignment horizontal="center" vertical="center" wrapText="1"/>
    </xf>
    <xf numFmtId="0" fontId="55" fillId="39" borderId="56" xfId="16" applyFont="1" applyFill="1" applyBorder="1" applyAlignment="1">
      <alignment horizontal="center" vertical="center" wrapText="1"/>
    </xf>
    <xf numFmtId="0" fontId="55" fillId="39" borderId="59" xfId="16" applyFont="1" applyFill="1" applyBorder="1" applyAlignment="1">
      <alignment horizontal="center" vertical="center" wrapText="1"/>
    </xf>
    <xf numFmtId="0" fontId="55" fillId="39" borderId="60" xfId="16" applyFont="1" applyFill="1" applyBorder="1" applyAlignment="1">
      <alignment horizontal="center" vertical="center" wrapText="1"/>
    </xf>
    <xf numFmtId="0" fontId="55" fillId="39" borderId="64" xfId="16" applyFont="1" applyFill="1" applyBorder="1" applyAlignment="1">
      <alignment horizontal="center" vertical="center" wrapText="1"/>
    </xf>
    <xf numFmtId="0" fontId="55" fillId="39" borderId="0" xfId="16" applyFont="1" applyFill="1" applyBorder="1" applyAlignment="1">
      <alignment horizontal="center" vertical="center" wrapText="1"/>
    </xf>
    <xf numFmtId="0" fontId="55" fillId="39" borderId="158" xfId="16" applyFont="1" applyFill="1" applyBorder="1" applyAlignment="1">
      <alignment horizontal="center" vertical="center" wrapText="1"/>
    </xf>
    <xf numFmtId="0" fontId="55" fillId="39" borderId="129" xfId="16" applyFont="1" applyFill="1" applyBorder="1" applyAlignment="1">
      <alignment horizontal="center" vertical="center" wrapText="1"/>
    </xf>
    <xf numFmtId="0" fontId="55" fillId="39" borderId="52" xfId="3" applyFont="1" applyFill="1" applyBorder="1" applyAlignment="1">
      <alignment horizontal="center" vertical="center" wrapText="1"/>
    </xf>
    <xf numFmtId="0" fontId="55" fillId="39" borderId="61" xfId="3" applyFont="1" applyFill="1" applyBorder="1" applyAlignment="1">
      <alignment horizontal="center" vertical="center" wrapText="1"/>
    </xf>
    <xf numFmtId="0" fontId="55" fillId="39" borderId="73" xfId="3" applyFont="1" applyFill="1" applyBorder="1" applyAlignment="1">
      <alignment horizontal="center" vertical="center" wrapText="1"/>
    </xf>
    <xf numFmtId="0" fontId="55" fillId="39" borderId="75" xfId="3" applyFont="1" applyFill="1" applyBorder="1" applyAlignment="1">
      <alignment horizontal="center" vertical="center" wrapText="1"/>
    </xf>
    <xf numFmtId="0" fontId="55" fillId="39" borderId="193" xfId="3" applyFont="1" applyFill="1" applyBorder="1" applyAlignment="1">
      <alignment horizontal="center" vertical="center" wrapText="1"/>
    </xf>
    <xf numFmtId="0" fontId="55" fillId="39" borderId="167" xfId="3" applyFont="1" applyFill="1" applyBorder="1" applyAlignment="1">
      <alignment horizontal="center" vertical="center" wrapText="1"/>
    </xf>
    <xf numFmtId="0" fontId="55" fillId="39" borderId="169" xfId="3" applyFont="1" applyFill="1" applyBorder="1" applyAlignment="1">
      <alignment horizontal="center" vertical="center" wrapText="1"/>
    </xf>
    <xf numFmtId="0" fontId="55" fillId="39" borderId="165" xfId="3" applyFont="1" applyFill="1" applyBorder="1" applyAlignment="1">
      <alignment horizontal="center" vertical="center" wrapText="1"/>
    </xf>
    <xf numFmtId="0" fontId="55" fillId="39" borderId="206" xfId="3" applyFont="1" applyFill="1" applyBorder="1" applyAlignment="1">
      <alignment horizontal="center" vertical="center" wrapText="1"/>
    </xf>
    <xf numFmtId="0" fontId="164" fillId="0" borderId="0" xfId="16" applyFont="1" applyAlignment="1">
      <alignment horizontal="center" vertical="center" wrapText="1"/>
    </xf>
  </cellXfs>
  <cellStyles count="295">
    <cellStyle name="20% - Énfasis1" xfId="40" builtinId="30" customBuiltin="1"/>
    <cellStyle name="20% - Énfasis1 2" xfId="70" xr:uid="{4BB36B7C-5E64-4827-A123-9F7E5E06BBEA}"/>
    <cellStyle name="20% - Énfasis1 3" xfId="93" xr:uid="{8FB5C83C-A913-43AD-9C1A-9731E7878885}"/>
    <cellStyle name="20% - Énfasis1 4" xfId="113" xr:uid="{17C7B5BE-AE62-4B2D-BC54-C293CA13C80E}"/>
    <cellStyle name="20% - Énfasis1 5" xfId="134" xr:uid="{070A8FE7-EDBE-43A6-A5A8-D6AAE6C7AD66}"/>
    <cellStyle name="20% - Énfasis1 6" xfId="155" xr:uid="{342B0E50-2366-4619-8C91-C0FCDD78FEA0}"/>
    <cellStyle name="20% - Énfasis1 7" xfId="215" xr:uid="{3DEA9F02-2ED3-4890-ADAD-67B25EAEEFAD}"/>
    <cellStyle name="20% - Énfasis1 8" xfId="235" xr:uid="{20A05DAD-ADC1-45FE-8248-3EC6C297504C}"/>
    <cellStyle name="20% - Énfasis1 9" xfId="272" xr:uid="{9F435618-3AD3-4BC8-ABC9-546A3841C734}"/>
    <cellStyle name="20% - Énfasis2" xfId="44" builtinId="34" customBuiltin="1"/>
    <cellStyle name="20% - Énfasis2 2" xfId="73" xr:uid="{B085E3BD-B77A-420E-9F1B-831A1D452DF1}"/>
    <cellStyle name="20% - Énfasis2 3" xfId="96" xr:uid="{237ED6AD-61C5-4A6A-A21D-63CDCC4C88E5}"/>
    <cellStyle name="20% - Énfasis2 4" xfId="116" xr:uid="{61D758D7-3D27-4876-9CBC-839DB896D535}"/>
    <cellStyle name="20% - Énfasis2 5" xfId="137" xr:uid="{986DBD49-290F-4EA9-B3F1-A6754A248993}"/>
    <cellStyle name="20% - Énfasis2 6" xfId="158" xr:uid="{24338199-1AE3-4EE8-A55F-DC8362545B25}"/>
    <cellStyle name="20% - Énfasis2 7" xfId="218" xr:uid="{C3936B27-A70D-47BD-AD10-B671A424300F}"/>
    <cellStyle name="20% - Énfasis2 8" xfId="238" xr:uid="{A1351E5A-7386-4F65-A78B-C32014B5A7AC}"/>
    <cellStyle name="20% - Énfasis2 9" xfId="276" xr:uid="{D76ADB0A-A2D1-4095-BB57-6D8CE5B5F6C3}"/>
    <cellStyle name="20% - Énfasis3" xfId="48" builtinId="38" customBuiltin="1"/>
    <cellStyle name="20% - Énfasis3 2" xfId="76" xr:uid="{8C09CAE5-F221-436B-B5AD-DC8C456E11F7}"/>
    <cellStyle name="20% - Énfasis3 3" xfId="99" xr:uid="{0CE5173F-ADC6-4F3D-A8A5-90E5A7070D52}"/>
    <cellStyle name="20% - Énfasis3 4" xfId="119" xr:uid="{FC864DE0-058E-4069-A2C2-009451B1693C}"/>
    <cellStyle name="20% - Énfasis3 5" xfId="140" xr:uid="{745E992F-3AD4-4985-B962-3790D006389B}"/>
    <cellStyle name="20% - Énfasis3 6" xfId="161" xr:uid="{50C1FBF9-FF3C-4904-B09A-E39ACE9472AC}"/>
    <cellStyle name="20% - Énfasis3 7" xfId="221" xr:uid="{480E85C2-90B1-4A09-B2A4-4261FEC71674}"/>
    <cellStyle name="20% - Énfasis3 8" xfId="241" xr:uid="{316B3D0A-E648-40C4-98F9-44053A293EAC}"/>
    <cellStyle name="20% - Énfasis3 9" xfId="280" xr:uid="{8A03C13B-0A09-4C4B-AC76-51ED81DB3A17}"/>
    <cellStyle name="20% - Énfasis4" xfId="52" builtinId="42" customBuiltin="1"/>
    <cellStyle name="20% - Énfasis4 2" xfId="79" xr:uid="{656ADCF0-BD2D-4603-B81E-E7CC15CC0BE8}"/>
    <cellStyle name="20% - Énfasis4 3" xfId="102" xr:uid="{B9DE2A4F-4674-478E-8233-A243B6265AFE}"/>
    <cellStyle name="20% - Énfasis4 4" xfId="122" xr:uid="{F83423F9-7302-4ECB-9FEA-D1A1C33E5789}"/>
    <cellStyle name="20% - Énfasis4 5" xfId="143" xr:uid="{E75A55E4-B96F-41C7-A9E2-DE2B12B82D56}"/>
    <cellStyle name="20% - Énfasis4 6" xfId="164" xr:uid="{4CD56AC3-89EA-4759-9E05-7EB564766CF7}"/>
    <cellStyle name="20% - Énfasis4 7" xfId="224" xr:uid="{FF5A7487-BDD5-4B77-ACC2-E18F2E9FE3FF}"/>
    <cellStyle name="20% - Énfasis4 8" xfId="244" xr:uid="{F83979F0-6024-472B-BB40-7AB64A4F0D0D}"/>
    <cellStyle name="20% - Énfasis4 9" xfId="284" xr:uid="{36CF3C23-28EE-4122-AF72-A23458DEDD7A}"/>
    <cellStyle name="20% - Énfasis5" xfId="56" builtinId="46" customBuiltin="1"/>
    <cellStyle name="20% - Énfasis5 2" xfId="82" xr:uid="{5071C98B-B345-45C5-A101-E0D7632E96FC}"/>
    <cellStyle name="20% - Énfasis5 3" xfId="105" xr:uid="{6683E75A-0A5E-481F-9675-F2B9499E26A5}"/>
    <cellStyle name="20% - Énfasis5 4" xfId="126" xr:uid="{638DAC5F-46B3-480C-8076-F24E3B83CC2A}"/>
    <cellStyle name="20% - Énfasis5 5" xfId="146" xr:uid="{49576369-7C78-46FA-90F0-8D06DEB967BA}"/>
    <cellStyle name="20% - Énfasis5 6" xfId="167" xr:uid="{E4CA9E1E-9BFD-4DC4-8D70-E8CF463081D4}"/>
    <cellStyle name="20% - Énfasis5 7" xfId="227" xr:uid="{84348DAC-0D4C-4A64-880A-37D2D5528B88}"/>
    <cellStyle name="20% - Énfasis5 8" xfId="247" xr:uid="{C1D0C563-A67C-4460-962F-7AAC57A306B6}"/>
    <cellStyle name="20% - Énfasis5 9" xfId="288" xr:uid="{11BF0F57-0D2E-44B5-AD8B-AF86C2960AEF}"/>
    <cellStyle name="20% - Énfasis6" xfId="60" builtinId="50" customBuiltin="1"/>
    <cellStyle name="20% - Énfasis6 2" xfId="85" xr:uid="{574690AF-0DF5-455D-814C-11149AD07D9A}"/>
    <cellStyle name="20% - Énfasis6 3" xfId="108" xr:uid="{2C6EFE4F-D977-4559-B76D-88B882B701EF}"/>
    <cellStyle name="20% - Énfasis6 4" xfId="129" xr:uid="{43B999FB-8752-41AC-873A-7F886480C481}"/>
    <cellStyle name="20% - Énfasis6 5" xfId="149" xr:uid="{5DCA947A-8B6A-461A-B655-EB6DC63FBDE6}"/>
    <cellStyle name="20% - Énfasis6 6" xfId="170" xr:uid="{7EDB49CA-7B61-4DF2-B209-DE4A5C6B15EF}"/>
    <cellStyle name="20% - Énfasis6 7" xfId="230" xr:uid="{8CE6551F-EB53-4792-9B87-0E98A8A277EF}"/>
    <cellStyle name="20% - Énfasis6 8" xfId="250" xr:uid="{D69C86F0-71D4-496F-B54C-72AED531D60C}"/>
    <cellStyle name="20% - Énfasis6 9" xfId="292" xr:uid="{856423D8-4711-4209-8EC3-236330FB9B72}"/>
    <cellStyle name="40% - Énfasis1" xfId="41" builtinId="31" customBuiltin="1"/>
    <cellStyle name="40% - Énfasis1 2" xfId="71" xr:uid="{0AE8F5D7-5854-4224-8FAE-884B965962E3}"/>
    <cellStyle name="40% - Énfasis1 3" xfId="94" xr:uid="{392C0B77-D9E5-48A9-BAE0-66EB61DF1414}"/>
    <cellStyle name="40% - Énfasis1 4" xfId="114" xr:uid="{D5C62AA5-D205-4AC8-9171-360C1A1C7B44}"/>
    <cellStyle name="40% - Énfasis1 5" xfId="135" xr:uid="{1FAFD95B-BB51-460E-A5DE-5EE99A9411D0}"/>
    <cellStyle name="40% - Énfasis1 6" xfId="156" xr:uid="{FDBE2F51-F40E-4256-9249-33B31F41E9B8}"/>
    <cellStyle name="40% - Énfasis1 7" xfId="216" xr:uid="{9EE0B643-6610-4EA6-A41C-2212EF22F367}"/>
    <cellStyle name="40% - Énfasis1 8" xfId="236" xr:uid="{15CC995D-BEFE-491A-8E57-CA1F6A6ED664}"/>
    <cellStyle name="40% - Énfasis1 9" xfId="273" xr:uid="{35DCE320-5094-435A-B1B3-972407CDED54}"/>
    <cellStyle name="40% - Énfasis2" xfId="45" builtinId="35" customBuiltin="1"/>
    <cellStyle name="40% - Énfasis2 2" xfId="74" xr:uid="{DEA75A72-3285-499A-91D6-8F9D3B1E0C7C}"/>
    <cellStyle name="40% - Énfasis2 3" xfId="97" xr:uid="{8A0D7209-1A1A-4E18-9013-07EE3EA4A867}"/>
    <cellStyle name="40% - Énfasis2 4" xfId="117" xr:uid="{51CCF5DD-8254-4B87-8435-700411642ABC}"/>
    <cellStyle name="40% - Énfasis2 5" xfId="138" xr:uid="{916AF2DD-FAA5-44A1-AAEC-2C0D3FCE08DD}"/>
    <cellStyle name="40% - Énfasis2 6" xfId="159" xr:uid="{76A06BC7-793B-4AA3-8A58-F623D99FE126}"/>
    <cellStyle name="40% - Énfasis2 7" xfId="219" xr:uid="{C1940224-6B82-465C-9D0F-8E8906815300}"/>
    <cellStyle name="40% - Énfasis2 8" xfId="239" xr:uid="{5376F73D-C822-49DB-96AD-C06F087710AD}"/>
    <cellStyle name="40% - Énfasis2 9" xfId="277" xr:uid="{AC4CA5B7-92C0-495B-A731-46307C9D89CF}"/>
    <cellStyle name="40% - Énfasis3" xfId="49" builtinId="39" customBuiltin="1"/>
    <cellStyle name="40% - Énfasis3 2" xfId="77" xr:uid="{A9326EA9-EB56-4957-9705-F04AFD1D7836}"/>
    <cellStyle name="40% - Énfasis3 3" xfId="100" xr:uid="{51987593-E642-48ED-889D-8E738BA72C0A}"/>
    <cellStyle name="40% - Énfasis3 4" xfId="120" xr:uid="{CB1FE195-D0EC-4CCE-975E-CDE557999D5D}"/>
    <cellStyle name="40% - Énfasis3 5" xfId="141" xr:uid="{A53EC649-1B07-48BD-A8A4-90EAD5CC0114}"/>
    <cellStyle name="40% - Énfasis3 6" xfId="162" xr:uid="{B1C8B711-A01C-42BC-8891-74D279BFE922}"/>
    <cellStyle name="40% - Énfasis3 7" xfId="222" xr:uid="{2DF00AEA-6072-44F3-B767-D77AF3362822}"/>
    <cellStyle name="40% - Énfasis3 8" xfId="242" xr:uid="{026D9A95-ED75-4534-BB4C-FE85264FCE69}"/>
    <cellStyle name="40% - Énfasis3 9" xfId="281" xr:uid="{801D427D-8083-443C-99C7-98A8C4DB9841}"/>
    <cellStyle name="40% - Énfasis4" xfId="53" builtinId="43" customBuiltin="1"/>
    <cellStyle name="40% - Énfasis4 2" xfId="80" xr:uid="{9712C742-8AE0-4380-9F67-DEEE8887CF4F}"/>
    <cellStyle name="40% - Énfasis4 3" xfId="103" xr:uid="{61C75BBB-C6D2-4938-877A-BF312153CBF2}"/>
    <cellStyle name="40% - Énfasis4 4" xfId="123" xr:uid="{0DED8469-48FA-4877-9C57-D4CC622F0969}"/>
    <cellStyle name="40% - Énfasis4 5" xfId="144" xr:uid="{A5285348-B2DE-4926-AF1A-B5FAACFA4041}"/>
    <cellStyle name="40% - Énfasis4 6" xfId="165" xr:uid="{2908B62D-4E5D-4F0D-8DAE-5DAAD8B41D7E}"/>
    <cellStyle name="40% - Énfasis4 7" xfId="225" xr:uid="{1A44DD87-426B-4B93-B825-8B7A15DDC375}"/>
    <cellStyle name="40% - Énfasis4 8" xfId="245" xr:uid="{F789235A-412B-457C-B3EC-20215C96B60C}"/>
    <cellStyle name="40% - Énfasis4 9" xfId="285" xr:uid="{6A79C0AB-2A19-429A-B89C-C40000DA6196}"/>
    <cellStyle name="40% - Énfasis5" xfId="57" builtinId="47" customBuiltin="1"/>
    <cellStyle name="40% - Énfasis5 2" xfId="83" xr:uid="{FF6F7359-420C-4574-B94D-5F33B1C8D2CC}"/>
    <cellStyle name="40% - Énfasis5 3" xfId="106" xr:uid="{AD69FFA3-6DBF-4B08-9366-A8B32CD6AB13}"/>
    <cellStyle name="40% - Énfasis5 4" xfId="127" xr:uid="{1FAD2A59-9B81-4347-BAE9-CD6DE57CC5E7}"/>
    <cellStyle name="40% - Énfasis5 5" xfId="147" xr:uid="{F71B7719-7024-447F-A0FB-539AB2B896F4}"/>
    <cellStyle name="40% - Énfasis5 6" xfId="168" xr:uid="{59CCCBEC-FF55-41C5-B5C6-A8BA3D0381CC}"/>
    <cellStyle name="40% - Énfasis5 7" xfId="228" xr:uid="{E7A1E3D0-6764-4005-B4C7-01FD1EF3E788}"/>
    <cellStyle name="40% - Énfasis5 8" xfId="248" xr:uid="{2E784203-6BDF-41FD-ACC7-523B5E25F373}"/>
    <cellStyle name="40% - Énfasis5 9" xfId="289" xr:uid="{17A3F7E9-E997-42B4-90EB-53CD8BB1E4D6}"/>
    <cellStyle name="40% - Énfasis6" xfId="61" builtinId="51" customBuiltin="1"/>
    <cellStyle name="40% - Énfasis6 2" xfId="86" xr:uid="{85A6FFBB-9AC3-47FE-BBE9-E9490C894CC6}"/>
    <cellStyle name="40% - Énfasis6 3" xfId="109" xr:uid="{BB99BC3C-FF11-4D7A-B500-A75E324896DB}"/>
    <cellStyle name="40% - Énfasis6 4" xfId="130" xr:uid="{37F5E346-BA17-4EC4-B54D-62D29892DAAE}"/>
    <cellStyle name="40% - Énfasis6 5" xfId="150" xr:uid="{A744446E-25C3-438B-9F13-9ADA604D0A4A}"/>
    <cellStyle name="40% - Énfasis6 6" xfId="171" xr:uid="{C2E1E66A-3FE2-45A1-AADD-BA9B52386BBB}"/>
    <cellStyle name="40% - Énfasis6 7" xfId="231" xr:uid="{FEBC41CA-EE97-49D5-B578-3FD1857F3E36}"/>
    <cellStyle name="40% - Énfasis6 8" xfId="251" xr:uid="{EA0BC1E1-B8A4-4341-9074-C534FE451EF2}"/>
    <cellStyle name="40% - Énfasis6 9" xfId="293" xr:uid="{9411895E-C569-4AB1-8AAB-9E19E5A2D7C0}"/>
    <cellStyle name="60% - Énfasis1" xfId="42" builtinId="32" customBuiltin="1"/>
    <cellStyle name="60% - Énfasis1 10" xfId="274" xr:uid="{44771142-4814-459E-9BF2-AB0A2D7CE374}"/>
    <cellStyle name="60% - Énfasis1 2" xfId="72" xr:uid="{51BE631B-E20C-4FBE-ABDB-EF7A104D109F}"/>
    <cellStyle name="60% - Énfasis1 2 2" xfId="202" xr:uid="{B95DC479-FFBD-4C52-8B91-BFF524E66E32}"/>
    <cellStyle name="60% - Énfasis1 3" xfId="95" xr:uid="{A12C013A-C271-4B19-9AF9-2EAD530A85D7}"/>
    <cellStyle name="60% - Énfasis1 4" xfId="115" xr:uid="{6C5EDC37-FEF7-4144-8569-8CA36F6888D3}"/>
    <cellStyle name="60% - Énfasis1 5" xfId="136" xr:uid="{029CFCB4-64BE-4CBC-857F-F05E22F18222}"/>
    <cellStyle name="60% - Énfasis1 6" xfId="157" xr:uid="{1C1EFFE4-FB32-43FE-965A-E13010603FC0}"/>
    <cellStyle name="60% - Énfasis1 7" xfId="178" xr:uid="{3F0D0301-FF98-4DE3-81C1-6657895955A7}"/>
    <cellStyle name="60% - Énfasis1 8" xfId="217" xr:uid="{904FF1E1-EC92-44D0-86C0-A044EB55C526}"/>
    <cellStyle name="60% - Énfasis1 9" xfId="237" xr:uid="{EFB7B405-A62C-4323-A8B2-C8BAB8078796}"/>
    <cellStyle name="60% - Énfasis2" xfId="46" builtinId="36" customBuiltin="1"/>
    <cellStyle name="60% - Énfasis2 10" xfId="278" xr:uid="{258A187C-863C-435C-AAA6-A57E7E9B136A}"/>
    <cellStyle name="60% - Énfasis2 2" xfId="75" xr:uid="{F6C5D0D3-AA18-47F7-BA88-E7D3E485B2A3}"/>
    <cellStyle name="60% - Énfasis2 2 2" xfId="203" xr:uid="{66F1903A-00CD-44EE-92CF-0B85DFAD8072}"/>
    <cellStyle name="60% - Énfasis2 3" xfId="98" xr:uid="{33114802-53EA-4DDF-AA67-93D54BC287D0}"/>
    <cellStyle name="60% - Énfasis2 4" xfId="118" xr:uid="{6713CDAA-8F9C-45EA-99CB-F0CCB21A9A94}"/>
    <cellStyle name="60% - Énfasis2 5" xfId="139" xr:uid="{51CD71E5-341B-4739-8D8F-59369A88322D}"/>
    <cellStyle name="60% - Énfasis2 6" xfId="160" xr:uid="{ECF09499-0DF2-4297-B3C0-73E54D640324}"/>
    <cellStyle name="60% - Énfasis2 7" xfId="179" xr:uid="{BE0FF6C8-7AF5-424F-BBEC-592261FF17C4}"/>
    <cellStyle name="60% - Énfasis2 8" xfId="220" xr:uid="{E7BAD589-2B7A-46FE-8B19-718E91A74596}"/>
    <cellStyle name="60% - Énfasis2 9" xfId="240" xr:uid="{FA0A5263-7153-4440-B016-878B6DF19BBE}"/>
    <cellStyle name="60% - Énfasis3" xfId="50" builtinId="40" customBuiltin="1"/>
    <cellStyle name="60% - Énfasis3 10" xfId="282" xr:uid="{46A1FB5D-B9CD-4BCB-BFA6-86BB3821C4D6}"/>
    <cellStyle name="60% - Énfasis3 2" xfId="78" xr:uid="{9D9858CF-2D3C-48B4-A911-A641FCC55D07}"/>
    <cellStyle name="60% - Énfasis3 2 2" xfId="204" xr:uid="{5E3B3E72-8907-4855-8BF8-8523EAD0E1DE}"/>
    <cellStyle name="60% - Énfasis3 3" xfId="101" xr:uid="{DC42A9E2-0622-4FC7-B636-5AC23F80BFC8}"/>
    <cellStyle name="60% - Énfasis3 4" xfId="121" xr:uid="{7291B4B1-6FE7-4A70-8CD0-44CF6D0590C1}"/>
    <cellStyle name="60% - Énfasis3 5" xfId="142" xr:uid="{ADA3D8D5-6183-474A-9E21-E3C28C0F456B}"/>
    <cellStyle name="60% - Énfasis3 6" xfId="163" xr:uid="{EADBD95A-8E18-41A9-BE05-844E6EEDB5E3}"/>
    <cellStyle name="60% - Énfasis3 7" xfId="180" xr:uid="{7D512F73-FE0F-4EE5-BD01-2DD7D87C3559}"/>
    <cellStyle name="60% - Énfasis3 8" xfId="223" xr:uid="{B13BC36D-891C-4D35-B3AE-CBFE64045CFE}"/>
    <cellStyle name="60% - Énfasis3 9" xfId="243" xr:uid="{C2D1F012-E0FE-4326-A77C-AB28745C655E}"/>
    <cellStyle name="60% - Énfasis4" xfId="54" builtinId="44" customBuiltin="1"/>
    <cellStyle name="60% - Énfasis4 10" xfId="286" xr:uid="{04FAE877-F752-46A1-BD84-89430F79BC8C}"/>
    <cellStyle name="60% - Énfasis4 2" xfId="81" xr:uid="{4F4A2018-1327-433C-9E93-A2F0BFA56472}"/>
    <cellStyle name="60% - Énfasis4 2 2" xfId="205" xr:uid="{C227CA64-DBF1-4150-A0BE-6607A7537B24}"/>
    <cellStyle name="60% - Énfasis4 3" xfId="104" xr:uid="{4D8D33C4-7489-43B9-BC50-96D56F4D56F7}"/>
    <cellStyle name="60% - Énfasis4 4" xfId="124" xr:uid="{0B0578ED-7A6F-4CBD-B49A-6BD11F0BA82D}"/>
    <cellStyle name="60% - Énfasis4 5" xfId="145" xr:uid="{B0928EA6-5AAD-4BF4-8890-ECD5EB2EEA08}"/>
    <cellStyle name="60% - Énfasis4 6" xfId="166" xr:uid="{AB8786A4-F9F5-47E6-8E0D-DCBF7BF08DC4}"/>
    <cellStyle name="60% - Énfasis4 7" xfId="181" xr:uid="{F716F011-B709-4A0B-A747-DAA729295752}"/>
    <cellStyle name="60% - Énfasis4 8" xfId="226" xr:uid="{A9B0D9E2-F126-48C0-A19B-10FF2CEB1668}"/>
    <cellStyle name="60% - Énfasis4 9" xfId="246" xr:uid="{4E224C01-1D7A-406A-B28E-4075F86A9C7F}"/>
    <cellStyle name="60% - Énfasis5" xfId="58" builtinId="48" customBuiltin="1"/>
    <cellStyle name="60% - Énfasis5 10" xfId="290" xr:uid="{59041144-8323-48A9-B0E5-E898419000C1}"/>
    <cellStyle name="60% - Énfasis5 2" xfId="84" xr:uid="{A1606EC0-3C93-44C7-ADB7-6AE23C334C9B}"/>
    <cellStyle name="60% - Énfasis5 2 2" xfId="206" xr:uid="{88E987E0-93FE-403E-93C3-F88874CC55FD}"/>
    <cellStyle name="60% - Énfasis5 3" xfId="107" xr:uid="{316EFACF-C144-4410-9148-56E9C0FACAF4}"/>
    <cellStyle name="60% - Énfasis5 4" xfId="128" xr:uid="{0DAD1015-F51F-4963-B1E7-FB412E2201B5}"/>
    <cellStyle name="60% - Énfasis5 5" xfId="148" xr:uid="{BA669756-13CE-43D1-A122-4AFE20A2F4B7}"/>
    <cellStyle name="60% - Énfasis5 6" xfId="169" xr:uid="{C266B0AC-ED2F-4FC8-A375-CC33649313C8}"/>
    <cellStyle name="60% - Énfasis5 7" xfId="182" xr:uid="{724ED12D-C48C-468D-961E-B644BD00A54E}"/>
    <cellStyle name="60% - Énfasis5 8" xfId="229" xr:uid="{43C8F927-1CC6-4D73-9D5B-D80EAB76DCE0}"/>
    <cellStyle name="60% - Énfasis5 9" xfId="249" xr:uid="{8B7AC455-9F04-4074-8B19-282B5CDAB67D}"/>
    <cellStyle name="60% - Énfasis6" xfId="62" builtinId="52" customBuiltin="1"/>
    <cellStyle name="60% - Énfasis6 10" xfId="294" xr:uid="{88C484F7-AA27-484B-96BA-2E28F7384199}"/>
    <cellStyle name="60% - Énfasis6 2" xfId="87" xr:uid="{6C4E3033-13A2-43F1-912E-3794677ED2FA}"/>
    <cellStyle name="60% - Énfasis6 2 2" xfId="207" xr:uid="{BBDBC2A0-AD11-49D2-BF1C-D1650F5E56FD}"/>
    <cellStyle name="60% - Énfasis6 3" xfId="110" xr:uid="{DCFBFAAA-D45F-4316-A3C7-D9FA676FB397}"/>
    <cellStyle name="60% - Énfasis6 4" xfId="131" xr:uid="{8F16787F-D702-4833-AD9F-9A6336523ABC}"/>
    <cellStyle name="60% - Énfasis6 5" xfId="151" xr:uid="{2786975D-53F5-4B0F-B093-929ED2716CDF}"/>
    <cellStyle name="60% - Énfasis6 6" xfId="172" xr:uid="{1FBC9995-2073-4E5D-A64E-B935B675357A}"/>
    <cellStyle name="60% - Énfasis6 7" xfId="183" xr:uid="{C4B6D611-FFF4-45FA-88D5-BE4592AC41E8}"/>
    <cellStyle name="60% - Énfasis6 8" xfId="232" xr:uid="{377221BF-EC82-48D1-9F58-BFA5BC80E2CD}"/>
    <cellStyle name="60% - Énfasis6 9" xfId="252" xr:uid="{A73E34F1-7AAD-4F77-8987-9716DB745E09}"/>
    <cellStyle name="Bueno" xfId="28" builtinId="26" customBuiltin="1"/>
    <cellStyle name="Bueno 2" xfId="259" xr:uid="{6428CEC0-90FD-48D0-BCCC-467E5D294C1F}"/>
    <cellStyle name="Cálculo" xfId="33" builtinId="22" customBuiltin="1"/>
    <cellStyle name="Cálculo 2" xfId="264" xr:uid="{92C3A949-BC42-4F71-BCF9-91B1A12A227F}"/>
    <cellStyle name="Celda de comprobación" xfId="35" builtinId="23" customBuiltin="1"/>
    <cellStyle name="Celda de comprobación 2" xfId="266" xr:uid="{7353DC97-474F-4399-BC0E-DD8515AE0BD2}"/>
    <cellStyle name="Celda vinculada" xfId="34" builtinId="24" customBuiltin="1"/>
    <cellStyle name="Celda vinculada 2" xfId="265" xr:uid="{31725030-498B-4BFE-80A0-7F340AB6CD08}"/>
    <cellStyle name="Encabezado 1" xfId="24" builtinId="16" customBuiltin="1"/>
    <cellStyle name="Encabezado 1 2" xfId="255" xr:uid="{A5B48CD4-D4DD-455D-A17D-EACD6FA4FAD8}"/>
    <cellStyle name="Encabezado 4" xfId="27" builtinId="19" customBuiltin="1"/>
    <cellStyle name="Encabezado 4 2" xfId="258" xr:uid="{6B6CA293-47EF-44FF-B82D-6D55329B3C95}"/>
    <cellStyle name="Énfasis1" xfId="39" builtinId="29" customBuiltin="1"/>
    <cellStyle name="Énfasis1 2" xfId="271" xr:uid="{FBF1899F-46EE-412C-BBF3-69139792DD41}"/>
    <cellStyle name="Énfasis2" xfId="43" builtinId="33" customBuiltin="1"/>
    <cellStyle name="Énfasis2 2" xfId="275" xr:uid="{DAB3FA4E-90A7-4472-980A-FF084167AF62}"/>
    <cellStyle name="Énfasis3" xfId="47" builtinId="37" customBuiltin="1"/>
    <cellStyle name="Énfasis3 2" xfId="279" xr:uid="{C3E225CA-88FA-46DC-BC4D-85554971BAEF}"/>
    <cellStyle name="Énfasis4" xfId="51" builtinId="41" customBuiltin="1"/>
    <cellStyle name="Énfasis4 2" xfId="283" xr:uid="{D40BF316-87B4-4EDA-A2E9-743BFF4B2C1C}"/>
    <cellStyle name="Énfasis5" xfId="55" builtinId="45" customBuiltin="1"/>
    <cellStyle name="Énfasis5 2" xfId="287" xr:uid="{D7DCCE28-A07D-4D2C-8E9C-1FB3F468AD88}"/>
    <cellStyle name="Énfasis6" xfId="59" builtinId="49" customBuiltin="1"/>
    <cellStyle name="Énfasis6 2" xfId="291" xr:uid="{2B5E9DD7-2684-44A1-A28E-DC0807CE5D58}"/>
    <cellStyle name="Entrada" xfId="31" builtinId="20" customBuiltin="1"/>
    <cellStyle name="Entrada 2" xfId="262" xr:uid="{86DCD7D2-4240-4A23-A436-F80078124CCE}"/>
    <cellStyle name="Euro 2" xfId="13" xr:uid="{00000000-0005-0000-0000-000000000000}"/>
    <cellStyle name="Euro 2 2" xfId="192" xr:uid="{4256254A-C087-456E-A8E9-A59CA149DC49}"/>
    <cellStyle name="Euro 2 3" xfId="174" xr:uid="{AD897841-9E08-4BA9-B181-DD1E23D0CC9B}"/>
    <cellStyle name="Hipervínculo" xfId="18" builtinId="8"/>
    <cellStyle name="Hipervínculo 2" xfId="65" xr:uid="{5E4C4750-765E-4CC2-9815-8B42959A3C15}"/>
    <cellStyle name="Hipervínculo 2 2" xfId="210" xr:uid="{36B02C6E-C67B-4593-9A20-92FC87A6D81C}"/>
    <cellStyle name="Hipervínculo 3" xfId="88" xr:uid="{D7B1C78D-8C56-4C71-B3C1-1C04069BB33B}"/>
    <cellStyle name="Hipervínculo 3 2" xfId="186" xr:uid="{B86AFB9A-E85C-4D7A-98E7-A99DE08D5170}"/>
    <cellStyle name="Hipervínculo 4" xfId="196" xr:uid="{94EA80DA-DBCA-44C4-8DC0-CE136DA28CD6}"/>
    <cellStyle name="Hipervínculo visitado 2" xfId="66" xr:uid="{1E426F77-E271-47CE-8F1B-FB56E9398194}"/>
    <cellStyle name="Hipervínculo visitado 2 2" xfId="211" xr:uid="{10D9773B-C84E-430C-901B-7C8D719A8EB5}"/>
    <cellStyle name="Hipervínculo visitado 3" xfId="89" xr:uid="{4E7B0CFD-D880-43C6-B10D-8D8034BD508E}"/>
    <cellStyle name="Hipervínculo visitado 3 2" xfId="187" xr:uid="{FE226EA5-DDBC-4B2C-995E-C34E998991E3}"/>
    <cellStyle name="Incorrecto" xfId="29" builtinId="27" customBuiltin="1"/>
    <cellStyle name="Incorrecto 2" xfId="260" xr:uid="{8C07CB5F-B857-4EA9-AD77-DB341D4E75BF}"/>
    <cellStyle name="Millares 2" xfId="1" xr:uid="{00000000-0005-0000-0000-000002000000}"/>
    <cellStyle name="Millares 2 2" xfId="21" xr:uid="{00000000-0005-0000-0000-000003000000}"/>
    <cellStyle name="Millares 2 2 2" xfId="12" xr:uid="{00000000-0005-0000-0000-000004000000}"/>
    <cellStyle name="Millares 2 2 3" xfId="199" xr:uid="{3F506F36-A522-42DD-B579-DBEC5C4E10AE}"/>
    <cellStyle name="Neutral" xfId="30" builtinId="28" customBuiltin="1"/>
    <cellStyle name="Neutral 2" xfId="201" xr:uid="{3F0E3A6E-82E0-4F38-87D1-730EFED65A0E}"/>
    <cellStyle name="Neutral 3" xfId="176" xr:uid="{10CB694B-64C7-426C-B9EE-54EF923FBA61}"/>
    <cellStyle name="Neutral 4" xfId="261" xr:uid="{460A2EAA-8D9C-40ED-8C7C-0B31FCDA0646}"/>
    <cellStyle name="Normal" xfId="0" builtinId="0"/>
    <cellStyle name="Normal 10" xfId="68" xr:uid="{EA45B72D-9D6F-451E-8081-56A2CB54E446}"/>
    <cellStyle name="Normal 10 2" xfId="212" xr:uid="{72809A2C-3A8D-4385-943E-D23DE594C9C6}"/>
    <cellStyle name="Normal 11" xfId="90" xr:uid="{40C9057D-539A-4378-B989-913AF1DF17D2}"/>
    <cellStyle name="Normal 12" xfId="91" xr:uid="{252C52A5-56F9-487F-A313-9EC2C2EC375F}"/>
    <cellStyle name="Normal 13" xfId="111" xr:uid="{5EB530BD-EE51-469D-923F-DD0418FA517B}"/>
    <cellStyle name="Normal 14" xfId="125" xr:uid="{19DC3342-D2B0-4294-8706-A4FB7228FFD4}"/>
    <cellStyle name="Normal 15" xfId="132" xr:uid="{450FA195-1EEB-42B1-B682-F4AC99CB93C6}"/>
    <cellStyle name="Normal 16" xfId="152" xr:uid="{B7556D0A-C9A1-43C5-A0BF-93DDDC125D8D}"/>
    <cellStyle name="Normal 17" xfId="153" xr:uid="{ED69CD4D-8DF3-4C2E-8911-4B8C3A7E4D21}"/>
    <cellStyle name="Normal 18" xfId="173" xr:uid="{148399A5-7189-4E00-943A-97A1BD48812E}"/>
    <cellStyle name="Normal 19" xfId="177" xr:uid="{4FFEDF27-FE3C-4505-8DA8-906BD555C5BB}"/>
    <cellStyle name="Normal 2" xfId="2" xr:uid="{00000000-0005-0000-0000-000006000000}"/>
    <cellStyle name="Normal 2 2" xfId="16" xr:uid="{00000000-0005-0000-0000-000007000000}"/>
    <cellStyle name="Normal 2 3" xfId="3" xr:uid="{00000000-0005-0000-0000-000008000000}"/>
    <cellStyle name="Normal 2 4" xfId="189" xr:uid="{B6EDE605-528A-45AC-BB68-6219E62C58C0}"/>
    <cellStyle name="Normal 20" xfId="184" xr:uid="{D3CA9357-4E71-42F2-AC7F-B942D7FB58A7}"/>
    <cellStyle name="Normal 21" xfId="213" xr:uid="{F01AE0AF-7310-4183-A1B9-08A70D2EA6AB}"/>
    <cellStyle name="Normal 22" xfId="233" xr:uid="{3749C415-4BB6-4D34-B368-C35AB28CFEC6}"/>
    <cellStyle name="Normal 23" xfId="253" xr:uid="{F7801EC0-2703-4AD8-884E-256E906EB5D9}"/>
    <cellStyle name="Normal 24" xfId="254" xr:uid="{DA83C891-DA85-449D-B9FE-A1AA8E34D570}"/>
    <cellStyle name="Normal 3" xfId="4" xr:uid="{00000000-0005-0000-0000-000009000000}"/>
    <cellStyle name="Normal 3 2 2" xfId="10" xr:uid="{00000000-0005-0000-0000-00000A000000}"/>
    <cellStyle name="Normal 4" xfId="14" xr:uid="{00000000-0005-0000-0000-00000B000000}"/>
    <cellStyle name="Normal 4 2" xfId="193" xr:uid="{198D09F1-EF05-41EE-8FE4-BBC51B846384}"/>
    <cellStyle name="Normal 4 3" xfId="185" xr:uid="{462BECFF-956D-4CFE-8597-07DBDFDBAFCF}"/>
    <cellStyle name="Normal 5" xfId="17" xr:uid="{00000000-0005-0000-0000-00000C000000}"/>
    <cellStyle name="Normal 5 2" xfId="195" xr:uid="{AC5D941E-52DE-4551-90DD-B8BA4699B3B2}"/>
    <cellStyle name="Normal 6" xfId="19" xr:uid="{00000000-0005-0000-0000-00000D000000}"/>
    <cellStyle name="Normal 6 2" xfId="197" xr:uid="{715FAD62-BE90-4434-9082-64620507AA5F}"/>
    <cellStyle name="Normal 7" xfId="22" xr:uid="{012C1DD2-E755-4143-925A-81417B16C269}"/>
    <cellStyle name="Normal 7 2" xfId="200" xr:uid="{BD51FEE9-961A-49DC-A3DB-0C9A3E52042D}"/>
    <cellStyle name="Normal 8" xfId="63" xr:uid="{F4EB5219-7124-41CC-A15D-7812EB6F23BA}"/>
    <cellStyle name="Normal 8 2" xfId="208" xr:uid="{1A14B2BC-A2B5-4F88-8DB0-FD0C9E21B797}"/>
    <cellStyle name="Normal 9" xfId="67" xr:uid="{5A125610-3624-458A-B401-351A3E777D6C}"/>
    <cellStyle name="Normal 9 2" xfId="188" xr:uid="{CEAAE3FC-D46A-4059-AC38-EEFA5B63E4E3}"/>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10" xfId="268" xr:uid="{AA1544F9-8065-4F7A-BF8E-6C052A798D14}"/>
    <cellStyle name="Notas 2" xfId="64" xr:uid="{83195BE1-7D2A-4D68-8C16-474A9F829461}"/>
    <cellStyle name="Notas 2 2" xfId="209" xr:uid="{4DC38C41-CB35-4626-ACF6-DC321AB53373}"/>
    <cellStyle name="Notas 3" xfId="69" xr:uid="{DEA9AE04-E8F5-4FF6-A03E-1136F663D6FC}"/>
    <cellStyle name="Notas 4" xfId="92" xr:uid="{6FCC982B-4BCA-419F-B48A-E0A66B432F5E}"/>
    <cellStyle name="Notas 5" xfId="112" xr:uid="{0E470468-A5CE-473F-8D50-1F475DA5529F}"/>
    <cellStyle name="Notas 6" xfId="133" xr:uid="{42F1B641-7051-4678-993A-5132F4C92DB9}"/>
    <cellStyle name="Notas 7" xfId="154" xr:uid="{E07CBCBF-AD5A-4B1A-83BB-5E8D7543BEBF}"/>
    <cellStyle name="Notas 8" xfId="214" xr:uid="{8BDB030E-FA5F-4A6C-8D63-798DD9D8C642}"/>
    <cellStyle name="Notas 9" xfId="234" xr:uid="{7BCDAF18-552E-49E5-9108-925B93F46465}"/>
    <cellStyle name="Porcentaje" xfId="8" builtinId="5"/>
    <cellStyle name="Porcentaje 2" xfId="9" xr:uid="{00000000-0005-0000-0000-000012000000}"/>
    <cellStyle name="Porcentaje 3" xfId="11" xr:uid="{00000000-0005-0000-0000-000013000000}"/>
    <cellStyle name="Porcentaje 3 2" xfId="191" xr:uid="{7A9A6B2F-CBE8-4F2B-A2DC-62301F5AE734}"/>
    <cellStyle name="Porcentaje 4" xfId="15" xr:uid="{00000000-0005-0000-0000-000014000000}"/>
    <cellStyle name="Porcentaje 4 2" xfId="194" xr:uid="{AD10D15F-4BA9-4344-9ADA-5AC00B016DB0}"/>
    <cellStyle name="Porcentaje 5" xfId="20" xr:uid="{00000000-0005-0000-0000-000015000000}"/>
    <cellStyle name="Porcentaje 5 2" xfId="198" xr:uid="{5DEDF96C-1D8C-4715-914B-1DD83B13D558}"/>
    <cellStyle name="Porcentaje 6" xfId="190" xr:uid="{16B2F40B-6482-428D-A2C9-1505B8980077}"/>
    <cellStyle name="Porcentaje 7" xfId="175" xr:uid="{50AE6946-1992-4DEB-A951-BC0A19040E2F}"/>
    <cellStyle name="Salida" xfId="32" builtinId="21" customBuiltin="1"/>
    <cellStyle name="Salida 2" xfId="263" xr:uid="{41DB64BB-7EC8-4397-9C9C-6A90B05E1280}"/>
    <cellStyle name="Texto de advertencia" xfId="36" builtinId="11" customBuiltin="1"/>
    <cellStyle name="Texto de advertencia 2" xfId="267" xr:uid="{1445AD2E-5D5E-45F3-AC83-DAE7BE24C83E}"/>
    <cellStyle name="Texto explicativo" xfId="37" builtinId="53" customBuiltin="1"/>
    <cellStyle name="Texto explicativo 2" xfId="269" xr:uid="{298EC428-CE37-4A22-99EC-6D8F4477C576}"/>
    <cellStyle name="Título" xfId="23" builtinId="15" customBuiltin="1"/>
    <cellStyle name="Título 2" xfId="25" builtinId="17" customBuiltin="1"/>
    <cellStyle name="Título 2 2" xfId="256" xr:uid="{E92E4B24-77AD-4E63-ADC8-CAC320AACCD6}"/>
    <cellStyle name="Título 3" xfId="26" builtinId="18" customBuiltin="1"/>
    <cellStyle name="Título 3 2" xfId="257" xr:uid="{D4F8B949-5FD5-419B-AECD-72915B0237D0}"/>
    <cellStyle name="Total" xfId="38" builtinId="25" customBuiltin="1"/>
    <cellStyle name="Total 2" xfId="270" xr:uid="{A340A4FF-068C-4379-A933-1279FAADBA0A}"/>
  </cellStyles>
  <dxfs count="13">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s>
  <tableStyles count="0" defaultTableStyle="TableStyleMedium2" defaultPivotStyle="PivotStyleLight16"/>
  <colors>
    <mruColors>
      <color rgb="FFFFFFCC"/>
      <color rgb="FFFFFF99"/>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image" Target="../media/image36.jpeg"/></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7.xml"/><Relationship Id="rId1" Type="http://schemas.microsoft.com/office/2011/relationships/chartStyle" Target="style7.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9.xml"/><Relationship Id="rId1" Type="http://schemas.microsoft.com/office/2011/relationships/chartStyle" Target="style9.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chemeClr val="accent1">
                    <a:lumMod val="50000"/>
                  </a:schemeClr>
                </a:solidFill>
                <a:latin typeface="+mn-lt"/>
                <a:ea typeface="Verdana"/>
                <a:cs typeface="Verdana"/>
              </a:defRPr>
            </a:pPr>
            <a:r>
              <a:rPr lang="es-ES" sz="1200">
                <a:solidFill>
                  <a:schemeClr val="accent1">
                    <a:lumMod val="50000"/>
                  </a:schemeClr>
                </a:solidFill>
                <a:latin typeface="+mn-lt"/>
              </a:rPr>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spPr>
              <a:solidFill>
                <a:schemeClr val="accent1"/>
              </a:solidFill>
              <a:ln w="25400">
                <a:noFill/>
              </a:ln>
            </c:spPr>
            <c:extLst>
              <c:ext xmlns:c16="http://schemas.microsoft.com/office/drawing/2014/chart" uri="{C3380CC4-5D6E-409C-BE32-E72D297353CC}">
                <c16:uniqueId val="{00000000-5228-43F2-8707-62D5CADDA4AD}"/>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50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1400934</c:v>
                </c:pt>
                <c:pt idx="1">
                  <c:v>858658</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lumMod val="50000"/>
                  </a:schemeClr>
                </a:solidFill>
              </a:defRPr>
            </a:pPr>
            <a:r>
              <a:rPr lang="es-ES">
                <a:solidFill>
                  <a:schemeClr val="accent1">
                    <a:lumMod val="50000"/>
                  </a:schemeClr>
                </a:solidFill>
              </a:rPr>
              <a:t>Resoluciones</a:t>
            </a:r>
            <a:r>
              <a:rPr lang="es-ES" baseline="0">
                <a:solidFill>
                  <a:schemeClr val="accent1">
                    <a:lumMod val="50000"/>
                  </a:schemeClr>
                </a:solidFill>
              </a:rPr>
              <a:t> de grado según el grado de dependencia reconocido y CCAA</a:t>
            </a:r>
            <a:endParaRPr lang="es-ES">
              <a:solidFill>
                <a:schemeClr val="accent1">
                  <a:lumMod val="50000"/>
                </a:schemeClr>
              </a:solidFill>
            </a:endParaRPr>
          </a:p>
        </c:rich>
      </c:tx>
      <c:layout>
        <c:manualLayout>
          <c:xMode val="edge"/>
          <c:yMode val="edge"/>
          <c:x val="0.13917829883263289"/>
          <c:y val="0"/>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18.611355467866389</c:v>
                </c:pt>
                <c:pt idx="1">
                  <c:v>25.069723086888462</c:v>
                </c:pt>
                <c:pt idx="2">
                  <c:v>18.401804634629844</c:v>
                </c:pt>
                <c:pt idx="3">
                  <c:v>18.921668362156662</c:v>
                </c:pt>
                <c:pt idx="4">
                  <c:v>30.203070687738357</c:v>
                </c:pt>
                <c:pt idx="5">
                  <c:v>22.314297981966508</c:v>
                </c:pt>
                <c:pt idx="6">
                  <c:v>21.907590259650185</c:v>
                </c:pt>
                <c:pt idx="7">
                  <c:v>24.306706330984088</c:v>
                </c:pt>
                <c:pt idx="8">
                  <c:v>13.469056173771762</c:v>
                </c:pt>
                <c:pt idx="9">
                  <c:v>23.071555353655508</c:v>
                </c:pt>
                <c:pt idx="10">
                  <c:v>22.922108658684106</c:v>
                </c:pt>
                <c:pt idx="11">
                  <c:v>29.176102093077397</c:v>
                </c:pt>
                <c:pt idx="12">
                  <c:v>24.679198372913273</c:v>
                </c:pt>
                <c:pt idx="13">
                  <c:v>24.684407230964183</c:v>
                </c:pt>
                <c:pt idx="14">
                  <c:v>13.922979263647905</c:v>
                </c:pt>
                <c:pt idx="15">
                  <c:v>16.414551818977372</c:v>
                </c:pt>
                <c:pt idx="16">
                  <c:v>15.684274933714052</c:v>
                </c:pt>
                <c:pt idx="17">
                  <c:v>22.304964539007091</c:v>
                </c:pt>
                <c:pt idx="18" formatCode="General">
                  <c:v>20.637675407992266</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34.706562445019728</c:v>
                </c:pt>
                <c:pt idx="1">
                  <c:v>30.732137394965545</c:v>
                </c:pt>
                <c:pt idx="2">
                  <c:v>26.183152186296624</c:v>
                </c:pt>
                <c:pt idx="3">
                  <c:v>25.633644293413564</c:v>
                </c:pt>
                <c:pt idx="4">
                  <c:v>31.606130117226531</c:v>
                </c:pt>
                <c:pt idx="5">
                  <c:v>34.508372692142551</c:v>
                </c:pt>
                <c:pt idx="6">
                  <c:v>26.485832103809631</c:v>
                </c:pt>
                <c:pt idx="7">
                  <c:v>27.067901850779645</c:v>
                </c:pt>
                <c:pt idx="8">
                  <c:v>28.549230425324268</c:v>
                </c:pt>
                <c:pt idx="9">
                  <c:v>32.142071026146574</c:v>
                </c:pt>
                <c:pt idx="10">
                  <c:v>24.112480496484984</c:v>
                </c:pt>
                <c:pt idx="11">
                  <c:v>31.464942540898605</c:v>
                </c:pt>
                <c:pt idx="12">
                  <c:v>29.646520557416963</c:v>
                </c:pt>
                <c:pt idx="13">
                  <c:v>31.376417560913012</c:v>
                </c:pt>
                <c:pt idx="14">
                  <c:v>28.14219212865002</c:v>
                </c:pt>
                <c:pt idx="15">
                  <c:v>22.781180980955952</c:v>
                </c:pt>
                <c:pt idx="16">
                  <c:v>29.934053980556122</c:v>
                </c:pt>
                <c:pt idx="17">
                  <c:v>27.535460992907801</c:v>
                </c:pt>
                <c:pt idx="18" formatCode="General">
                  <c:v>29.861159437189787</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26.968607836730591</c:v>
                </c:pt>
                <c:pt idx="1">
                  <c:v>30.05739784443205</c:v>
                </c:pt>
                <c:pt idx="2">
                  <c:v>35.06049627452321</c:v>
                </c:pt>
                <c:pt idx="3">
                  <c:v>35.629098937252444</c:v>
                </c:pt>
                <c:pt idx="4">
                  <c:v>27.070462573354536</c:v>
                </c:pt>
                <c:pt idx="5">
                  <c:v>22.812365822241304</c:v>
                </c:pt>
                <c:pt idx="6">
                  <c:v>32.0621949835433</c:v>
                </c:pt>
                <c:pt idx="7">
                  <c:v>31.456266096991236</c:v>
                </c:pt>
                <c:pt idx="8">
                  <c:v>34.292007654855432</c:v>
                </c:pt>
                <c:pt idx="9">
                  <c:v>30.567094559470231</c:v>
                </c:pt>
                <c:pt idx="10">
                  <c:v>25.553549201451588</c:v>
                </c:pt>
                <c:pt idx="11">
                  <c:v>32.483968593257288</c:v>
                </c:pt>
                <c:pt idx="12">
                  <c:v>24.831461913886507</c:v>
                </c:pt>
                <c:pt idx="13">
                  <c:v>29.671334391992687</c:v>
                </c:pt>
                <c:pt idx="14">
                  <c:v>32.733812949640289</c:v>
                </c:pt>
                <c:pt idx="15">
                  <c:v>33.121640205025628</c:v>
                </c:pt>
                <c:pt idx="16">
                  <c:v>24.406825752940378</c:v>
                </c:pt>
                <c:pt idx="17">
                  <c:v>24.290780141843971</c:v>
                </c:pt>
                <c:pt idx="18" formatCode="General">
                  <c:v>29.977486839110835</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19.713474250383292</c:v>
                </c:pt>
                <c:pt idx="1">
                  <c:v>14.140741673713947</c:v>
                </c:pt>
                <c:pt idx="2">
                  <c:v>20.354546904550322</c:v>
                </c:pt>
                <c:pt idx="3">
                  <c:v>19.815588407177334</c:v>
                </c:pt>
                <c:pt idx="4">
                  <c:v>11.120336621680575</c:v>
                </c:pt>
                <c:pt idx="5">
                  <c:v>20.364963503649633</c:v>
                </c:pt>
                <c:pt idx="6">
                  <c:v>19.544382652996884</c:v>
                </c:pt>
                <c:pt idx="7">
                  <c:v>17.169125721245035</c:v>
                </c:pt>
                <c:pt idx="8">
                  <c:v>23.689705746048535</c:v>
                </c:pt>
                <c:pt idx="9">
                  <c:v>14.219279060727683</c:v>
                </c:pt>
                <c:pt idx="10">
                  <c:v>27.411861643379325</c:v>
                </c:pt>
                <c:pt idx="11">
                  <c:v>6.8749867727667135</c:v>
                </c:pt>
                <c:pt idx="12">
                  <c:v>20.842819155783257</c:v>
                </c:pt>
                <c:pt idx="13">
                  <c:v>14.26784081613012</c:v>
                </c:pt>
                <c:pt idx="14">
                  <c:v>25.201015658061785</c:v>
                </c:pt>
                <c:pt idx="15">
                  <c:v>27.682626995041048</c:v>
                </c:pt>
                <c:pt idx="16">
                  <c:v>29.97484533278945</c:v>
                </c:pt>
                <c:pt idx="17">
                  <c:v>25.868794326241133</c:v>
                </c:pt>
                <c:pt idx="18" formatCode="General">
                  <c:v>19.523678315707116</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solidFill>
                  <a:schemeClr val="accent1">
                    <a:lumMod val="50000"/>
                  </a:schemeClr>
                </a:solidFill>
              </a:rPr>
              <a:t>Beneficiarios</a:t>
            </a:r>
            <a:r>
              <a:rPr lang="es-ES" baseline="0">
                <a:solidFill>
                  <a:schemeClr val="accent1">
                    <a:lumMod val="50000"/>
                  </a:schemeClr>
                </a:solidFill>
              </a:rPr>
              <a:t> con derecho por grado y CCAA</a:t>
            </a:r>
            <a:endParaRPr lang="es-ES">
              <a:solidFill>
                <a:schemeClr val="accent1">
                  <a:lumMod val="50000"/>
                </a:schemeClr>
              </a:solidFill>
            </a:endParaRPr>
          </a:p>
        </c:rich>
      </c:tx>
      <c:layout>
        <c:manualLayout>
          <c:xMode val="edge"/>
          <c:yMode val="edge"/>
          <c:x val="0.28331596959248695"/>
          <c:y val="7.9720976581963126E-3"/>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23.18116931091048</c:v>
                </c:pt>
                <c:pt idx="1">
                  <c:v>29.198625256716543</c:v>
                </c:pt>
                <c:pt idx="2">
                  <c:v>23.104651828116953</c:v>
                </c:pt>
                <c:pt idx="3">
                  <c:v>23.597689359175078</c:v>
                </c:pt>
                <c:pt idx="4">
                  <c:v>33.981981411403325</c:v>
                </c:pt>
                <c:pt idx="5">
                  <c:v>28.020704157006524</c:v>
                </c:pt>
                <c:pt idx="6">
                  <c:v>27.229410427817964</c:v>
                </c:pt>
                <c:pt idx="7">
                  <c:v>29.344983428743596</c:v>
                </c:pt>
                <c:pt idx="8">
                  <c:v>17.650379028743309</c:v>
                </c:pt>
                <c:pt idx="9">
                  <c:v>26.8959681161794</c:v>
                </c:pt>
                <c:pt idx="10">
                  <c:v>31.578311798092017</c:v>
                </c:pt>
                <c:pt idx="11">
                  <c:v>31.330038066018975</c:v>
                </c:pt>
                <c:pt idx="12">
                  <c:v>31.177459972308178</c:v>
                </c:pt>
                <c:pt idx="13">
                  <c:v>28.792471186948063</c:v>
                </c:pt>
                <c:pt idx="14">
                  <c:v>18.613861386138613</c:v>
                </c:pt>
                <c:pt idx="15">
                  <c:v>22.69793707502593</c:v>
                </c:pt>
                <c:pt idx="16">
                  <c:v>22.398058252427184</c:v>
                </c:pt>
                <c:pt idx="17">
                  <c:v>30.088495575221238</c:v>
                </c:pt>
                <c:pt idx="18" formatCode="General">
                  <c:v>25.644406921272424</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43.228377515370838</c:v>
                </c:pt>
                <c:pt idx="1">
                  <c:v>35.793620855861519</c:v>
                </c:pt>
                <c:pt idx="2">
                  <c:v>32.874635234880131</c:v>
                </c:pt>
                <c:pt idx="3">
                  <c:v>31.968363655995248</c:v>
                </c:pt>
                <c:pt idx="4">
                  <c:v>35.560587108317371</c:v>
                </c:pt>
                <c:pt idx="5">
                  <c:v>43.333153609748209</c:v>
                </c:pt>
                <c:pt idx="6">
                  <c:v>32.919804703724893</c:v>
                </c:pt>
                <c:pt idx="7">
                  <c:v>32.678517625790903</c:v>
                </c:pt>
                <c:pt idx="8">
                  <c:v>37.412030322299465</c:v>
                </c:pt>
                <c:pt idx="9">
                  <c:v>37.470040673709498</c:v>
                </c:pt>
                <c:pt idx="10">
                  <c:v>33.218210361067506</c:v>
                </c:pt>
                <c:pt idx="11">
                  <c:v>33.787852962899834</c:v>
                </c:pt>
                <c:pt idx="12">
                  <c:v>37.452724113257695</c:v>
                </c:pt>
                <c:pt idx="13">
                  <c:v>36.598188893878159</c:v>
                </c:pt>
                <c:pt idx="14">
                  <c:v>37.623762376237622</c:v>
                </c:pt>
                <c:pt idx="15">
                  <c:v>31.5016710844762</c:v>
                </c:pt>
                <c:pt idx="16">
                  <c:v>42.747572815533978</c:v>
                </c:pt>
                <c:pt idx="17">
                  <c:v>37.14422386988759</c:v>
                </c:pt>
                <c:pt idx="18" formatCode="General">
                  <c:v>37.105522235887669</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33.590453173718679</c:v>
                </c:pt>
                <c:pt idx="1">
                  <c:v>35.007753887421934</c:v>
                </c:pt>
                <c:pt idx="2">
                  <c:v>44.020712937002919</c:v>
                </c:pt>
                <c:pt idx="3">
                  <c:v>44.433946984829674</c:v>
                </c:pt>
                <c:pt idx="4">
                  <c:v>30.457431480279304</c:v>
                </c:pt>
                <c:pt idx="5">
                  <c:v>28.646142233245268</c:v>
                </c:pt>
                <c:pt idx="6">
                  <c:v>39.850784868457147</c:v>
                </c:pt>
                <c:pt idx="7">
                  <c:v>37.976498945465501</c:v>
                </c:pt>
                <c:pt idx="8">
                  <c:v>44.937590648957226</c:v>
                </c:pt>
                <c:pt idx="9">
                  <c:v>35.633991210111105</c:v>
                </c:pt>
                <c:pt idx="10">
                  <c:v>35.203477840840478</c:v>
                </c:pt>
                <c:pt idx="11">
                  <c:v>34.882108971081188</c:v>
                </c:pt>
                <c:pt idx="12">
                  <c:v>31.369815914434131</c:v>
                </c:pt>
                <c:pt idx="13">
                  <c:v>34.609339919173777</c:v>
                </c:pt>
                <c:pt idx="14">
                  <c:v>43.762376237623762</c:v>
                </c:pt>
                <c:pt idx="15">
                  <c:v>45.800391840497866</c:v>
                </c:pt>
                <c:pt idx="16">
                  <c:v>34.854368932038838</c:v>
                </c:pt>
                <c:pt idx="17">
                  <c:v>32.767280554891173</c:v>
                </c:pt>
                <c:pt idx="18" formatCode="General">
                  <c:v>37.250070842839904</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solidFill>
                  <a:schemeClr val="accent1">
                    <a:lumMod val="50000"/>
                  </a:schemeClr>
                </a:solidFill>
                <a:latin typeface="+mn-lt"/>
              </a:defRPr>
            </a:pPr>
            <a:r>
              <a:rPr lang="en-US" sz="1050" b="1">
                <a:solidFill>
                  <a:schemeClr val="accent1">
                    <a:lumMod val="50000"/>
                  </a:schemeClr>
                </a:solidFill>
                <a:latin typeface="+mn-lt"/>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6474-47AB-A379-7E4F9BF1F0D4}"/>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6474-47AB-A379-7E4F9BF1F0D4}"/>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6474-47AB-A379-7E4F9BF1F0D4}"/>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6474-47AB-A379-7E4F9BF1F0D4}"/>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6474-47AB-A379-7E4F9BF1F0D4}"/>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6474-47AB-A379-7E4F9BF1F0D4}"/>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6474-47AB-A379-7E4F9BF1F0D4}"/>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6474-47AB-A379-7E4F9BF1F0D4}"/>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6474-47AB-A379-7E4F9BF1F0D4}"/>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6474-47AB-A379-7E4F9BF1F0D4}"/>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6474-47AB-A379-7E4F9BF1F0D4}"/>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6474-47AB-A379-7E4F9BF1F0D4}"/>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6474-47AB-A379-7E4F9BF1F0D4}"/>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6474-47AB-A379-7E4F9BF1F0D4}"/>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6474-47AB-A379-7E4F9BF1F0D4}"/>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6474-47AB-A379-7E4F9BF1F0D4}"/>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6474-47AB-A379-7E4F9BF1F0D4}"/>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5.3226879574184965E-3"/>
                  <c:y val="-4.0840840840840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900" b="0" i="0" u="none" strike="noStrike" baseline="0">
                    <a:solidFill>
                      <a:schemeClr val="accent1">
                        <a:lumMod val="75000"/>
                      </a:schemeClr>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Castilla y León</c:v>
                </c:pt>
                <c:pt idx="1">
                  <c:v>Extremadura</c:v>
                </c:pt>
                <c:pt idx="2">
                  <c:v>Andalucía</c:v>
                </c:pt>
                <c:pt idx="3">
                  <c:v>Balears, Illes</c:v>
                </c:pt>
                <c:pt idx="4">
                  <c:v>País Vasco</c:v>
                </c:pt>
                <c:pt idx="5">
                  <c:v>Castilla - La Mancha</c:v>
                </c:pt>
                <c:pt idx="6">
                  <c:v>Cataluña</c:v>
                </c:pt>
                <c:pt idx="7">
                  <c:v>Rioja, La</c:v>
                </c:pt>
                <c:pt idx="8">
                  <c:v>TOTAL</c:v>
                </c:pt>
                <c:pt idx="9">
                  <c:v>Madrid, Comunidad de</c:v>
                </c:pt>
                <c:pt idx="10">
                  <c:v>Comunitat Valenciana</c:v>
                </c:pt>
                <c:pt idx="11">
                  <c:v>Murcia, Región de</c:v>
                </c:pt>
                <c:pt idx="12">
                  <c:v>Aragón</c:v>
                </c:pt>
                <c:pt idx="13">
                  <c:v>Navarra, Comunidad Foral de</c:v>
                </c:pt>
                <c:pt idx="14">
                  <c:v>Canarias</c:v>
                </c:pt>
                <c:pt idx="15">
                  <c:v>Ceuta y Melilla</c:v>
                </c:pt>
                <c:pt idx="16">
                  <c:v>Asturias, Principado de</c:v>
                </c:pt>
                <c:pt idx="17">
                  <c:v>Cantabria</c:v>
                </c:pt>
                <c:pt idx="18">
                  <c:v>Galicia</c:v>
                </c:pt>
              </c:strCache>
            </c:strRef>
          </c:cat>
          <c:val>
            <c:numRef>
              <c:f>'32dictcasaadpot'!$R$11:$R$29</c:f>
              <c:numCache>
                <c:formatCode>#,##0.00</c:formatCode>
                <c:ptCount val="19"/>
                <c:pt idx="0">
                  <c:v>37.965356773526374</c:v>
                </c:pt>
                <c:pt idx="1">
                  <c:v>37.675942377426537</c:v>
                </c:pt>
                <c:pt idx="2">
                  <c:v>37.538694943734889</c:v>
                </c:pt>
                <c:pt idx="3">
                  <c:v>37.499289801550262</c:v>
                </c:pt>
                <c:pt idx="4">
                  <c:v>35.592451083925624</c:v>
                </c:pt>
                <c:pt idx="5">
                  <c:v>34.974268736340086</c:v>
                </c:pt>
                <c:pt idx="6">
                  <c:v>33.719344045299117</c:v>
                </c:pt>
                <c:pt idx="7">
                  <c:v>33.574526363843873</c:v>
                </c:pt>
                <c:pt idx="8">
                  <c:v>32.599182551075231</c:v>
                </c:pt>
                <c:pt idx="9">
                  <c:v>32.56481595705565</c:v>
                </c:pt>
                <c:pt idx="10">
                  <c:v>32.555058355377007</c:v>
                </c:pt>
                <c:pt idx="11">
                  <c:v>31.26341443844904</c:v>
                </c:pt>
                <c:pt idx="12">
                  <c:v>29.90277576011923</c:v>
                </c:pt>
                <c:pt idx="13">
                  <c:v>28.006589785831959</c:v>
                </c:pt>
                <c:pt idx="14">
                  <c:v>27.119375016697006</c:v>
                </c:pt>
                <c:pt idx="15">
                  <c:v>26.326844979694719</c:v>
                </c:pt>
                <c:pt idx="16">
                  <c:v>23.367267615832684</c:v>
                </c:pt>
                <c:pt idx="17">
                  <c:v>22.760588706682565</c:v>
                </c:pt>
                <c:pt idx="18">
                  <c:v>19.588829835747511</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ysClr val="windowText" lastClr="000000"/>
                </a:solidFill>
                <a:latin typeface="+mn-lt"/>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registradas sobre</a:t>
            </a:r>
            <a:r>
              <a:rPr lang="es-ES" b="1" baseline="0">
                <a:solidFill>
                  <a:schemeClr val="accent1">
                    <a:lumMod val="75000"/>
                  </a:schemeClr>
                </a:solidFill>
              </a:rPr>
              <a:t> la población </a:t>
            </a:r>
            <a:endParaRPr lang="es-ES" b="1">
              <a:solidFill>
                <a:schemeClr val="accent1">
                  <a:lumMod val="75000"/>
                </a:schemeClr>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8FEB-42E3-A6CB-DB2C56CB0F04}"/>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8FEB-42E3-A6CB-DB2C56CB0F04}"/>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8FEB-42E3-A6CB-DB2C56CB0F04}"/>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4EF6-482A-9FA2-4279D02F6B45}"/>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8FEB-42E3-A6CB-DB2C56CB0F04}"/>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8FEB-42E3-A6CB-DB2C56CB0F04}"/>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8FEB-42E3-A6CB-DB2C56CB0F04}"/>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A-8FEB-42E3-A6CB-DB2C56CB0F04}"/>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8FEB-42E3-A6CB-DB2C56CB0F04}"/>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8FEB-42E3-A6CB-DB2C56CB0F04}"/>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8FEB-42E3-A6CB-DB2C56CB0F04}"/>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4EF6-482A-9FA2-4279D02F6B45}"/>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8FEB-42E3-A6CB-DB2C56CB0F04}"/>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8FEB-42E3-A6CB-DB2C56CB0F04}"/>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8FEB-42E3-A6CB-DB2C56CB0F04}"/>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8FEB-42E3-A6CB-DB2C56CB0F04}"/>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8FEB-42E3-A6CB-DB2C56CB0F04}"/>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Castilla - La Mancha</c:v>
                </c:pt>
                <c:pt idx="4">
                  <c:v>Andalucía</c:v>
                </c:pt>
                <c:pt idx="5">
                  <c:v>Cataluña</c:v>
                </c:pt>
                <c:pt idx="6">
                  <c:v>Rioja, La</c:v>
                </c:pt>
                <c:pt idx="7">
                  <c:v>TOTAL</c:v>
                </c:pt>
                <c:pt idx="8">
                  <c:v>Asturias, Principado de</c:v>
                </c:pt>
                <c:pt idx="9">
                  <c:v>Aragón</c:v>
                </c:pt>
                <c:pt idx="10">
                  <c:v>Comunitat Valenciana</c:v>
                </c:pt>
                <c:pt idx="11">
                  <c:v>Murcia, Región de</c:v>
                </c:pt>
                <c:pt idx="12">
                  <c:v>Cantabria</c:v>
                </c:pt>
                <c:pt idx="13">
                  <c:v>Madrid, Comunidad de</c:v>
                </c:pt>
                <c:pt idx="14">
                  <c:v>Balears, Illes</c:v>
                </c:pt>
                <c:pt idx="15">
                  <c:v>Galicia</c:v>
                </c:pt>
                <c:pt idx="16">
                  <c:v>Navarra, Comunidad Foral de</c:v>
                </c:pt>
                <c:pt idx="17">
                  <c:v>Ceuta y Melilla</c:v>
                </c:pt>
                <c:pt idx="18">
                  <c:v>Canarias</c:v>
                </c:pt>
              </c:strCache>
            </c:strRef>
          </c:cat>
          <c:val>
            <c:numRef>
              <c:f>'34bdictcasaad'!$AF$11:$AF$29</c:f>
              <c:numCache>
                <c:formatCode>0.00</c:formatCode>
                <c:ptCount val="19"/>
                <c:pt idx="0">
                  <c:v>6.6312327474973678</c:v>
                </c:pt>
                <c:pt idx="1">
                  <c:v>5.4083651834061675</c:v>
                </c:pt>
                <c:pt idx="2">
                  <c:v>5.3860870751866061</c:v>
                </c:pt>
                <c:pt idx="3">
                  <c:v>4.7601420430111103</c:v>
                </c:pt>
                <c:pt idx="4">
                  <c:v>4.6093183602796248</c:v>
                </c:pt>
                <c:pt idx="5">
                  <c:v>4.5783253128872596</c:v>
                </c:pt>
                <c:pt idx="6">
                  <c:v>4.5372381116896578</c:v>
                </c:pt>
                <c:pt idx="7">
                  <c:v>4.3742684934572296</c:v>
                </c:pt>
                <c:pt idx="8">
                  <c:v>4.3469734023112148</c:v>
                </c:pt>
                <c:pt idx="9">
                  <c:v>4.111968783455942</c:v>
                </c:pt>
                <c:pt idx="10">
                  <c:v>4.0142049166382323</c:v>
                </c:pt>
                <c:pt idx="11">
                  <c:v>3.9747094661624032</c:v>
                </c:pt>
                <c:pt idx="12">
                  <c:v>3.9417721219055228</c:v>
                </c:pt>
                <c:pt idx="13">
                  <c:v>3.8791069195813312</c:v>
                </c:pt>
                <c:pt idx="14">
                  <c:v>3.7507874859551475</c:v>
                </c:pt>
                <c:pt idx="15">
                  <c:v>3.4925289180817884</c:v>
                </c:pt>
                <c:pt idx="16">
                  <c:v>3.4835397953512506</c:v>
                </c:pt>
                <c:pt idx="17">
                  <c:v>3.3340427041214444</c:v>
                </c:pt>
                <c:pt idx="18">
                  <c:v>3.1740423467696766</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453E-4DCC-AC52-3D21E1227FCF}"/>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453E-4DCC-AC52-3D21E1227FCF}"/>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453E-4DCC-AC52-3D21E1227FCF}"/>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453E-4DCC-AC52-3D21E1227FCF}"/>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453E-4DCC-AC52-3D21E1227FCF}"/>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453E-4DCC-AC52-3D21E1227FCF}"/>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453E-4DCC-AC52-3D21E1227FCF}"/>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453E-4DCC-AC52-3D21E1227FCF}"/>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453E-4DCC-AC52-3D21E1227FCF}"/>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453E-4DCC-AC52-3D21E1227FCF}"/>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453E-4DCC-AC52-3D21E1227FCF}"/>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453E-4DCC-AC52-3D21E1227FCF}"/>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93AE-478A-A0EB-810D59EEA7F0}"/>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453E-4DCC-AC52-3D21E1227FCF}"/>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453E-4DCC-AC52-3D21E1227FCF}"/>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453E-4DCC-AC52-3D21E1227FCF}"/>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453E-4DCC-AC52-3D21E1227FCF}"/>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453E-4DCC-AC52-3D21E1227FCF}"/>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Castilla y León</c:v>
                </c:pt>
                <c:pt idx="2">
                  <c:v>País Vasco</c:v>
                </c:pt>
                <c:pt idx="3">
                  <c:v>Murcia, Región de</c:v>
                </c:pt>
                <c:pt idx="4">
                  <c:v>Extremadura</c:v>
                </c:pt>
                <c:pt idx="5">
                  <c:v>Andalucía</c:v>
                </c:pt>
                <c:pt idx="6">
                  <c:v>Cantabria</c:v>
                </c:pt>
                <c:pt idx="7">
                  <c:v>Cataluña</c:v>
                </c:pt>
                <c:pt idx="8">
                  <c:v>TOTAL</c:v>
                </c:pt>
                <c:pt idx="9">
                  <c:v>Castilla - La Mancha</c:v>
                </c:pt>
                <c:pt idx="10">
                  <c:v>Asturias, Principado de</c:v>
                </c:pt>
                <c:pt idx="11">
                  <c:v>Rioja, La</c:v>
                </c:pt>
                <c:pt idx="12">
                  <c:v>Canarias</c:v>
                </c:pt>
                <c:pt idx="13">
                  <c:v>Comunitat Valenciana</c:v>
                </c:pt>
                <c:pt idx="14">
                  <c:v>Galicia</c:v>
                </c:pt>
                <c:pt idx="15">
                  <c:v>Balears, Illes</c:v>
                </c:pt>
                <c:pt idx="16">
                  <c:v>Madrid, Comunidad de</c:v>
                </c:pt>
                <c:pt idx="17">
                  <c:v>Aragón</c:v>
                </c:pt>
                <c:pt idx="18">
                  <c:v>Navarra, Comunidad Foral de</c:v>
                </c:pt>
              </c:strCache>
            </c:strRef>
          </c:cat>
          <c:val>
            <c:numRef>
              <c:f>'34bdictcasaad'!$AL$11:$AL$29</c:f>
              <c:numCache>
                <c:formatCode>0.00</c:formatCode>
                <c:ptCount val="19"/>
                <c:pt idx="0">
                  <c:v>2.0527025105140897</c:v>
                </c:pt>
                <c:pt idx="1">
                  <c:v>1.8656008051143056</c:v>
                </c:pt>
                <c:pt idx="2">
                  <c:v>1.8529473807018184</c:v>
                </c:pt>
                <c:pt idx="3">
                  <c:v>1.6742871483178323</c:v>
                </c:pt>
                <c:pt idx="4">
                  <c:v>1.6622126029645987</c:v>
                </c:pt>
                <c:pt idx="5">
                  <c:v>1.6463567276266415</c:v>
                </c:pt>
                <c:pt idx="6">
                  <c:v>1.4536787472434456</c:v>
                </c:pt>
                <c:pt idx="7">
                  <c:v>1.45174307668706</c:v>
                </c:pt>
                <c:pt idx="8">
                  <c:v>1.441503931875999</c:v>
                </c:pt>
                <c:pt idx="9">
                  <c:v>1.3940879729423319</c:v>
                </c:pt>
                <c:pt idx="10">
                  <c:v>1.3679111641685944</c:v>
                </c:pt>
                <c:pt idx="11">
                  <c:v>1.3513513513513513</c:v>
                </c:pt>
                <c:pt idx="12">
                  <c:v>1.3493320176186943</c:v>
                </c:pt>
                <c:pt idx="13">
                  <c:v>1.3459761813567459</c:v>
                </c:pt>
                <c:pt idx="14">
                  <c:v>1.342385628583312</c:v>
                </c:pt>
                <c:pt idx="15">
                  <c:v>1.305632084919667</c:v>
                </c:pt>
                <c:pt idx="16">
                  <c:v>1.1236321428740474</c:v>
                </c:pt>
                <c:pt idx="17">
                  <c:v>1.0386517642303394</c:v>
                </c:pt>
                <c:pt idx="18">
                  <c:v>1.030966177466025</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D89F-4C7A-967A-105B6E6C808D}"/>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D89F-4C7A-967A-105B6E6C808D}"/>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D89F-4C7A-967A-105B6E6C808D}"/>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D89F-4C7A-967A-105B6E6C808D}"/>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D89F-4C7A-967A-105B6E6C808D}"/>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D89F-4C7A-967A-105B6E6C808D}"/>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D89F-4C7A-967A-105B6E6C808D}"/>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D89F-4C7A-967A-105B6E6C808D}"/>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D89F-4C7A-967A-105B6E6C808D}"/>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D89F-4C7A-967A-105B6E6C808D}"/>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D89F-4C7A-967A-105B6E6C808D}"/>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D89F-4C7A-967A-105B6E6C808D}"/>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D89F-4C7A-967A-105B6E6C808D}"/>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D89F-4C7A-967A-105B6E6C808D}"/>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D89F-4C7A-967A-105B6E6C808D}"/>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D89F-4C7A-967A-105B6E6C808D}"/>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D89F-4C7A-967A-105B6E6C808D}"/>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Cataluña</c:v>
                </c:pt>
                <c:pt idx="2">
                  <c:v>Extremadura</c:v>
                </c:pt>
                <c:pt idx="3">
                  <c:v>Murcia, Región de</c:v>
                </c:pt>
                <c:pt idx="4">
                  <c:v>Balears, Illes</c:v>
                </c:pt>
                <c:pt idx="5">
                  <c:v>Castilla - La Mancha</c:v>
                </c:pt>
                <c:pt idx="6">
                  <c:v>Castilla y León</c:v>
                </c:pt>
                <c:pt idx="7">
                  <c:v>País Vasco</c:v>
                </c:pt>
                <c:pt idx="8">
                  <c:v>TOTAL</c:v>
                </c:pt>
                <c:pt idx="9">
                  <c:v>Ceuta y Melilla</c:v>
                </c:pt>
                <c:pt idx="10">
                  <c:v>Comunitat Valenciana</c:v>
                </c:pt>
                <c:pt idx="11">
                  <c:v>Madrid, Comunidad de</c:v>
                </c:pt>
                <c:pt idx="12">
                  <c:v>Rioja, La</c:v>
                </c:pt>
                <c:pt idx="13">
                  <c:v>Canarias</c:v>
                </c:pt>
                <c:pt idx="14">
                  <c:v>Aragón</c:v>
                </c:pt>
                <c:pt idx="15">
                  <c:v>Asturias, Principado de</c:v>
                </c:pt>
                <c:pt idx="16">
                  <c:v>Cantabria</c:v>
                </c:pt>
                <c:pt idx="17">
                  <c:v>Navarra, Comunidad Foral de</c:v>
                </c:pt>
                <c:pt idx="18">
                  <c:v>Galicia</c:v>
                </c:pt>
              </c:strCache>
            </c:strRef>
          </c:cat>
          <c:val>
            <c:numRef>
              <c:f>'34bdictcasaad'!$AR$11:$AR$29</c:f>
              <c:numCache>
                <c:formatCode>0.00</c:formatCode>
                <c:ptCount val="19"/>
                <c:pt idx="0">
                  <c:v>7.8584683441758534</c:v>
                </c:pt>
                <c:pt idx="1">
                  <c:v>7.45399260972916</c:v>
                </c:pt>
                <c:pt idx="2">
                  <c:v>7.419210833064656</c:v>
                </c:pt>
                <c:pt idx="3">
                  <c:v>7.4060949681077251</c:v>
                </c:pt>
                <c:pt idx="4">
                  <c:v>7.080197593077612</c:v>
                </c:pt>
                <c:pt idx="5">
                  <c:v>7.0455970775919186</c:v>
                </c:pt>
                <c:pt idx="6">
                  <c:v>6.7559048400017065</c:v>
                </c:pt>
                <c:pt idx="7">
                  <c:v>6.5225667157937099</c:v>
                </c:pt>
                <c:pt idx="8">
                  <c:v>6.4429672163709197</c:v>
                </c:pt>
                <c:pt idx="9">
                  <c:v>6.1648788718814025</c:v>
                </c:pt>
                <c:pt idx="10">
                  <c:v>5.9654314345282131</c:v>
                </c:pt>
                <c:pt idx="11">
                  <c:v>5.8519799116533449</c:v>
                </c:pt>
                <c:pt idx="12">
                  <c:v>5.5898979218349671</c:v>
                </c:pt>
                <c:pt idx="13">
                  <c:v>5.5210487668501287</c:v>
                </c:pt>
                <c:pt idx="14">
                  <c:v>5.2421671844716924</c:v>
                </c:pt>
                <c:pt idx="15">
                  <c:v>4.909603918767635</c:v>
                </c:pt>
                <c:pt idx="16">
                  <c:v>4.9011519844149136</c:v>
                </c:pt>
                <c:pt idx="17">
                  <c:v>4.5923014727706306</c:v>
                </c:pt>
                <c:pt idx="18">
                  <c:v>3.4548459139140228</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B0EB-4320-886C-526F51EF60B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B0EB-4320-886C-526F51EF60B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B0EB-4320-886C-526F51EF60B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B0EB-4320-886C-526F51EF60B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B0EB-4320-886C-526F51EF60B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B0EB-4320-886C-526F51EF60B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B0EB-4320-886C-526F51EF60B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B0EB-4320-886C-526F51EF60B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B0EB-4320-886C-526F51EF60BA}"/>
              </c:ext>
            </c:extLst>
          </c:dPt>
          <c:dPt>
            <c:idx val="9"/>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B0EB-4320-886C-526F51EF60B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B0EB-4320-886C-526F51EF60B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B0EB-4320-886C-526F51EF60B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B0EB-4320-886C-526F51EF60B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B0EB-4320-886C-526F51EF60B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B0EB-4320-886C-526F51EF60B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B0EB-4320-886C-526F51EF60B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B0EB-4320-886C-526F51EF60B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Castilla y León</c:v>
                </c:pt>
                <c:pt idx="1">
                  <c:v>Andalucía</c:v>
                </c:pt>
                <c:pt idx="2">
                  <c:v>Castilla - La Mancha</c:v>
                </c:pt>
                <c:pt idx="3">
                  <c:v>Extremadura</c:v>
                </c:pt>
                <c:pt idx="4">
                  <c:v>Cataluña</c:v>
                </c:pt>
                <c:pt idx="5">
                  <c:v>Balears, Illes</c:v>
                </c:pt>
                <c:pt idx="6">
                  <c:v>País Vasco</c:v>
                </c:pt>
                <c:pt idx="7">
                  <c:v>Madrid, Comunidad de</c:v>
                </c:pt>
                <c:pt idx="8">
                  <c:v>Rioja, La</c:v>
                </c:pt>
                <c:pt idx="9">
                  <c:v>TOTAL</c:v>
                </c:pt>
                <c:pt idx="10">
                  <c:v>Comunitat Valenciana</c:v>
                </c:pt>
                <c:pt idx="11">
                  <c:v>Murcia, Región de</c:v>
                </c:pt>
                <c:pt idx="12">
                  <c:v>Aragón</c:v>
                </c:pt>
                <c:pt idx="13">
                  <c:v>Ceuta y Melilla</c:v>
                </c:pt>
                <c:pt idx="14">
                  <c:v>Navarra, Comunidad Foral de</c:v>
                </c:pt>
                <c:pt idx="15">
                  <c:v>Canarias</c:v>
                </c:pt>
                <c:pt idx="16">
                  <c:v>Cantabria</c:v>
                </c:pt>
                <c:pt idx="17">
                  <c:v>Asturias, Principado de</c:v>
                </c:pt>
                <c:pt idx="18">
                  <c:v>Galicia</c:v>
                </c:pt>
              </c:strCache>
            </c:strRef>
          </c:cat>
          <c:val>
            <c:numRef>
              <c:f>'34bdictcasaad'!$AX$11:$AX$29</c:f>
              <c:numCache>
                <c:formatCode>0.00</c:formatCode>
                <c:ptCount val="19"/>
                <c:pt idx="0">
                  <c:v>44.118232844468587</c:v>
                </c:pt>
                <c:pt idx="1">
                  <c:v>43.466277190460275</c:v>
                </c:pt>
                <c:pt idx="2">
                  <c:v>42.640925248183244</c:v>
                </c:pt>
                <c:pt idx="3">
                  <c:v>42.140647390483331</c:v>
                </c:pt>
                <c:pt idx="4">
                  <c:v>41.090194949323489</c:v>
                </c:pt>
                <c:pt idx="5">
                  <c:v>40.606127356499073</c:v>
                </c:pt>
                <c:pt idx="6">
                  <c:v>39.651465637976365</c:v>
                </c:pt>
                <c:pt idx="7">
                  <c:v>39.361243756867765</c:v>
                </c:pt>
                <c:pt idx="8">
                  <c:v>37.960742517097437</c:v>
                </c:pt>
                <c:pt idx="9">
                  <c:v>37.941299483398033</c:v>
                </c:pt>
                <c:pt idx="10">
                  <c:v>36.650368454816501</c:v>
                </c:pt>
                <c:pt idx="11">
                  <c:v>36.535752754992131</c:v>
                </c:pt>
                <c:pt idx="12">
                  <c:v>34.864978772833339</c:v>
                </c:pt>
                <c:pt idx="13">
                  <c:v>32.294848299735285</c:v>
                </c:pt>
                <c:pt idx="14">
                  <c:v>31.715565091655396</c:v>
                </c:pt>
                <c:pt idx="15">
                  <c:v>29.37944344880556</c:v>
                </c:pt>
                <c:pt idx="16">
                  <c:v>28.643009295120063</c:v>
                </c:pt>
                <c:pt idx="17">
                  <c:v>28.496051518285231</c:v>
                </c:pt>
                <c:pt idx="18">
                  <c:v>21.268498942917546</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r>
              <a:rPr lang="en-US" sz="1050" b="1">
                <a:solidFill>
                  <a:schemeClr val="accent1">
                    <a:lumMod val="75000"/>
                  </a:schemeClr>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'35ResolGraAltaBaj'!$AA$11:$AA$64</c:f>
              <c:numCache>
                <c:formatCode>m/d/yyyy</c:formatCode>
                <c:ptCount val="5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numCache>
            </c:numRef>
          </c:cat>
          <c:val>
            <c:numRef>
              <c:f>'35ResolGraAltaBaj'!$AB$11:$AB$64</c:f>
              <c:numCache>
                <c:formatCode>0</c:formatCode>
                <c:ptCount val="54"/>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pt idx="34">
                  <c:v>23712</c:v>
                </c:pt>
                <c:pt idx="35">
                  <c:v>26838</c:v>
                </c:pt>
                <c:pt idx="36">
                  <c:v>32072</c:v>
                </c:pt>
                <c:pt idx="37">
                  <c:v>26319</c:v>
                </c:pt>
                <c:pt idx="38">
                  <c:v>26675</c:v>
                </c:pt>
                <c:pt idx="39">
                  <c:v>31224</c:v>
                </c:pt>
                <c:pt idx="40">
                  <c:v>23913</c:v>
                </c:pt>
                <c:pt idx="41">
                  <c:v>33519</c:v>
                </c:pt>
                <c:pt idx="42">
                  <c:v>21655</c:v>
                </c:pt>
                <c:pt idx="43">
                  <c:v>29870</c:v>
                </c:pt>
                <c:pt idx="44">
                  <c:v>34436</c:v>
                </c:pt>
                <c:pt idx="45">
                  <c:v>30004</c:v>
                </c:pt>
                <c:pt idx="46">
                  <c:v>29776</c:v>
                </c:pt>
                <c:pt idx="47">
                  <c:v>38438</c:v>
                </c:pt>
                <c:pt idx="48">
                  <c:v>35709</c:v>
                </c:pt>
                <c:pt idx="49">
                  <c:v>30361</c:v>
                </c:pt>
                <c:pt idx="50">
                  <c:v>31782</c:v>
                </c:pt>
                <c:pt idx="51">
                  <c:v>31227</c:v>
                </c:pt>
                <c:pt idx="52">
                  <c:v>38899</c:v>
                </c:pt>
                <c:pt idx="53">
                  <c:v>25807</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1">
                  <a:lumMod val="50000"/>
                </a:schemeClr>
              </a:solidFill>
              <a:round/>
            </a:ln>
            <a:effectLst/>
          </c:spPr>
          <c:marker>
            <c:symbol val="none"/>
          </c:marker>
          <c:cat>
            <c:numRef>
              <c:f>'35ResolGraAltaBaj'!$AA$11:$AA$64</c:f>
              <c:numCache>
                <c:formatCode>m/d/yyyy</c:formatCode>
                <c:ptCount val="5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numCache>
            </c:numRef>
          </c:cat>
          <c:val>
            <c:numRef>
              <c:f>'35ResolGraAltaBaj'!$AC$11:$AC$64</c:f>
              <c:numCache>
                <c:formatCode>0</c:formatCode>
                <c:ptCount val="54"/>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pt idx="34">
                  <c:v>22911</c:v>
                </c:pt>
                <c:pt idx="35">
                  <c:v>27054</c:v>
                </c:pt>
                <c:pt idx="36">
                  <c:v>22207</c:v>
                </c:pt>
                <c:pt idx="37">
                  <c:v>20493</c:v>
                </c:pt>
                <c:pt idx="38">
                  <c:v>21872</c:v>
                </c:pt>
                <c:pt idx="39">
                  <c:v>20144</c:v>
                </c:pt>
                <c:pt idx="40">
                  <c:v>18018</c:v>
                </c:pt>
                <c:pt idx="41">
                  <c:v>19284</c:v>
                </c:pt>
                <c:pt idx="42">
                  <c:v>18822</c:v>
                </c:pt>
                <c:pt idx="43">
                  <c:v>17653</c:v>
                </c:pt>
                <c:pt idx="44">
                  <c:v>19875</c:v>
                </c:pt>
                <c:pt idx="45">
                  <c:v>18320</c:v>
                </c:pt>
                <c:pt idx="46">
                  <c:v>21050</c:v>
                </c:pt>
                <c:pt idx="47">
                  <c:v>26721</c:v>
                </c:pt>
                <c:pt idx="48">
                  <c:v>21845</c:v>
                </c:pt>
                <c:pt idx="49">
                  <c:v>22050</c:v>
                </c:pt>
                <c:pt idx="50">
                  <c:v>20496</c:v>
                </c:pt>
                <c:pt idx="51">
                  <c:v>19760</c:v>
                </c:pt>
                <c:pt idx="52">
                  <c:v>21107</c:v>
                </c:pt>
                <c:pt idx="53">
                  <c:v>19983</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139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5681</c:v>
                </c:pt>
                <c:pt idx="1">
                  <c:v>144154</c:v>
                </c:pt>
                <c:pt idx="2">
                  <c:v>72962</c:v>
                </c:pt>
                <c:pt idx="3">
                  <c:v>84209</c:v>
                </c:pt>
                <c:pt idx="4">
                  <c:v>95259</c:v>
                </c:pt>
                <c:pt idx="5">
                  <c:v>155472</c:v>
                </c:pt>
                <c:pt idx="6">
                  <c:v>449586</c:v>
                </c:pt>
                <c:pt idx="7">
                  <c:v>1119433</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40000"/>
                <a:lumOff val="60000"/>
              </a:schemeClr>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chemeClr val="accent1">
                        <a:lumMod val="50000"/>
                      </a:schemeClr>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429699</c:v>
                </c:pt>
                <c:pt idx="1">
                  <c:v>60137</c:v>
                </c:pt>
                <c:pt idx="2">
                  <c:v>51290</c:v>
                </c:pt>
                <c:pt idx="3">
                  <c:v>49300</c:v>
                </c:pt>
                <c:pt idx="4">
                  <c:v>77796</c:v>
                </c:pt>
                <c:pt idx="5">
                  <c:v>23683</c:v>
                </c:pt>
                <c:pt idx="6">
                  <c:v>161372</c:v>
                </c:pt>
                <c:pt idx="7">
                  <c:v>104263</c:v>
                </c:pt>
                <c:pt idx="8">
                  <c:v>409358</c:v>
                </c:pt>
                <c:pt idx="9">
                  <c:v>228773</c:v>
                </c:pt>
                <c:pt idx="10">
                  <c:v>60681</c:v>
                </c:pt>
                <c:pt idx="11">
                  <c:v>94599</c:v>
                </c:pt>
                <c:pt idx="12">
                  <c:v>272026</c:v>
                </c:pt>
                <c:pt idx="13">
                  <c:v>72177</c:v>
                </c:pt>
                <c:pt idx="14">
                  <c:v>23731</c:v>
                </c:pt>
                <c:pt idx="15">
                  <c:v>120133</c:v>
                </c:pt>
                <c:pt idx="16">
                  <c:v>14720</c:v>
                </c:pt>
                <c:pt idx="17">
                  <c:v>5854</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1000" b="1" i="0" u="none" strike="noStrike" baseline="0">
                <a:solidFill>
                  <a:schemeClr val="accent1">
                    <a:lumMod val="50000"/>
                  </a:schemeClr>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chemeClr val="accent1">
                    <a:lumMod val="50000"/>
                  </a:schemeClr>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a:t>
            </a:r>
            <a:r>
              <a:rPr lang="es-ES" sz="1100" baseline="0">
                <a:solidFill>
                  <a:schemeClr val="accent1">
                    <a:lumMod val="75000"/>
                  </a:schemeClr>
                </a:solidFill>
                <a:latin typeface="+mn-lt"/>
              </a:rPr>
              <a:t> grado </a:t>
            </a:r>
            <a:r>
              <a:rPr lang="es-ES" sz="1100">
                <a:solidFill>
                  <a:schemeClr val="accent1">
                    <a:lumMod val="75000"/>
                  </a:schemeClr>
                </a:solidFill>
                <a:latin typeface="+mn-lt"/>
              </a:rPr>
              <a:t>por sexo</a:t>
            </a:r>
          </a:p>
        </c:rich>
      </c:tx>
      <c:layout>
        <c:manualLayout>
          <c:xMode val="edge"/>
          <c:yMode val="edge"/>
          <c:x val="0.11201565264474136"/>
          <c:y val="2.022836745126556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1.0355457255287812E-4"/>
                  <c:y val="-0.10288840286921544"/>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75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1324994</c:v>
                </c:pt>
                <c:pt idx="1">
                  <c:v>801762</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1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20075390966754156"/>
          <c:y val="1.3772746110085525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603</c:v>
                </c:pt>
                <c:pt idx="1">
                  <c:v>10851</c:v>
                </c:pt>
                <c:pt idx="2">
                  <c:v>6340</c:v>
                </c:pt>
                <c:pt idx="3">
                  <c:v>8823</c:v>
                </c:pt>
                <c:pt idx="4">
                  <c:v>8627</c:v>
                </c:pt>
                <c:pt idx="5">
                  <c:v>11938</c:v>
                </c:pt>
                <c:pt idx="6">
                  <c:v>40331</c:v>
                </c:pt>
                <c:pt idx="7">
                  <c:v>190365</c:v>
                </c:pt>
              </c:numCache>
            </c:numRef>
          </c:val>
          <c:extLst>
            <c:ext xmlns:c15="http://schemas.microsoft.com/office/drawing/2012/chart" uri="{02D57815-91ED-43cb-92C2-25804820EDAC}">
              <c15:datalabelsRange>
                <c15:f>'36aperfresol_graf'!$V$12:$AC$12</c15:f>
                <c15:dlblRangeCache>
                  <c:ptCount val="8"/>
                  <c:pt idx="0">
                    <c:v>24%</c:v>
                  </c:pt>
                  <c:pt idx="1">
                    <c:v>23%</c:v>
                  </c:pt>
                  <c:pt idx="2">
                    <c:v>23%</c:v>
                  </c:pt>
                  <c:pt idx="3">
                    <c:v>24%</c:v>
                  </c:pt>
                  <c:pt idx="4">
                    <c:v>19%</c:v>
                  </c:pt>
                  <c:pt idx="5">
                    <c:v>15%</c:v>
                  </c:pt>
                  <c:pt idx="6">
                    <c:v>14%</c:v>
                  </c:pt>
                  <c:pt idx="7">
                    <c:v>24%</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865</c:v>
                </c:pt>
                <c:pt idx="1">
                  <c:v>13361</c:v>
                </c:pt>
                <c:pt idx="2">
                  <c:v>8256</c:v>
                </c:pt>
                <c:pt idx="3">
                  <c:v>11690</c:v>
                </c:pt>
                <c:pt idx="4">
                  <c:v>13396</c:v>
                </c:pt>
                <c:pt idx="5">
                  <c:v>22201</c:v>
                </c:pt>
                <c:pt idx="6">
                  <c:v>71161</c:v>
                </c:pt>
                <c:pt idx="7">
                  <c:v>252670</c:v>
                </c:pt>
              </c:numCache>
            </c:numRef>
          </c:val>
          <c:extLst>
            <c:ext xmlns:c15="http://schemas.microsoft.com/office/drawing/2012/chart" uri="{02D57815-91ED-43cb-92C2-25804820EDAC}">
              <c15:datalabelsRange>
                <c15:f>'36aperfresol_graf'!$V$13:$AC$13</c15:f>
                <c15:dlblRangeCache>
                  <c:ptCount val="8"/>
                  <c:pt idx="0">
                    <c:v>34%</c:v>
                  </c:pt>
                  <c:pt idx="1">
                    <c:v>29%</c:v>
                  </c:pt>
                  <c:pt idx="2">
                    <c:v>30%</c:v>
                  </c:pt>
                  <c:pt idx="3">
                    <c:v>32%</c:v>
                  </c:pt>
                  <c:pt idx="4">
                    <c:v>30%</c:v>
                  </c:pt>
                  <c:pt idx="5">
                    <c:v>29%</c:v>
                  </c:pt>
                  <c:pt idx="6">
                    <c:v>25%</c:v>
                  </c:pt>
                  <c:pt idx="7">
                    <c:v>31%</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420</c:v>
                </c:pt>
                <c:pt idx="1">
                  <c:v>10604</c:v>
                </c:pt>
                <c:pt idx="2">
                  <c:v>7870</c:v>
                </c:pt>
                <c:pt idx="3">
                  <c:v>10322</c:v>
                </c:pt>
                <c:pt idx="4">
                  <c:v>14352</c:v>
                </c:pt>
                <c:pt idx="5">
                  <c:v>25887</c:v>
                </c:pt>
                <c:pt idx="6">
                  <c:v>94103</c:v>
                </c:pt>
                <c:pt idx="7">
                  <c:v>235229</c:v>
                </c:pt>
              </c:numCache>
            </c:numRef>
          </c:val>
          <c:extLst>
            <c:ext xmlns:c15="http://schemas.microsoft.com/office/drawing/2012/chart" uri="{02D57815-91ED-43cb-92C2-25804820EDAC}">
              <c15:datalabelsRange>
                <c15:f>'36aperfresol_graf'!$V$14:$AC$14</c15:f>
                <c15:dlblRangeCache>
                  <c:ptCount val="8"/>
                  <c:pt idx="0">
                    <c:v>17%</c:v>
                  </c:pt>
                  <c:pt idx="1">
                    <c:v>23%</c:v>
                  </c:pt>
                  <c:pt idx="2">
                    <c:v>28%</c:v>
                  </c:pt>
                  <c:pt idx="3">
                    <c:v>28%</c:v>
                  </c:pt>
                  <c:pt idx="4">
                    <c:v>32%</c:v>
                  </c:pt>
                  <c:pt idx="5">
                    <c:v>33%</c:v>
                  </c:pt>
                  <c:pt idx="6">
                    <c:v>34%</c:v>
                  </c:pt>
                  <c:pt idx="7">
                    <c:v>29%</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630</c:v>
                </c:pt>
                <c:pt idx="1">
                  <c:v>11536</c:v>
                </c:pt>
                <c:pt idx="2">
                  <c:v>5291</c:v>
                </c:pt>
                <c:pt idx="3">
                  <c:v>5657</c:v>
                </c:pt>
                <c:pt idx="4">
                  <c:v>8728</c:v>
                </c:pt>
                <c:pt idx="5">
                  <c:v>17708</c:v>
                </c:pt>
                <c:pt idx="6">
                  <c:v>74259</c:v>
                </c:pt>
                <c:pt idx="7">
                  <c:v>130920</c:v>
                </c:pt>
              </c:numCache>
            </c:numRef>
          </c:val>
          <c:extLst>
            <c:ext xmlns:c15="http://schemas.microsoft.com/office/drawing/2012/chart" uri="{02D57815-91ED-43cb-92C2-25804820EDAC}">
              <c15:datalabelsRange>
                <c15:f>'36aperfresol_graf'!$V$15:$AC$15</c15:f>
                <c15:dlblRangeCache>
                  <c:ptCount val="8"/>
                  <c:pt idx="0">
                    <c:v>25%</c:v>
                  </c:pt>
                  <c:pt idx="1">
                    <c:v>25%</c:v>
                  </c:pt>
                  <c:pt idx="2">
                    <c:v>19%</c:v>
                  </c:pt>
                  <c:pt idx="3">
                    <c:v>16%</c:v>
                  </c:pt>
                  <c:pt idx="4">
                    <c:v>19%</c:v>
                  </c:pt>
                  <c:pt idx="5">
                    <c:v>23%</c:v>
                  </c:pt>
                  <c:pt idx="6">
                    <c:v>27%</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20047865278218635"/>
          <c:y val="4.3584880357108646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790</c:v>
                </c:pt>
                <c:pt idx="1">
                  <c:v>23445</c:v>
                </c:pt>
                <c:pt idx="2">
                  <c:v>10077</c:v>
                </c:pt>
                <c:pt idx="3">
                  <c:v>10959</c:v>
                </c:pt>
                <c:pt idx="4">
                  <c:v>9783</c:v>
                </c:pt>
                <c:pt idx="5">
                  <c:v>13268</c:v>
                </c:pt>
                <c:pt idx="6">
                  <c:v>30676</c:v>
                </c:pt>
                <c:pt idx="7">
                  <c:v>62037</c:v>
                </c:pt>
              </c:numCache>
            </c:numRef>
          </c:val>
          <c:extLst>
            <c:ext xmlns:c15="http://schemas.microsoft.com/office/drawing/2012/chart" uri="{02D57815-91ED-43cb-92C2-25804820EDAC}">
              <c15:datalabelsRange>
                <c15:f>'36aperfresol_graf'!$V$17:$AC$17</c15:f>
                <c15:dlblRangeCache>
                  <c:ptCount val="8"/>
                  <c:pt idx="0">
                    <c:v>25%</c:v>
                  </c:pt>
                  <c:pt idx="1">
                    <c:v>24%</c:v>
                  </c:pt>
                  <c:pt idx="2">
                    <c:v>22%</c:v>
                  </c:pt>
                  <c:pt idx="3">
                    <c:v>23%</c:v>
                  </c:pt>
                  <c:pt idx="4">
                    <c:v>20%</c:v>
                  </c:pt>
                  <c:pt idx="5">
                    <c:v>17%</c:v>
                  </c:pt>
                  <c:pt idx="6">
                    <c:v>18%</c:v>
                  </c:pt>
                  <c:pt idx="7">
                    <c:v>20%</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1139</c:v>
                </c:pt>
                <c:pt idx="1">
                  <c:v>33399</c:v>
                </c:pt>
                <c:pt idx="2">
                  <c:v>13257</c:v>
                </c:pt>
                <c:pt idx="3">
                  <c:v>15452</c:v>
                </c:pt>
                <c:pt idx="4">
                  <c:v>15933</c:v>
                </c:pt>
                <c:pt idx="5">
                  <c:v>24042</c:v>
                </c:pt>
                <c:pt idx="6">
                  <c:v>49592</c:v>
                </c:pt>
                <c:pt idx="7">
                  <c:v>88660</c:v>
                </c:pt>
              </c:numCache>
            </c:numRef>
          </c:val>
          <c:extLst>
            <c:ext xmlns:c15="http://schemas.microsoft.com/office/drawing/2012/chart" uri="{02D57815-91ED-43cb-92C2-25804820EDAC}">
              <c15:datalabelsRange>
                <c15:f>'36aperfresol_graf'!$V$18:$AC$18</c15:f>
                <c15:dlblRangeCache>
                  <c:ptCount val="8"/>
                  <c:pt idx="0">
                    <c:v>36%</c:v>
                  </c:pt>
                  <c:pt idx="1">
                    <c:v>34%</c:v>
                  </c:pt>
                  <c:pt idx="2">
                    <c:v>29%</c:v>
                  </c:pt>
                  <c:pt idx="3">
                    <c:v>32%</c:v>
                  </c:pt>
                  <c:pt idx="4">
                    <c:v>32%</c:v>
                  </c:pt>
                  <c:pt idx="5">
                    <c:v>31%</c:v>
                  </c:pt>
                  <c:pt idx="6">
                    <c:v>29%</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459</c:v>
                </c:pt>
                <c:pt idx="1">
                  <c:v>24469</c:v>
                </c:pt>
                <c:pt idx="2">
                  <c:v>13504</c:v>
                </c:pt>
                <c:pt idx="3">
                  <c:v>14481</c:v>
                </c:pt>
                <c:pt idx="4">
                  <c:v>16328</c:v>
                </c:pt>
                <c:pt idx="5">
                  <c:v>25247</c:v>
                </c:pt>
                <c:pt idx="6">
                  <c:v>51101</c:v>
                </c:pt>
                <c:pt idx="7">
                  <c:v>93172</c:v>
                </c:pt>
              </c:numCache>
            </c:numRef>
          </c:val>
          <c:extLst>
            <c:ext xmlns:c15="http://schemas.microsoft.com/office/drawing/2012/chart" uri="{02D57815-91ED-43cb-92C2-25804820EDAC}">
              <c15:datalabelsRange>
                <c15:f>'36aperfresol_graf'!$V$19:$AC$19</c15:f>
                <c15:dlblRangeCache>
                  <c:ptCount val="8"/>
                  <c:pt idx="0">
                    <c:v>15%</c:v>
                  </c:pt>
                  <c:pt idx="1">
                    <c:v>25%</c:v>
                  </c:pt>
                  <c:pt idx="2">
                    <c:v>30%</c:v>
                  </c:pt>
                  <c:pt idx="3">
                    <c:v>30%</c:v>
                  </c:pt>
                  <c:pt idx="4">
                    <c:v>33%</c:v>
                  </c:pt>
                  <c:pt idx="5">
                    <c:v>32%</c:v>
                  </c:pt>
                  <c:pt idx="6">
                    <c:v>30%</c:v>
                  </c:pt>
                  <c:pt idx="7">
                    <c:v>30%</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775</c:v>
                </c:pt>
                <c:pt idx="1">
                  <c:v>16489</c:v>
                </c:pt>
                <c:pt idx="2">
                  <c:v>8367</c:v>
                </c:pt>
                <c:pt idx="3">
                  <c:v>6825</c:v>
                </c:pt>
                <c:pt idx="4">
                  <c:v>8112</c:v>
                </c:pt>
                <c:pt idx="5">
                  <c:v>15181</c:v>
                </c:pt>
                <c:pt idx="6">
                  <c:v>38363</c:v>
                </c:pt>
                <c:pt idx="7">
                  <c:v>66380</c:v>
                </c:pt>
              </c:numCache>
            </c:numRef>
          </c:val>
          <c:extLst>
            <c:ext xmlns:c15="http://schemas.microsoft.com/office/drawing/2012/chart" uri="{02D57815-91ED-43cb-92C2-25804820EDAC}">
              <c15:datalabelsRange>
                <c15:f>'36aperfresol_graf'!$V$20:$AC$20</c15:f>
                <c15:dlblRangeCache>
                  <c:ptCount val="8"/>
                  <c:pt idx="0">
                    <c:v>25%</c:v>
                  </c:pt>
                  <c:pt idx="1">
                    <c:v>17%</c:v>
                  </c:pt>
                  <c:pt idx="2">
                    <c:v>19%</c:v>
                  </c:pt>
                  <c:pt idx="3">
                    <c:v>14%</c:v>
                  </c:pt>
                  <c:pt idx="4">
                    <c:v>16%</c:v>
                  </c:pt>
                  <c:pt idx="5">
                    <c:v>20%</c:v>
                  </c:pt>
                  <c:pt idx="6">
                    <c:v>23%</c:v>
                  </c:pt>
                  <c:pt idx="7">
                    <c:v>21%</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17471224300087485"/>
          <c:y val="8.9881010531251831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603</c:v>
                </c:pt>
                <c:pt idx="1">
                  <c:v>10851</c:v>
                </c:pt>
                <c:pt idx="2">
                  <c:v>6340</c:v>
                </c:pt>
                <c:pt idx="3">
                  <c:v>8823</c:v>
                </c:pt>
                <c:pt idx="4">
                  <c:v>8627</c:v>
                </c:pt>
                <c:pt idx="5">
                  <c:v>11938</c:v>
                </c:pt>
                <c:pt idx="6">
                  <c:v>40331</c:v>
                </c:pt>
                <c:pt idx="7">
                  <c:v>190365</c:v>
                </c:pt>
              </c:numCache>
            </c:numRef>
          </c:val>
          <c:extLst>
            <c:ext xmlns:c15="http://schemas.microsoft.com/office/drawing/2012/chart" uri="{02D57815-91ED-43cb-92C2-25804820EDAC}">
              <c15:datalabelsRange>
                <c15:f>'36bperfresol_graf'!$V$12:$AC$12</c15:f>
                <c15:dlblRangeCache>
                  <c:ptCount val="8"/>
                  <c:pt idx="0">
                    <c:v>32%</c:v>
                  </c:pt>
                  <c:pt idx="1">
                    <c:v>31%</c:v>
                  </c:pt>
                  <c:pt idx="2">
                    <c:v>28%</c:v>
                  </c:pt>
                  <c:pt idx="3">
                    <c:v>29%</c:v>
                  </c:pt>
                  <c:pt idx="4">
                    <c:v>24%</c:v>
                  </c:pt>
                  <c:pt idx="5">
                    <c:v>20%</c:v>
                  </c:pt>
                  <c:pt idx="6">
                    <c:v>20%</c:v>
                  </c:pt>
                  <c:pt idx="7">
                    <c:v>28%</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865</c:v>
                </c:pt>
                <c:pt idx="1">
                  <c:v>13361</c:v>
                </c:pt>
                <c:pt idx="2">
                  <c:v>8256</c:v>
                </c:pt>
                <c:pt idx="3">
                  <c:v>11690</c:v>
                </c:pt>
                <c:pt idx="4">
                  <c:v>13396</c:v>
                </c:pt>
                <c:pt idx="5">
                  <c:v>22201</c:v>
                </c:pt>
                <c:pt idx="6">
                  <c:v>71161</c:v>
                </c:pt>
                <c:pt idx="7">
                  <c:v>252670</c:v>
                </c:pt>
              </c:numCache>
            </c:numRef>
          </c:val>
          <c:extLst>
            <c:ext xmlns:c15="http://schemas.microsoft.com/office/drawing/2012/chart" uri="{02D57815-91ED-43cb-92C2-25804820EDAC}">
              <c15:datalabelsRange>
                <c15:f>'36bperfresol_graf'!$V$13:$AC$13</c15:f>
                <c15:dlblRangeCache>
                  <c:ptCount val="8"/>
                  <c:pt idx="0">
                    <c:v>46%</c:v>
                  </c:pt>
                  <c:pt idx="1">
                    <c:v>38%</c:v>
                  </c:pt>
                  <c:pt idx="2">
                    <c:v>37%</c:v>
                  </c:pt>
                  <c:pt idx="3">
                    <c:v>38%</c:v>
                  </c:pt>
                  <c:pt idx="4">
                    <c:v>37%</c:v>
                  </c:pt>
                  <c:pt idx="5">
                    <c:v>37%</c:v>
                  </c:pt>
                  <c:pt idx="6">
                    <c:v>35%</c:v>
                  </c:pt>
                  <c:pt idx="7">
                    <c:v>37%</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420</c:v>
                </c:pt>
                <c:pt idx="1">
                  <c:v>10604</c:v>
                </c:pt>
                <c:pt idx="2">
                  <c:v>7870</c:v>
                </c:pt>
                <c:pt idx="3">
                  <c:v>10322</c:v>
                </c:pt>
                <c:pt idx="4">
                  <c:v>14352</c:v>
                </c:pt>
                <c:pt idx="5">
                  <c:v>25887</c:v>
                </c:pt>
                <c:pt idx="6">
                  <c:v>94103</c:v>
                </c:pt>
                <c:pt idx="7">
                  <c:v>235229</c:v>
                </c:pt>
              </c:numCache>
            </c:numRef>
          </c:val>
          <c:extLst>
            <c:ext xmlns:c15="http://schemas.microsoft.com/office/drawing/2012/chart" uri="{02D57815-91ED-43cb-92C2-25804820EDAC}">
              <c15:datalabelsRange>
                <c15:f>'36bperfresol_graf'!$V$14:$AC$14</c15:f>
                <c15:dlblRangeCache>
                  <c:ptCount val="8"/>
                  <c:pt idx="0">
                    <c:v>22%</c:v>
                  </c:pt>
                  <c:pt idx="1">
                    <c:v>30%</c:v>
                  </c:pt>
                  <c:pt idx="2">
                    <c:v>35%</c:v>
                  </c:pt>
                  <c:pt idx="3">
                    <c:v>33%</c:v>
                  </c:pt>
                  <c:pt idx="4">
                    <c:v>39%</c:v>
                  </c:pt>
                  <c:pt idx="5">
                    <c:v>43%</c:v>
                  </c:pt>
                  <c:pt idx="6">
                    <c:v>46%</c:v>
                  </c:pt>
                  <c:pt idx="7">
                    <c:v>35%</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17793855742024445"/>
          <c:y val="4.3585460908295553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790</c:v>
                </c:pt>
                <c:pt idx="1">
                  <c:v>23445</c:v>
                </c:pt>
                <c:pt idx="2">
                  <c:v>10077</c:v>
                </c:pt>
                <c:pt idx="3">
                  <c:v>10959</c:v>
                </c:pt>
                <c:pt idx="4">
                  <c:v>9783</c:v>
                </c:pt>
                <c:pt idx="5">
                  <c:v>13268</c:v>
                </c:pt>
                <c:pt idx="6">
                  <c:v>30676</c:v>
                </c:pt>
                <c:pt idx="7">
                  <c:v>62037</c:v>
                </c:pt>
              </c:numCache>
            </c:numRef>
          </c:val>
          <c:extLst>
            <c:ext xmlns:c15="http://schemas.microsoft.com/office/drawing/2012/chart" uri="{02D57815-91ED-43cb-92C2-25804820EDAC}">
              <c15:datalabelsRange>
                <c15:f>'36bperfresol_graf'!$V$17:$AC$17</c15:f>
                <c15:dlblRangeCache>
                  <c:ptCount val="8"/>
                  <c:pt idx="0">
                    <c:v>33%</c:v>
                  </c:pt>
                  <c:pt idx="1">
                    <c:v>29%</c:v>
                  </c:pt>
                  <c:pt idx="2">
                    <c:v>27%</c:v>
                  </c:pt>
                  <c:pt idx="3">
                    <c:v>27%</c:v>
                  </c:pt>
                  <c:pt idx="4">
                    <c:v>23%</c:v>
                  </c:pt>
                  <c:pt idx="5">
                    <c:v>21%</c:v>
                  </c:pt>
                  <c:pt idx="6">
                    <c:v>23%</c:v>
                  </c:pt>
                  <c:pt idx="7">
                    <c:v>25%</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1139</c:v>
                </c:pt>
                <c:pt idx="1">
                  <c:v>33399</c:v>
                </c:pt>
                <c:pt idx="2">
                  <c:v>13257</c:v>
                </c:pt>
                <c:pt idx="3">
                  <c:v>15452</c:v>
                </c:pt>
                <c:pt idx="4">
                  <c:v>15933</c:v>
                </c:pt>
                <c:pt idx="5">
                  <c:v>24042</c:v>
                </c:pt>
                <c:pt idx="6">
                  <c:v>49592</c:v>
                </c:pt>
                <c:pt idx="7">
                  <c:v>88660</c:v>
                </c:pt>
              </c:numCache>
            </c:numRef>
          </c:val>
          <c:extLst>
            <c:ext xmlns:c15="http://schemas.microsoft.com/office/drawing/2012/chart" uri="{02D57815-91ED-43cb-92C2-25804820EDAC}">
              <c15:datalabelsRange>
                <c15:f>'36bperfresol_graf'!$V$18:$AC$18</c15:f>
                <c15:dlblRangeCache>
                  <c:ptCount val="8"/>
                  <c:pt idx="0">
                    <c:v>48%</c:v>
                  </c:pt>
                  <c:pt idx="1">
                    <c:v>41%</c:v>
                  </c:pt>
                  <c:pt idx="2">
                    <c:v>36%</c:v>
                  </c:pt>
                  <c:pt idx="3">
                    <c:v>38%</c:v>
                  </c:pt>
                  <c:pt idx="4">
                    <c:v>38%</c:v>
                  </c:pt>
                  <c:pt idx="5">
                    <c:v>38%</c:v>
                  </c:pt>
                  <c:pt idx="6">
                    <c:v>38%</c:v>
                  </c:pt>
                  <c:pt idx="7">
                    <c:v>36%</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459</c:v>
                </c:pt>
                <c:pt idx="1">
                  <c:v>24469</c:v>
                </c:pt>
                <c:pt idx="2">
                  <c:v>13504</c:v>
                </c:pt>
                <c:pt idx="3">
                  <c:v>14481</c:v>
                </c:pt>
                <c:pt idx="4">
                  <c:v>16328</c:v>
                </c:pt>
                <c:pt idx="5">
                  <c:v>25247</c:v>
                </c:pt>
                <c:pt idx="6">
                  <c:v>51101</c:v>
                </c:pt>
                <c:pt idx="7">
                  <c:v>93172</c:v>
                </c:pt>
              </c:numCache>
            </c:numRef>
          </c:val>
          <c:extLst>
            <c:ext xmlns:c15="http://schemas.microsoft.com/office/drawing/2012/chart" uri="{02D57815-91ED-43cb-92C2-25804820EDAC}">
              <c15:datalabelsRange>
                <c15:f>'36bperfresol_graf'!$V$19:$AC$19</c15:f>
                <c15:dlblRangeCache>
                  <c:ptCount val="8"/>
                  <c:pt idx="0">
                    <c:v>19%</c:v>
                  </c:pt>
                  <c:pt idx="1">
                    <c:v>30%</c:v>
                  </c:pt>
                  <c:pt idx="2">
                    <c:v>37%</c:v>
                  </c:pt>
                  <c:pt idx="3">
                    <c:v>35%</c:v>
                  </c:pt>
                  <c:pt idx="4">
                    <c:v>39%</c:v>
                  </c:pt>
                  <c:pt idx="5">
                    <c:v>40%</c:v>
                  </c:pt>
                  <c:pt idx="6">
                    <c:v>39%</c:v>
                  </c:pt>
                  <c:pt idx="7">
                    <c:v>38%</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79.371914211823309</c:v>
                </c:pt>
                <c:pt idx="1">
                  <c:v>43.793754861651294</c:v>
                </c:pt>
                <c:pt idx="2">
                  <c:v>61.569575999024352</c:v>
                </c:pt>
                <c:pt idx="3">
                  <c:v>52.898250418926466</c:v>
                </c:pt>
                <c:pt idx="4">
                  <c:v>26.294498381877023</c:v>
                </c:pt>
                <c:pt idx="5">
                  <c:v>65.262172284644194</c:v>
                </c:pt>
                <c:pt idx="6">
                  <c:v>49.575827748213129</c:v>
                </c:pt>
                <c:pt idx="7">
                  <c:v>70.486367313556229</c:v>
                </c:pt>
                <c:pt idx="8">
                  <c:v>42.106300132908558</c:v>
                </c:pt>
                <c:pt idx="9">
                  <c:v>42.700083642912581</c:v>
                </c:pt>
                <c:pt idx="10">
                  <c:v>37.780451395851436</c:v>
                </c:pt>
                <c:pt idx="11">
                  <c:v>61.982416012523082</c:v>
                </c:pt>
                <c:pt idx="12">
                  <c:v>69.12564265089091</c:v>
                </c:pt>
                <c:pt idx="13">
                  <c:v>50.947153834091267</c:v>
                </c:pt>
                <c:pt idx="14">
                  <c:v>45.417441202618605</c:v>
                </c:pt>
                <c:pt idx="15">
                  <c:v>54.145369240158679</c:v>
                </c:pt>
                <c:pt idx="16">
                  <c:v>84.193548387096769</c:v>
                </c:pt>
                <c:pt idx="17">
                  <c:v>62.375859434682965</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0.88143607248282407</c:v>
                </c:pt>
                <c:pt idx="1">
                  <c:v>16.417697204451287</c:v>
                </c:pt>
                <c:pt idx="2">
                  <c:v>11.138664173340379</c:v>
                </c:pt>
                <c:pt idx="3">
                  <c:v>1.5279554586569128</c:v>
                </c:pt>
                <c:pt idx="4">
                  <c:v>34.095469255663431</c:v>
                </c:pt>
                <c:pt idx="5">
                  <c:v>1.567485088084339</c:v>
                </c:pt>
                <c:pt idx="6">
                  <c:v>27.216606176660505</c:v>
                </c:pt>
                <c:pt idx="7">
                  <c:v>10.734573772969322</c:v>
                </c:pt>
                <c:pt idx="8">
                  <c:v>7.6415743319508174</c:v>
                </c:pt>
                <c:pt idx="9">
                  <c:v>10.155455251041769</c:v>
                </c:pt>
                <c:pt idx="10">
                  <c:v>45.943898580754407</c:v>
                </c:pt>
                <c:pt idx="11">
                  <c:v>14.648510224397212</c:v>
                </c:pt>
                <c:pt idx="12">
                  <c:v>10.762025494753152</c:v>
                </c:pt>
                <c:pt idx="13">
                  <c:v>2.7693272698761171</c:v>
                </c:pt>
                <c:pt idx="14">
                  <c:v>12.547482421401439</c:v>
                </c:pt>
                <c:pt idx="15">
                  <c:v>1.3341089411046689</c:v>
                </c:pt>
                <c:pt idx="16">
                  <c:v>7.2510518934081345</c:v>
                </c:pt>
                <c:pt idx="17">
                  <c:v>9.5492742551566076E-2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19.744037408242701</c:v>
                </c:pt>
                <c:pt idx="1">
                  <c:v>39.788547933897419</c:v>
                </c:pt>
                <c:pt idx="2">
                  <c:v>27.232814342046424</c:v>
                </c:pt>
                <c:pt idx="3">
                  <c:v>45.573794122416622</c:v>
                </c:pt>
                <c:pt idx="4">
                  <c:v>39.580906148867314</c:v>
                </c:pt>
                <c:pt idx="5">
                  <c:v>33.170342627271467</c:v>
                </c:pt>
                <c:pt idx="6">
                  <c:v>21.606065329206654</c:v>
                </c:pt>
                <c:pt idx="7">
                  <c:v>18.763946055988693</c:v>
                </c:pt>
                <c:pt idx="8">
                  <c:v>50.222070835587438</c:v>
                </c:pt>
                <c:pt idx="9">
                  <c:v>46.783515564363597</c:v>
                </c:pt>
                <c:pt idx="10">
                  <c:v>16.275650023394157</c:v>
                </c:pt>
                <c:pt idx="11">
                  <c:v>23.258128984703298</c:v>
                </c:pt>
                <c:pt idx="12">
                  <c:v>20.082048031551519</c:v>
                </c:pt>
                <c:pt idx="13">
                  <c:v>46.277246354084994</c:v>
                </c:pt>
                <c:pt idx="14">
                  <c:v>41.877475147498586</c:v>
                </c:pt>
                <c:pt idx="15">
                  <c:v>37.259688739700948</c:v>
                </c:pt>
                <c:pt idx="16">
                  <c:v>8.5553997194950906</c:v>
                </c:pt>
                <c:pt idx="17">
                  <c:v>37.528647822765471</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2.6123074511716199E-3</c:v>
                </c:pt>
                <c:pt idx="1">
                  <c:v>0</c:v>
                </c:pt>
                <c:pt idx="2">
                  <c:v>5.8945485588845076E-2</c:v>
                </c:pt>
                <c:pt idx="3">
                  <c:v>0</c:v>
                </c:pt>
                <c:pt idx="4">
                  <c:v>2.9126213592233011E-2</c:v>
                </c:pt>
                <c:pt idx="5">
                  <c:v>0</c:v>
                </c:pt>
                <c:pt idx="6">
                  <c:v>1.6015007459197079</c:v>
                </c:pt>
                <c:pt idx="7">
                  <c:v>1.511285748575391E-2</c:v>
                </c:pt>
                <c:pt idx="8">
                  <c:v>3.0054699553186799E-2</c:v>
                </c:pt>
                <c:pt idx="9">
                  <c:v>0.36094554168205145</c:v>
                </c:pt>
                <c:pt idx="10">
                  <c:v>0</c:v>
                </c:pt>
                <c:pt idx="11">
                  <c:v>0.11094477837640676</c:v>
                </c:pt>
                <c:pt idx="12">
                  <c:v>3.0283822804422846E-2</c:v>
                </c:pt>
                <c:pt idx="13">
                  <c:v>6.2725419476242746E-3</c:v>
                </c:pt>
                <c:pt idx="14">
                  <c:v>0.15760122848137073</c:v>
                </c:pt>
                <c:pt idx="15">
                  <c:v>7.2608330790357032</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71.342810441329434</c:v>
                </c:pt>
                <c:pt idx="1">
                  <c:v>45.980106610979831</c:v>
                </c:pt>
                <c:pt idx="2">
                  <c:v>58.418209193162696</c:v>
                </c:pt>
                <c:pt idx="3">
                  <c:v>57.05655311293841</c:v>
                </c:pt>
                <c:pt idx="4">
                  <c:v>30.693114663979109</c:v>
                </c:pt>
                <c:pt idx="5">
                  <c:v>70.884128299207006</c:v>
                </c:pt>
                <c:pt idx="6">
                  <c:v>44.932051014007946</c:v>
                </c:pt>
                <c:pt idx="7">
                  <c:v>63.185804005213889</c:v>
                </c:pt>
                <c:pt idx="8">
                  <c:v>49.904484831490215</c:v>
                </c:pt>
                <c:pt idx="9">
                  <c:v>42.835547219461667</c:v>
                </c:pt>
                <c:pt idx="10">
                  <c:v>40.518789969102535</c:v>
                </c:pt>
                <c:pt idx="11">
                  <c:v>64.311979388148188</c:v>
                </c:pt>
                <c:pt idx="12">
                  <c:v>65.876979226995076</c:v>
                </c:pt>
                <c:pt idx="13">
                  <c:v>49.310907352196658</c:v>
                </c:pt>
                <c:pt idx="14">
                  <c:v>50.254298861709856</c:v>
                </c:pt>
                <c:pt idx="15">
                  <c:v>59.374745583326551</c:v>
                </c:pt>
                <c:pt idx="16">
                  <c:v>73.385461917173473</c:v>
                </c:pt>
                <c:pt idx="17">
                  <c:v>56.569579288025892</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1.9624548021199664</c:v>
                </c:pt>
                <c:pt idx="1">
                  <c:v>24.223773149420236</c:v>
                </c:pt>
                <c:pt idx="2">
                  <c:v>16.119032858028518</c:v>
                </c:pt>
                <c:pt idx="3">
                  <c:v>3.4485651955026011</c:v>
                </c:pt>
                <c:pt idx="4">
                  <c:v>29.653213614915938</c:v>
                </c:pt>
                <c:pt idx="5">
                  <c:v>2.4026512013256007</c:v>
                </c:pt>
                <c:pt idx="6">
                  <c:v>33.677608195693082</c:v>
                </c:pt>
                <c:pt idx="7">
                  <c:v>12.039341154165186</c:v>
                </c:pt>
                <c:pt idx="8">
                  <c:v>11.344397903924008</c:v>
                </c:pt>
                <c:pt idx="9">
                  <c:v>11.206136360455188</c:v>
                </c:pt>
                <c:pt idx="10">
                  <c:v>44.786951210749443</c:v>
                </c:pt>
                <c:pt idx="11">
                  <c:v>16.479475698526652</c:v>
                </c:pt>
                <c:pt idx="12">
                  <c:v>15.1136996929398</c:v>
                </c:pt>
                <c:pt idx="13">
                  <c:v>5.6758733194577262</c:v>
                </c:pt>
                <c:pt idx="14">
                  <c:v>18.139985468636475</c:v>
                </c:pt>
                <c:pt idx="15">
                  <c:v>2.7110640722950419</c:v>
                </c:pt>
                <c:pt idx="16">
                  <c:v>13.032145960034752</c:v>
                </c:pt>
                <c:pt idx="17">
                  <c:v>0</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26.686809648818663</c:v>
                </c:pt>
                <c:pt idx="1">
                  <c:v>29.796120239599933</c:v>
                </c:pt>
                <c:pt idx="2">
                  <c:v>25.365335222743777</c:v>
                </c:pt>
                <c:pt idx="3">
                  <c:v>39.494881691558987</c:v>
                </c:pt>
                <c:pt idx="4">
                  <c:v>39.589536854642908</c:v>
                </c:pt>
                <c:pt idx="5">
                  <c:v>26.713220499467393</c:v>
                </c:pt>
                <c:pt idx="6">
                  <c:v>20.079448045159943</c:v>
                </c:pt>
                <c:pt idx="7">
                  <c:v>24.736343168621875</c:v>
                </c:pt>
                <c:pt idx="8">
                  <c:v>38.637200091133735</c:v>
                </c:pt>
                <c:pt idx="9">
                  <c:v>45.478213400893019</c:v>
                </c:pt>
                <c:pt idx="10">
                  <c:v>14.69425882014802</c:v>
                </c:pt>
                <c:pt idx="11">
                  <c:v>18.985916902218776</c:v>
                </c:pt>
                <c:pt idx="12">
                  <c:v>18.938292920131566</c:v>
                </c:pt>
                <c:pt idx="13">
                  <c:v>45.001968836136584</c:v>
                </c:pt>
                <c:pt idx="14">
                  <c:v>31.339307338338582</c:v>
                </c:pt>
                <c:pt idx="15">
                  <c:v>29.434991451599771</c:v>
                </c:pt>
                <c:pt idx="16">
                  <c:v>13.582392122791775</c:v>
                </c:pt>
                <c:pt idx="17">
                  <c:v>43.430420711974108</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7.9251077319332317E-3</c:v>
                </c:pt>
                <c:pt idx="1">
                  <c:v>0</c:v>
                </c:pt>
                <c:pt idx="2">
                  <c:v>9.7422726065007528E-2</c:v>
                </c:pt>
                <c:pt idx="3">
                  <c:v>0</c:v>
                </c:pt>
                <c:pt idx="4">
                  <c:v>6.41348664620459E-2</c:v>
                </c:pt>
                <c:pt idx="5">
                  <c:v>0</c:v>
                </c:pt>
                <c:pt idx="6">
                  <c:v>1.310892745139034</c:v>
                </c:pt>
                <c:pt idx="7">
                  <c:v>3.8511671999052019E-2</c:v>
                </c:pt>
                <c:pt idx="8">
                  <c:v>0.11391717345204087</c:v>
                </c:pt>
                <c:pt idx="9">
                  <c:v>0.4801030191901236</c:v>
                </c:pt>
                <c:pt idx="10">
                  <c:v>0</c:v>
                </c:pt>
                <c:pt idx="11">
                  <c:v>0.22262801110638616</c:v>
                </c:pt>
                <c:pt idx="12">
                  <c:v>7.1028159933561347E-2</c:v>
                </c:pt>
                <c:pt idx="13">
                  <c:v>1.1250492209034145E-2</c:v>
                </c:pt>
                <c:pt idx="14">
                  <c:v>0.2664083313150884</c:v>
                </c:pt>
                <c:pt idx="15">
                  <c:v>8.479198892778637</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78.38311858001488</c:v>
                </c:pt>
                <c:pt idx="1">
                  <c:v>39.74982001439885</c:v>
                </c:pt>
                <c:pt idx="2">
                  <c:v>60.171293202939928</c:v>
                </c:pt>
                <c:pt idx="3">
                  <c:v>52.170100832967996</c:v>
                </c:pt>
                <c:pt idx="4">
                  <c:v>25.727648367615675</c:v>
                </c:pt>
                <c:pt idx="5">
                  <c:v>70.474287032054733</c:v>
                </c:pt>
                <c:pt idx="6">
                  <c:v>47.735256366952648</c:v>
                </c:pt>
                <c:pt idx="7">
                  <c:v>64.681658087239228</c:v>
                </c:pt>
                <c:pt idx="8">
                  <c:v>46.612334061502267</c:v>
                </c:pt>
                <c:pt idx="9">
                  <c:v>43.803592381983933</c:v>
                </c:pt>
                <c:pt idx="10">
                  <c:v>36.655061420219404</c:v>
                </c:pt>
                <c:pt idx="11">
                  <c:v>62.851432677625077</c:v>
                </c:pt>
                <c:pt idx="12">
                  <c:v>69.158571624025171</c:v>
                </c:pt>
                <c:pt idx="13">
                  <c:v>52.845941936851027</c:v>
                </c:pt>
                <c:pt idx="14">
                  <c:v>47.674548918525161</c:v>
                </c:pt>
                <c:pt idx="15">
                  <c:v>55.128529999718445</c:v>
                </c:pt>
                <c:pt idx="16">
                  <c:v>80.095223467977263</c:v>
                </c:pt>
                <c:pt idx="17">
                  <c:v>60.662525879917183</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0.98046113333467344</c:v>
                </c:pt>
                <c:pt idx="1">
                  <c:v>18.534017278617711</c:v>
                </c:pt>
                <c:pt idx="2">
                  <c:v>12.063414930450101</c:v>
                </c:pt>
                <c:pt idx="3">
                  <c:v>2.1372205173169663</c:v>
                </c:pt>
                <c:pt idx="4">
                  <c:v>33.101757253780136</c:v>
                </c:pt>
                <c:pt idx="5">
                  <c:v>1.8909985394726727</c:v>
                </c:pt>
                <c:pt idx="6">
                  <c:v>26.830709991217997</c:v>
                </c:pt>
                <c:pt idx="7">
                  <c:v>12.281224600379302</c:v>
                </c:pt>
                <c:pt idx="8">
                  <c:v>9.7571836666106542</c:v>
                </c:pt>
                <c:pt idx="9">
                  <c:v>10.309795308441396</c:v>
                </c:pt>
                <c:pt idx="10">
                  <c:v>45.299875188858962</c:v>
                </c:pt>
                <c:pt idx="11">
                  <c:v>13.897871193748315</c:v>
                </c:pt>
                <c:pt idx="12">
                  <c:v>10.137273680850093</c:v>
                </c:pt>
                <c:pt idx="13">
                  <c:v>2.2843822843822843</c:v>
                </c:pt>
                <c:pt idx="14">
                  <c:v>16.440658971198026</c:v>
                </c:pt>
                <c:pt idx="15">
                  <c:v>1.968071627671256</c:v>
                </c:pt>
                <c:pt idx="16">
                  <c:v>8.4318845031485186</c:v>
                </c:pt>
                <c:pt idx="17">
                  <c:v>0.20703933747412009</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20.634410115182824</c:v>
                </c:pt>
                <c:pt idx="1">
                  <c:v>41.71616270698344</c:v>
                </c:pt>
                <c:pt idx="2">
                  <c:v>27.72884650428233</c:v>
                </c:pt>
                <c:pt idx="3">
                  <c:v>45.692678649715035</c:v>
                </c:pt>
                <c:pt idx="4">
                  <c:v>41.161512963719744</c:v>
                </c:pt>
                <c:pt idx="5">
                  <c:v>27.634714428472595</c:v>
                </c:pt>
                <c:pt idx="6">
                  <c:v>23.849895291494967</c:v>
                </c:pt>
                <c:pt idx="7">
                  <c:v>23.02898943375779</c:v>
                </c:pt>
                <c:pt idx="8">
                  <c:v>43.616198958158293</c:v>
                </c:pt>
                <c:pt idx="9">
                  <c:v>45.448345719128284</c:v>
                </c:pt>
                <c:pt idx="10">
                  <c:v>18.04506339092163</c:v>
                </c:pt>
                <c:pt idx="11">
                  <c:v>23.127189436809484</c:v>
                </c:pt>
                <c:pt idx="12">
                  <c:v>20.687736580471565</c:v>
                </c:pt>
                <c:pt idx="13">
                  <c:v>44.865437592710322</c:v>
                </c:pt>
                <c:pt idx="14">
                  <c:v>35.716687212820801</c:v>
                </c:pt>
                <c:pt idx="15">
                  <c:v>35.273249429850495</c:v>
                </c:pt>
                <c:pt idx="16">
                  <c:v>11.472892028874213</c:v>
                </c:pt>
                <c:pt idx="17">
                  <c:v>39.130434782608695</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2.0101714676261885E-3</c:v>
                </c:pt>
                <c:pt idx="1">
                  <c:v>0</c:v>
                </c:pt>
                <c:pt idx="2">
                  <c:v>3.644536232764381E-2</c:v>
                </c:pt>
                <c:pt idx="3">
                  <c:v>0</c:v>
                </c:pt>
                <c:pt idx="4">
                  <c:v>9.0814148844389955E-3</c:v>
                </c:pt>
                <c:pt idx="5">
                  <c:v>0</c:v>
                </c:pt>
                <c:pt idx="6">
                  <c:v>1.5841383503343918</c:v>
                </c:pt>
                <c:pt idx="7">
                  <c:v>8.1278786236792192E-3</c:v>
                </c:pt>
                <c:pt idx="8">
                  <c:v>1.4283313728785078E-2</c:v>
                </c:pt>
                <c:pt idx="9">
                  <c:v>0.43826659044639005</c:v>
                </c:pt>
                <c:pt idx="10">
                  <c:v>0</c:v>
                </c:pt>
                <c:pt idx="11">
                  <c:v>0.12350669181712028</c:v>
                </c:pt>
                <c:pt idx="12">
                  <c:v>1.6418114653167327E-2</c:v>
                </c:pt>
                <c:pt idx="13">
                  <c:v>4.2381860563678745E-3</c:v>
                </c:pt>
                <c:pt idx="14">
                  <c:v>0.16810489745601256</c:v>
                </c:pt>
                <c:pt idx="15">
                  <c:v>7.6301489427598055</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85.689734116953417</c:v>
                </c:pt>
                <c:pt idx="1">
                  <c:v>46.012759170653908</c:v>
                </c:pt>
                <c:pt idx="2">
                  <c:v>64.302368961014736</c:v>
                </c:pt>
                <c:pt idx="3">
                  <c:v>51.466466664035053</c:v>
                </c:pt>
                <c:pt idx="4">
                  <c:v>21.640294183195898</c:v>
                </c:pt>
                <c:pt idx="5">
                  <c:v>49.634047167253996</c:v>
                </c:pt>
                <c:pt idx="6">
                  <c:v>54.136249690091184</c:v>
                </c:pt>
                <c:pt idx="7">
                  <c:v>81.502116161736922</c:v>
                </c:pt>
                <c:pt idx="8">
                  <c:v>34.152786220871327</c:v>
                </c:pt>
                <c:pt idx="9">
                  <c:v>41.430086993422449</c:v>
                </c:pt>
                <c:pt idx="10">
                  <c:v>36.447945118465348</c:v>
                </c:pt>
                <c:pt idx="11">
                  <c:v>59.182806659870877</c:v>
                </c:pt>
                <c:pt idx="12">
                  <c:v>72.671189878307899</c:v>
                </c:pt>
                <c:pt idx="13">
                  <c:v>50.245557639074917</c:v>
                </c:pt>
                <c:pt idx="14">
                  <c:v>41.987343937061738</c:v>
                </c:pt>
                <c:pt idx="15">
                  <c:v>50.496862508653223</c:v>
                </c:pt>
                <c:pt idx="16">
                  <c:v>99.092178770949715</c:v>
                </c:pt>
                <c:pt idx="17">
                  <c:v>69.357589539511082</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7.3385978887418379E-2</c:v>
                </c:pt>
                <c:pt idx="1">
                  <c:v>8.0409356725146193</c:v>
                </c:pt>
                <c:pt idx="2">
                  <c:v>7.8063794068270846</c:v>
                </c:pt>
                <c:pt idx="3">
                  <c:v>0.18552875695732837</c:v>
                </c:pt>
                <c:pt idx="4">
                  <c:v>40.717628705148208</c:v>
                </c:pt>
                <c:pt idx="5">
                  <c:v>4.0661425860666844E-2</c:v>
                </c:pt>
                <c:pt idx="6">
                  <c:v>23.274840913473458</c:v>
                </c:pt>
                <c:pt idx="7">
                  <c:v>8.3163960689605698</c:v>
                </c:pt>
                <c:pt idx="8">
                  <c:v>3.888145896656535</c:v>
                </c:pt>
                <c:pt idx="9">
                  <c:v>9.1958412900488007</c:v>
                </c:pt>
                <c:pt idx="10">
                  <c:v>47.589404814838339</c:v>
                </c:pt>
                <c:pt idx="11">
                  <c:v>13.803941556235134</c:v>
                </c:pt>
                <c:pt idx="12">
                  <c:v>6.7811956731697896</c:v>
                </c:pt>
                <c:pt idx="13">
                  <c:v>0.97330118760603623</c:v>
                </c:pt>
                <c:pt idx="14">
                  <c:v>7.6021891568325639</c:v>
                </c:pt>
                <c:pt idx="15">
                  <c:v>7.5925057502065602E-2</c:v>
                </c:pt>
                <c:pt idx="16">
                  <c:v>0.81471135940409678</c:v>
                </c:pt>
                <c:pt idx="17">
                  <c:v>5.6850483229107449E-2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14.236879904159165</c:v>
                </c:pt>
                <c:pt idx="1">
                  <c:v>45.946305156831471</c:v>
                </c:pt>
                <c:pt idx="2">
                  <c:v>27.835291923148667</c:v>
                </c:pt>
                <c:pt idx="3">
                  <c:v>48.348004579007622</c:v>
                </c:pt>
                <c:pt idx="4">
                  <c:v>37.630933808780924</c:v>
                </c:pt>
                <c:pt idx="5">
                  <c:v>50.325291406885334</c:v>
                </c:pt>
                <c:pt idx="6">
                  <c:v>20.781796644720529</c:v>
                </c:pt>
                <c:pt idx="7">
                  <c:v>10.179096626096937</c:v>
                </c:pt>
                <c:pt idx="8">
                  <c:v>61.95258358662614</c:v>
                </c:pt>
                <c:pt idx="9">
                  <c:v>49.185232336091659</c:v>
                </c:pt>
                <c:pt idx="10">
                  <c:v>15.962650066696309</c:v>
                </c:pt>
                <c:pt idx="11">
                  <c:v>27.009004417261298</c:v>
                </c:pt>
                <c:pt idx="12">
                  <c:v>20.543992659841606</c:v>
                </c:pt>
                <c:pt idx="13">
                  <c:v>48.776676488972228</c:v>
                </c:pt>
                <c:pt idx="14">
                  <c:v>50.299298785702071</c:v>
                </c:pt>
                <c:pt idx="15">
                  <c:v>43.127665751099798</c:v>
                </c:pt>
                <c:pt idx="16">
                  <c:v>9.3109869646182494E-2</c:v>
                </c:pt>
                <c:pt idx="17">
                  <c:v>30.585559977259805</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C0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5.5959709009513151E-2</c:v>
                </c:pt>
                <c:pt idx="3">
                  <c:v>0</c:v>
                </c:pt>
                <c:pt idx="4">
                  <c:v>1.1143302874972142E-2</c:v>
                </c:pt>
                <c:pt idx="5">
                  <c:v>0</c:v>
                </c:pt>
                <c:pt idx="6">
                  <c:v>1.8071127517148289</c:v>
                </c:pt>
                <c:pt idx="7">
                  <c:v>2.3911432055665812E-3</c:v>
                </c:pt>
                <c:pt idx="8">
                  <c:v>6.4842958459979732E-3</c:v>
                </c:pt>
                <c:pt idx="9">
                  <c:v>0.18883938043708889</c:v>
                </c:pt>
                <c:pt idx="10">
                  <c:v>0</c:v>
                </c:pt>
                <c:pt idx="11">
                  <c:v>4.2473666326877336E-3</c:v>
                </c:pt>
                <c:pt idx="12">
                  <c:v>3.6217886807031101E-3</c:v>
                </c:pt>
                <c:pt idx="13">
                  <c:v>4.4646843468166804E-3</c:v>
                </c:pt>
                <c:pt idx="14">
                  <c:v>0.11116812040362579</c:v>
                </c:pt>
                <c:pt idx="15">
                  <c:v>6.2995466827449142</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ysClr val="windowText" lastClr="000000"/>
                </a:solidFill>
                <a:latin typeface="+mn-lt"/>
              </a:defRPr>
            </a:pPr>
            <a:r>
              <a:rPr lang="en-US" sz="1100" b="1">
                <a:solidFill>
                  <a:sysClr val="windowText" lastClr="000000"/>
                </a:solidFill>
                <a:latin typeface="+mn-lt"/>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CFB-46D3-A574-771DF452054E}"/>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CFB-46D3-A574-771DF452054E}"/>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CFB-46D3-A574-771DF452054E}"/>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CFB-46D3-A574-771DF452054E}"/>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CFB-46D3-A574-771DF452054E}"/>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2CFB-46D3-A574-771DF452054E}"/>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CFB-46D3-A574-771DF452054E}"/>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CFB-46D3-A574-771DF452054E}"/>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CFB-46D3-A574-771DF452054E}"/>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CFB-46D3-A574-771DF452054E}"/>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CFB-46D3-A574-771DF452054E}"/>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CFB-46D3-A574-771DF452054E}"/>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CFB-46D3-A574-771DF452054E}"/>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2CFB-46D3-A574-771DF452054E}"/>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2CFB-46D3-A574-771DF452054E}"/>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2CFB-46D3-A574-771DF452054E}"/>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1.139601139601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9.1168091168092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sz="1000">
                    <a:solidFill>
                      <a:sysClr val="windowText" lastClr="000000"/>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Comunitat Valenciana</c:v>
                </c:pt>
                <c:pt idx="5">
                  <c:v>Aragón</c:v>
                </c:pt>
                <c:pt idx="6">
                  <c:v>Extremadura</c:v>
                </c:pt>
                <c:pt idx="7">
                  <c:v>TOTAL</c:v>
                </c:pt>
                <c:pt idx="8">
                  <c:v>Madrid, Comunidad de</c:v>
                </c:pt>
                <c:pt idx="9">
                  <c:v>Murcia, Región de</c:v>
                </c:pt>
                <c:pt idx="10">
                  <c:v>Cataluña</c:v>
                </c:pt>
                <c:pt idx="11">
                  <c:v>País Vasco</c:v>
                </c:pt>
                <c:pt idx="12">
                  <c:v>Rioja, La</c:v>
                </c:pt>
                <c:pt idx="13">
                  <c:v>Canarias</c:v>
                </c:pt>
                <c:pt idx="14">
                  <c:v>Navarra, Comunidad Foral de</c:v>
                </c:pt>
                <c:pt idx="15">
                  <c:v>Asturias, Principado de</c:v>
                </c:pt>
                <c:pt idx="16">
                  <c:v>Ceuta y Melilla</c:v>
                </c:pt>
                <c:pt idx="17">
                  <c:v>Galicia</c:v>
                </c:pt>
                <c:pt idx="18">
                  <c:v>Cantabria</c:v>
                </c:pt>
              </c:strCache>
            </c:strRef>
          </c:cat>
          <c:val>
            <c:numRef>
              <c:f>'42pbpcasaadpot'!$Q$11:$Q$29</c:f>
              <c:numCache>
                <c:formatCode>#,##0.00</c:formatCode>
                <c:ptCount val="19"/>
                <c:pt idx="0">
                  <c:v>30.505285533724003</c:v>
                </c:pt>
                <c:pt idx="1">
                  <c:v>28.839609281314246</c:v>
                </c:pt>
                <c:pt idx="2">
                  <c:v>27.763928748489992</c:v>
                </c:pt>
                <c:pt idx="3">
                  <c:v>27.110101051093707</c:v>
                </c:pt>
                <c:pt idx="4">
                  <c:v>26.65838282042095</c:v>
                </c:pt>
                <c:pt idx="5">
                  <c:v>25.614578793601602</c:v>
                </c:pt>
                <c:pt idx="6">
                  <c:v>24.774271956882146</c:v>
                </c:pt>
                <c:pt idx="7">
                  <c:v>24.45058250708351</c:v>
                </c:pt>
                <c:pt idx="8">
                  <c:v>24.23728143665241</c:v>
                </c:pt>
                <c:pt idx="9">
                  <c:v>24.051712033378131</c:v>
                </c:pt>
                <c:pt idx="10">
                  <c:v>22.206861050851195</c:v>
                </c:pt>
                <c:pt idx="11">
                  <c:v>21.619184356348708</c:v>
                </c:pt>
                <c:pt idx="12">
                  <c:v>21.259986304496689</c:v>
                </c:pt>
                <c:pt idx="13">
                  <c:v>20.706579193429583</c:v>
                </c:pt>
                <c:pt idx="14">
                  <c:v>20.511301008616499</c:v>
                </c:pt>
                <c:pt idx="15">
                  <c:v>18.438455067247382</c:v>
                </c:pt>
                <c:pt idx="16">
                  <c:v>18.07870046212015</c:v>
                </c:pt>
                <c:pt idx="17">
                  <c:v>18.004344689777543</c:v>
                </c:pt>
                <c:pt idx="18">
                  <c:v>17.711041182104253</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ysClr val="windowText" lastClr="000000"/>
                </a:solidFill>
                <a:latin typeface="+mn-lt"/>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a:solidFill>
                  <a:schemeClr val="accent1">
                    <a:lumMod val="50000"/>
                  </a:schemeClr>
                </a:solidFill>
                <a:latin typeface="+mn-lt"/>
              </a:defRPr>
            </a:pPr>
            <a:r>
              <a:rPr lang="es-ES" sz="1100" b="1">
                <a:solidFill>
                  <a:schemeClr val="accent1">
                    <a:lumMod val="50000"/>
                  </a:schemeClr>
                </a:solidFill>
                <a:latin typeface="+mn-lt"/>
              </a:rPr>
              <a:t>Porcentaje de solicitudes registradas sobre</a:t>
            </a:r>
            <a:r>
              <a:rPr lang="es-ES" sz="1100" b="1" baseline="0">
                <a:solidFill>
                  <a:schemeClr val="accent1">
                    <a:lumMod val="50000"/>
                  </a:schemeClr>
                </a:solidFill>
                <a:latin typeface="+mn-lt"/>
              </a:rPr>
              <a:t> la población potencialmente dependiente</a:t>
            </a:r>
            <a:endParaRPr lang="es-ES" sz="1100" b="1">
              <a:solidFill>
                <a:schemeClr val="accent1">
                  <a:lumMod val="50000"/>
                </a:schemeClr>
              </a:solidFill>
              <a:latin typeface="+mn-lt"/>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11C3-423E-BDE0-260756DA6119}"/>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11C3-423E-BDE0-260756DA6119}"/>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11C3-423E-BDE0-260756DA6119}"/>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11C3-423E-BDE0-260756DA6119}"/>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11C3-423E-BDE0-260756DA6119}"/>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11C3-423E-BDE0-260756DA6119}"/>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11C3-423E-BDE0-260756DA6119}"/>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11C3-423E-BDE0-260756DA6119}"/>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4-11C3-423E-BDE0-260756DA6119}"/>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11C3-423E-BDE0-260756DA6119}"/>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11C3-423E-BDE0-260756DA6119}"/>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11C3-423E-BDE0-260756DA6119}"/>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11C3-423E-BDE0-260756DA6119}"/>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11C3-423E-BDE0-260756DA6119}"/>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11C3-423E-BDE0-260756DA6119}"/>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11C3-423E-BDE0-260756DA6119}"/>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11C3-423E-BDE0-260756DA6119}"/>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Extremadura</c:v>
                </c:pt>
                <c:pt idx="2">
                  <c:v>Balears, Illes</c:v>
                </c:pt>
                <c:pt idx="3">
                  <c:v>Castilla y León</c:v>
                </c:pt>
                <c:pt idx="4">
                  <c:v>Cataluña</c:v>
                </c:pt>
                <c:pt idx="5">
                  <c:v>Castilla - La Mancha</c:v>
                </c:pt>
                <c:pt idx="6">
                  <c:v>Murcia, Región de</c:v>
                </c:pt>
                <c:pt idx="7">
                  <c:v>País Vasco</c:v>
                </c:pt>
                <c:pt idx="8">
                  <c:v>Comunitat Valenciana</c:v>
                </c:pt>
                <c:pt idx="9">
                  <c:v>TOTAL</c:v>
                </c:pt>
                <c:pt idx="10">
                  <c:v>Rioja, La</c:v>
                </c:pt>
                <c:pt idx="11">
                  <c:v>Madrid, Comunidad de</c:v>
                </c:pt>
                <c:pt idx="12">
                  <c:v>Aragón</c:v>
                </c:pt>
                <c:pt idx="13">
                  <c:v>Canarias</c:v>
                </c:pt>
                <c:pt idx="14">
                  <c:v>Navarra, Comunidad Foral de</c:v>
                </c:pt>
                <c:pt idx="15">
                  <c:v>Ceuta y Melilla</c:v>
                </c:pt>
                <c:pt idx="16">
                  <c:v>Asturias, Principado de</c:v>
                </c:pt>
                <c:pt idx="17">
                  <c:v>Cantabria</c:v>
                </c:pt>
                <c:pt idx="18">
                  <c:v>Galicia</c:v>
                </c:pt>
              </c:strCache>
            </c:strRef>
          </c:cat>
          <c:val>
            <c:numRef>
              <c:f>'22solcasaadpot'!$R$10:$R$28</c:f>
              <c:numCache>
                <c:formatCode>0.00</c:formatCode>
                <c:ptCount val="19"/>
                <c:pt idx="0">
                  <c:v>40.541733929745739</c:v>
                </c:pt>
                <c:pt idx="1">
                  <c:v>40.080185470181441</c:v>
                </c:pt>
                <c:pt idx="2">
                  <c:v>40.014609796680332</c:v>
                </c:pt>
                <c:pt idx="3">
                  <c:v>38.62939982381554</c:v>
                </c:pt>
                <c:pt idx="4">
                  <c:v>37.628966430120968</c:v>
                </c:pt>
                <c:pt idx="5">
                  <c:v>36.401882536955959</c:v>
                </c:pt>
                <c:pt idx="6">
                  <c:v>36.194913044350393</c:v>
                </c:pt>
                <c:pt idx="7">
                  <c:v>35.636353928117991</c:v>
                </c:pt>
                <c:pt idx="8">
                  <c:v>34.879515776153198</c:v>
                </c:pt>
                <c:pt idx="9">
                  <c:v>34.635309409706231</c:v>
                </c:pt>
                <c:pt idx="10">
                  <c:v>33.599634786578406</c:v>
                </c:pt>
                <c:pt idx="11">
                  <c:v>32.580266150542371</c:v>
                </c:pt>
                <c:pt idx="12">
                  <c:v>32.356248554011373</c:v>
                </c:pt>
                <c:pt idx="13">
                  <c:v>29.690523351003538</c:v>
                </c:pt>
                <c:pt idx="14">
                  <c:v>28.126296327024047</c:v>
                </c:pt>
                <c:pt idx="15">
                  <c:v>27.325771367222146</c:v>
                </c:pt>
                <c:pt idx="16">
                  <c:v>27.308933306356288</c:v>
                </c:pt>
                <c:pt idx="17">
                  <c:v>23.144655317319156</c:v>
                </c:pt>
                <c:pt idx="18">
                  <c:v>19.608936463057699</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lumMod val="50000"/>
                  </a:schemeClr>
                </a:solidFill>
                <a:latin typeface="+mn-lt"/>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registradas sobre</a:t>
            </a:r>
            <a:r>
              <a:rPr lang="es-ES" sz="1100" b="1" baseline="0">
                <a:solidFill>
                  <a:schemeClr val="accent1"/>
                </a:solidFill>
                <a:latin typeface="+mn-lt"/>
              </a:rPr>
              <a:t> la población </a:t>
            </a:r>
            <a:endParaRPr lang="es-ES" sz="1100" b="1">
              <a:solidFill>
                <a:schemeClr val="accent1"/>
              </a:solidFill>
              <a:latin typeface="+mn-lt"/>
            </a:endParaRPr>
          </a:p>
        </c:rich>
      </c:tx>
      <c:layout>
        <c:manualLayout>
          <c:xMode val="edge"/>
          <c:yMode val="edge"/>
          <c:x val="0.18633179816671766"/>
          <c:y val="2.5909829404217738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20000"/>
                <a:lumOff val="8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5A18-4C66-836E-237B6531E29D}"/>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5A18-4C66-836E-237B6531E29D}"/>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5A18-4C66-836E-237B6531E29D}"/>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9367-41C3-A33A-2A1FE65C1D73}"/>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5A18-4C66-836E-237B6531E29D}"/>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5A18-4C66-836E-237B6531E29D}"/>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5A18-4C66-836E-237B6531E29D}"/>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5A18-4C66-836E-237B6531E29D}"/>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5A18-4C66-836E-237B6531E29D}"/>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5A18-4C66-836E-237B6531E29D}"/>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9367-41C3-A33A-2A1FE65C1D73}"/>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9367-41C3-A33A-2A1FE65C1D73}"/>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5A18-4C66-836E-237B6531E29D}"/>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5A18-4C66-836E-237B6531E29D}"/>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5A18-4C66-836E-237B6531E29D}"/>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5A18-4C66-836E-237B6531E29D}"/>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5A18-4C66-836E-237B6531E29D}"/>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Extremadura</c:v>
                </c:pt>
                <c:pt idx="3">
                  <c:v>Andalucía</c:v>
                </c:pt>
                <c:pt idx="4">
                  <c:v>Aragón</c:v>
                </c:pt>
                <c:pt idx="5">
                  <c:v>Asturias, Principado de</c:v>
                </c:pt>
                <c:pt idx="6">
                  <c:v>Comunitat Valenciana</c:v>
                </c:pt>
                <c:pt idx="7">
                  <c:v>TOTAL</c:v>
                </c:pt>
                <c:pt idx="8">
                  <c:v>País Vasco</c:v>
                </c:pt>
                <c:pt idx="9">
                  <c:v>Galicia</c:v>
                </c:pt>
                <c:pt idx="10">
                  <c:v>Cantabria</c:v>
                </c:pt>
                <c:pt idx="11">
                  <c:v>Murcia, Región de</c:v>
                </c:pt>
                <c:pt idx="12">
                  <c:v>Cataluña</c:v>
                </c:pt>
                <c:pt idx="13">
                  <c:v>Madrid, Comunidad de</c:v>
                </c:pt>
                <c:pt idx="14">
                  <c:v>Rioja, La</c:v>
                </c:pt>
                <c:pt idx="15">
                  <c:v>Balears, Illes</c:v>
                </c:pt>
                <c:pt idx="16">
                  <c:v>Navarra, Comunidad Foral de</c:v>
                </c:pt>
                <c:pt idx="17">
                  <c:v>Canarias</c:v>
                </c:pt>
                <c:pt idx="18">
                  <c:v>Ceuta y Melilla</c:v>
                </c:pt>
              </c:strCache>
            </c:strRef>
          </c:cat>
          <c:val>
            <c:numRef>
              <c:f>'44bpbpcasaad'!$AF$11:$AF$29</c:f>
              <c:numCache>
                <c:formatCode>0.00</c:formatCode>
                <c:ptCount val="19"/>
                <c:pt idx="0">
                  <c:v>5.3282167110845</c:v>
                </c:pt>
                <c:pt idx="1">
                  <c:v>3.7787850694224998</c:v>
                </c:pt>
                <c:pt idx="2">
                  <c:v>3.5563359916410744</c:v>
                </c:pt>
                <c:pt idx="3">
                  <c:v>3.5411710706218424</c:v>
                </c:pt>
                <c:pt idx="4">
                  <c:v>3.5222933564961592</c:v>
                </c:pt>
                <c:pt idx="5">
                  <c:v>3.4300747128315301</c:v>
                </c:pt>
                <c:pt idx="6">
                  <c:v>3.2871147156055747</c:v>
                </c:pt>
                <c:pt idx="7">
                  <c:v>3.280861798906801</c:v>
                </c:pt>
                <c:pt idx="8">
                  <c:v>3.271559161891902</c:v>
                </c:pt>
                <c:pt idx="9">
                  <c:v>3.2100281133388497</c:v>
                </c:pt>
                <c:pt idx="10">
                  <c:v>3.0672707670800254</c:v>
                </c:pt>
                <c:pt idx="11">
                  <c:v>3.0578415446173777</c:v>
                </c:pt>
                <c:pt idx="12">
                  <c:v>3.0151901511576487</c:v>
                </c:pt>
                <c:pt idx="13">
                  <c:v>2.8871345766776217</c:v>
                </c:pt>
                <c:pt idx="14">
                  <c:v>2.8730597438491721</c:v>
                </c:pt>
                <c:pt idx="15">
                  <c:v>2.7116307616369317</c:v>
                </c:pt>
                <c:pt idx="16">
                  <c:v>2.5512543249407003</c:v>
                </c:pt>
                <c:pt idx="17">
                  <c:v>2.423490923969315</c:v>
                </c:pt>
                <c:pt idx="18">
                  <c:v>2.2894942186280769</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a:t>
            </a:r>
            <a:r>
              <a:rPr lang="es-ES" sz="1100" b="1" i="0" u="none" strike="noStrike" baseline="0">
                <a:solidFill>
                  <a:schemeClr val="accent1"/>
                </a:solidFill>
                <a:effectLst/>
                <a:latin typeface="+mn-lt"/>
              </a:rPr>
              <a:t>personas con resolución de PIA </a:t>
            </a:r>
            <a:r>
              <a:rPr lang="es-ES" sz="1100" b="1">
                <a:solidFill>
                  <a:schemeClr val="accent1"/>
                </a:solidFill>
                <a:latin typeface="+mn-lt"/>
              </a:rPr>
              <a:t>en el tramo de edad</a:t>
            </a:r>
            <a:r>
              <a:rPr lang="es-ES" sz="1100" b="1" baseline="0">
                <a:solidFill>
                  <a:schemeClr val="accent1"/>
                </a:solidFill>
                <a:latin typeface="+mn-lt"/>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35CB-4C35-AA3A-4F0EC5CBF55F}"/>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35CB-4C35-AA3A-4F0EC5CBF55F}"/>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35CB-4C35-AA3A-4F0EC5CBF55F}"/>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35CB-4C35-AA3A-4F0EC5CBF55F}"/>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35CB-4C35-AA3A-4F0EC5CBF55F}"/>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35CB-4C35-AA3A-4F0EC5CBF55F}"/>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35CB-4C35-AA3A-4F0EC5CBF55F}"/>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35CB-4C35-AA3A-4F0EC5CBF55F}"/>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35CB-4C35-AA3A-4F0EC5CBF55F}"/>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35CB-4C35-AA3A-4F0EC5CBF55F}"/>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35CB-4C35-AA3A-4F0EC5CBF55F}"/>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0976-4538-8720-D6CDDEB2B63F}"/>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35CB-4C35-AA3A-4F0EC5CBF55F}"/>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35CB-4C35-AA3A-4F0EC5CBF55F}"/>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35CB-4C35-AA3A-4F0EC5CBF55F}"/>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35CB-4C35-AA3A-4F0EC5CBF55F}"/>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35CB-4C35-AA3A-4F0EC5CBF55F}"/>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35CB-4C35-AA3A-4F0EC5CBF55F}"/>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Galicia</c:v>
                </c:pt>
                <c:pt idx="5">
                  <c:v>Extremadura</c:v>
                </c:pt>
                <c:pt idx="6">
                  <c:v>Asturias, Principado de</c:v>
                </c:pt>
                <c:pt idx="7">
                  <c:v>Canarias</c:v>
                </c:pt>
                <c:pt idx="8">
                  <c:v>TOTAL</c:v>
                </c:pt>
                <c:pt idx="9">
                  <c:v>Comunitat Valenciana</c:v>
                </c:pt>
                <c:pt idx="10">
                  <c:v>Castilla - La Mancha</c:v>
                </c:pt>
                <c:pt idx="11">
                  <c:v>País Vasco</c:v>
                </c:pt>
                <c:pt idx="12">
                  <c:v>Cantabria</c:v>
                </c:pt>
                <c:pt idx="13">
                  <c:v>Cataluña</c:v>
                </c:pt>
                <c:pt idx="14">
                  <c:v>Madrid, Comunidad de</c:v>
                </c:pt>
                <c:pt idx="15">
                  <c:v>Balears, Illes</c:v>
                </c:pt>
                <c:pt idx="16">
                  <c:v>Aragón</c:v>
                </c:pt>
                <c:pt idx="17">
                  <c:v>Navarra, Comunidad Foral de</c:v>
                </c:pt>
                <c:pt idx="18">
                  <c:v>Rioja, La</c:v>
                </c:pt>
              </c:strCache>
            </c:strRef>
          </c:cat>
          <c:val>
            <c:numRef>
              <c:f>'44bpbpcasaad'!$AL$11:$AL$29</c:f>
              <c:numCache>
                <c:formatCode>0.00</c:formatCode>
                <c:ptCount val="19"/>
                <c:pt idx="0">
                  <c:v>1.5177662652531421</c:v>
                </c:pt>
                <c:pt idx="1">
                  <c:v>1.4567347740401873</c:v>
                </c:pt>
                <c:pt idx="2">
                  <c:v>1.3142415299582584</c:v>
                </c:pt>
                <c:pt idx="3">
                  <c:v>1.3136914653665941</c:v>
                </c:pt>
                <c:pt idx="4">
                  <c:v>1.190820275718022</c:v>
                </c:pt>
                <c:pt idx="5">
                  <c:v>1.1414047156076255</c:v>
                </c:pt>
                <c:pt idx="6">
                  <c:v>1.1159492445268424</c:v>
                </c:pt>
                <c:pt idx="7">
                  <c:v>1.1098081961921797</c:v>
                </c:pt>
                <c:pt idx="8">
                  <c:v>1.0994014239935477</c:v>
                </c:pt>
                <c:pt idx="9">
                  <c:v>1.0699968859284008</c:v>
                </c:pt>
                <c:pt idx="10">
                  <c:v>1.0674707083456425</c:v>
                </c:pt>
                <c:pt idx="11">
                  <c:v>1.0620257445788017</c:v>
                </c:pt>
                <c:pt idx="12">
                  <c:v>1.0447063016505913</c:v>
                </c:pt>
                <c:pt idx="13">
                  <c:v>0.97950388204381966</c:v>
                </c:pt>
                <c:pt idx="14">
                  <c:v>0.9266919214363839</c:v>
                </c:pt>
                <c:pt idx="15">
                  <c:v>0.89042510492208293</c:v>
                </c:pt>
                <c:pt idx="16">
                  <c:v>0.88592848508421707</c:v>
                </c:pt>
                <c:pt idx="17">
                  <c:v>0.66053244270550515</c:v>
                </c:pt>
                <c:pt idx="18">
                  <c:v>0.62339596337251668</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4EDA-4EC5-A140-89485EB9CF3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4EDA-4EC5-A140-89485EB9CF3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4EDA-4EC5-A140-89485EB9CF3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4EDA-4EC5-A140-89485EB9CF3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4EDA-4EC5-A140-89485EB9CF3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4EDA-4EC5-A140-89485EB9CF3A}"/>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4EDA-4EC5-A140-89485EB9CF3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4EDA-4EC5-A140-89485EB9CF3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4EDA-4EC5-A140-89485EB9CF3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4EDA-4EC5-A140-89485EB9CF3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4EDA-4EC5-A140-89485EB9CF3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4EDA-4EC5-A140-89485EB9CF3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4EDA-4EC5-A140-89485EB9CF3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4EDA-4EC5-A140-89485EB9CF3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4EDA-4EC5-A140-89485EB9CF3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4EDA-4EC5-A140-89485EB9CF3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4EDA-4EC5-A140-89485EB9CF3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4EDA-4EC5-A140-89485EB9CF3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4EDA-4EC5-A140-89485EB9CF3A}"/>
              </c:ext>
            </c:extLst>
          </c:dPt>
          <c:dLbls>
            <c:dLbl>
              <c:idx val="0"/>
              <c:layout>
                <c:manualLayout>
                  <c:x val="-1.6808027613911605E-3"/>
                  <c:y val="-3.1219174526262485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Murcia, Región de</c:v>
                </c:pt>
                <c:pt idx="4">
                  <c:v>Balears, Illes</c:v>
                </c:pt>
                <c:pt idx="5">
                  <c:v>Comunitat Valenciana</c:v>
                </c:pt>
                <c:pt idx="6">
                  <c:v>TOTAL</c:v>
                </c:pt>
                <c:pt idx="7">
                  <c:v>Cataluña</c:v>
                </c:pt>
                <c:pt idx="8">
                  <c:v>Aragón</c:v>
                </c:pt>
                <c:pt idx="9">
                  <c:v>Extremadura</c:v>
                </c:pt>
                <c:pt idx="10">
                  <c:v>Madrid, Comunidad de</c:v>
                </c:pt>
                <c:pt idx="11">
                  <c:v>Canarias</c:v>
                </c:pt>
                <c:pt idx="12">
                  <c:v>Cantabria</c:v>
                </c:pt>
                <c:pt idx="13">
                  <c:v>Asturias, Principado de</c:v>
                </c:pt>
                <c:pt idx="14">
                  <c:v>Ceuta y Melilla</c:v>
                </c:pt>
                <c:pt idx="15">
                  <c:v>País Vasco</c:v>
                </c:pt>
                <c:pt idx="16">
                  <c:v>Rioja, La</c:v>
                </c:pt>
                <c:pt idx="17">
                  <c:v>Galicia</c:v>
                </c:pt>
                <c:pt idx="18">
                  <c:v>Navarra, Comunidad Foral de</c:v>
                </c:pt>
              </c:strCache>
            </c:strRef>
          </c:cat>
          <c:val>
            <c:numRef>
              <c:f>'44bpbpcasaad'!$AR$11:$AR$29</c:f>
              <c:numCache>
                <c:formatCode>0.00</c:formatCode>
                <c:ptCount val="19"/>
                <c:pt idx="0">
                  <c:v>5.4468469984792423</c:v>
                </c:pt>
                <c:pt idx="1">
                  <c:v>5.2201487408221983</c:v>
                </c:pt>
                <c:pt idx="2">
                  <c:v>5.0702788121870936</c:v>
                </c:pt>
                <c:pt idx="3">
                  <c:v>4.9879941187048455</c:v>
                </c:pt>
                <c:pt idx="4">
                  <c:v>4.7707456154891759</c:v>
                </c:pt>
                <c:pt idx="5">
                  <c:v>4.6301804994386879</c:v>
                </c:pt>
                <c:pt idx="6">
                  <c:v>4.4265394312987194</c:v>
                </c:pt>
                <c:pt idx="7">
                  <c:v>4.3743494879987637</c:v>
                </c:pt>
                <c:pt idx="8">
                  <c:v>4.3057354616905439</c:v>
                </c:pt>
                <c:pt idx="9">
                  <c:v>4.2167852979836811</c:v>
                </c:pt>
                <c:pt idx="10">
                  <c:v>3.9574130556724163</c:v>
                </c:pt>
                <c:pt idx="11">
                  <c:v>3.8351937806940133</c:v>
                </c:pt>
                <c:pt idx="12">
                  <c:v>3.8167559562265803</c:v>
                </c:pt>
                <c:pt idx="13">
                  <c:v>3.682709501593139</c:v>
                </c:pt>
                <c:pt idx="14">
                  <c:v>3.6579486561407739</c:v>
                </c:pt>
                <c:pt idx="15">
                  <c:v>3.6290563800801623</c:v>
                </c:pt>
                <c:pt idx="16">
                  <c:v>3.3714262475090488</c:v>
                </c:pt>
                <c:pt idx="17">
                  <c:v>3.1709289037544317</c:v>
                </c:pt>
                <c:pt idx="18">
                  <c:v>2.9383769842488254</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A07-47B6-9550-8ED5A18FFB7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A07-47B6-9550-8ED5A18FFB7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A07-47B6-9550-8ED5A18FFB7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A07-47B6-9550-8ED5A18FFB7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A07-47B6-9550-8ED5A18FFB7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2A07-47B6-9550-8ED5A18FFB7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2A07-47B6-9550-8ED5A18FFB7A}"/>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4-2A07-47B6-9550-8ED5A18FFB7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A07-47B6-9550-8ED5A18FFB7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A07-47B6-9550-8ED5A18FFB7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A07-47B6-9550-8ED5A18FFB7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A07-47B6-9550-8ED5A18FFB7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A07-47B6-9550-8ED5A18FFB7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A07-47B6-9550-8ED5A18FFB7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A07-47B6-9550-8ED5A18FFB7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2A07-47B6-9550-8ED5A18FFB7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2A07-47B6-9550-8ED5A18FFB7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2A07-47B6-9550-8ED5A18FFB7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2A07-47B6-9550-8ED5A18FFB7A}"/>
              </c:ext>
            </c:extLst>
          </c:dPt>
          <c:dLbls>
            <c:dLbl>
              <c:idx val="0"/>
              <c:layout>
                <c:manualLayout>
                  <c:x val="4.6415070050848549E-3"/>
                  <c:y val="7.2201174409739803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9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Castilla - La Mancha</c:v>
                </c:pt>
                <c:pt idx="2">
                  <c:v>Andalucía</c:v>
                </c:pt>
                <c:pt idx="3">
                  <c:v>Balears, Illes</c:v>
                </c:pt>
                <c:pt idx="4">
                  <c:v>Comunitat Valenciana</c:v>
                </c:pt>
                <c:pt idx="5">
                  <c:v>Aragón</c:v>
                </c:pt>
                <c:pt idx="6">
                  <c:v>Murcia, Región de</c:v>
                </c:pt>
                <c:pt idx="7">
                  <c:v>TOTAL</c:v>
                </c:pt>
                <c:pt idx="8">
                  <c:v>Madrid, Comunidad de</c:v>
                </c:pt>
                <c:pt idx="9">
                  <c:v>Extremadura</c:v>
                </c:pt>
                <c:pt idx="10">
                  <c:v>Cataluña</c:v>
                </c:pt>
                <c:pt idx="11">
                  <c:v>Rioja, La</c:v>
                </c:pt>
                <c:pt idx="12">
                  <c:v>País Vasco</c:v>
                </c:pt>
                <c:pt idx="13">
                  <c:v>Navarra, Comunidad Foral de</c:v>
                </c:pt>
                <c:pt idx="14">
                  <c:v>Cantabria</c:v>
                </c:pt>
                <c:pt idx="15">
                  <c:v>Ceuta y Melilla</c:v>
                </c:pt>
                <c:pt idx="16">
                  <c:v>Asturias, Principado de</c:v>
                </c:pt>
                <c:pt idx="17">
                  <c:v>Canarias</c:v>
                </c:pt>
                <c:pt idx="18">
                  <c:v>Galicia</c:v>
                </c:pt>
              </c:strCache>
            </c:strRef>
          </c:cat>
          <c:val>
            <c:numRef>
              <c:f>'44bpbpcasaad'!$AX$11:$AX$29</c:f>
              <c:numCache>
                <c:formatCode>0.00</c:formatCode>
                <c:ptCount val="19"/>
                <c:pt idx="0">
                  <c:v>35.698442875248958</c:v>
                </c:pt>
                <c:pt idx="1">
                  <c:v>35.456574507578885</c:v>
                </c:pt>
                <c:pt idx="2">
                  <c:v>34.190043632933936</c:v>
                </c:pt>
                <c:pt idx="3">
                  <c:v>31.326982029113204</c:v>
                </c:pt>
                <c:pt idx="4">
                  <c:v>31.120720888413203</c:v>
                </c:pt>
                <c:pt idx="5">
                  <c:v>30.295741203318222</c:v>
                </c:pt>
                <c:pt idx="6">
                  <c:v>29.498439528268015</c:v>
                </c:pt>
                <c:pt idx="7">
                  <c:v>29.178453068260467</c:v>
                </c:pt>
                <c:pt idx="8">
                  <c:v>28.907455045623625</c:v>
                </c:pt>
                <c:pt idx="9">
                  <c:v>28.60892739959019</c:v>
                </c:pt>
                <c:pt idx="10">
                  <c:v>28.00067898144189</c:v>
                </c:pt>
                <c:pt idx="11">
                  <c:v>27.009503508304469</c:v>
                </c:pt>
                <c:pt idx="12">
                  <c:v>25.498169488193813</c:v>
                </c:pt>
                <c:pt idx="13">
                  <c:v>25.381314426978872</c:v>
                </c:pt>
                <c:pt idx="14">
                  <c:v>23.220855925639039</c:v>
                </c:pt>
                <c:pt idx="15">
                  <c:v>22.704133577682754</c:v>
                </c:pt>
                <c:pt idx="16">
                  <c:v>22.61680925072859</c:v>
                </c:pt>
                <c:pt idx="17">
                  <c:v>22.102526734545169</c:v>
                </c:pt>
                <c:pt idx="18">
                  <c:v>19.910873440285204</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r>
              <a:rPr lang="en-US" sz="1200" b="1">
                <a:solidFill>
                  <a:schemeClr val="accent1"/>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'45ResolPIAAltaBaj'!$AC$11:$AC$63</c:f>
              <c:numCache>
                <c:formatCode>m/d/yyyy</c:formatCode>
                <c:ptCount val="5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numCache>
            </c:numRef>
          </c:cat>
          <c:val>
            <c:numRef>
              <c:f>'45ResolPIAAltaBaj'!$AD$11:$AD$63</c:f>
              <c:numCache>
                <c:formatCode>0</c:formatCode>
                <c:ptCount val="53"/>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pt idx="34">
                  <c:v>15028</c:v>
                </c:pt>
                <c:pt idx="35">
                  <c:v>26779</c:v>
                </c:pt>
                <c:pt idx="36">
                  <c:v>28951</c:v>
                </c:pt>
                <c:pt idx="37">
                  <c:v>28355</c:v>
                </c:pt>
                <c:pt idx="38">
                  <c:v>27570</c:v>
                </c:pt>
                <c:pt idx="39">
                  <c:v>28451</c:v>
                </c:pt>
                <c:pt idx="40">
                  <c:v>23693</c:v>
                </c:pt>
                <c:pt idx="41">
                  <c:v>21725</c:v>
                </c:pt>
                <c:pt idx="42">
                  <c:v>21233</c:v>
                </c:pt>
                <c:pt idx="43">
                  <c:v>27120</c:v>
                </c:pt>
                <c:pt idx="44">
                  <c:v>31086</c:v>
                </c:pt>
                <c:pt idx="45">
                  <c:v>29012</c:v>
                </c:pt>
                <c:pt idx="46">
                  <c:v>20443</c:v>
                </c:pt>
                <c:pt idx="47">
                  <c:v>24566</c:v>
                </c:pt>
                <c:pt idx="48">
                  <c:v>28019</c:v>
                </c:pt>
                <c:pt idx="49">
                  <c:v>29196</c:v>
                </c:pt>
                <c:pt idx="50">
                  <c:v>26650</c:v>
                </c:pt>
                <c:pt idx="51">
                  <c:v>28970</c:v>
                </c:pt>
                <c:pt idx="52">
                  <c:v>35948</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1">
                  <a:lumMod val="50000"/>
                </a:schemeClr>
              </a:solidFill>
              <a:round/>
            </a:ln>
            <a:effectLst/>
          </c:spPr>
          <c:marker>
            <c:symbol val="none"/>
          </c:marker>
          <c:cat>
            <c:numRef>
              <c:f>'45ResolPIAAltaBaj'!$AC$11:$AC$63</c:f>
              <c:numCache>
                <c:formatCode>m/d/yyyy</c:formatCode>
                <c:ptCount val="5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numCache>
            </c:numRef>
          </c:cat>
          <c:val>
            <c:numRef>
              <c:f>'45ResolPIAAltaBaj'!$AE$11:$AE$63</c:f>
              <c:numCache>
                <c:formatCode>0</c:formatCode>
                <c:ptCount val="53"/>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pt idx="34">
                  <c:v>18428</c:v>
                </c:pt>
                <c:pt idx="35">
                  <c:v>22135</c:v>
                </c:pt>
                <c:pt idx="36">
                  <c:v>17739</c:v>
                </c:pt>
                <c:pt idx="37">
                  <c:v>17505</c:v>
                </c:pt>
                <c:pt idx="38">
                  <c:v>17074</c:v>
                </c:pt>
                <c:pt idx="39">
                  <c:v>16876</c:v>
                </c:pt>
                <c:pt idx="40">
                  <c:v>14856</c:v>
                </c:pt>
                <c:pt idx="41">
                  <c:v>15859</c:v>
                </c:pt>
                <c:pt idx="42">
                  <c:v>16108</c:v>
                </c:pt>
                <c:pt idx="43">
                  <c:v>14590</c:v>
                </c:pt>
                <c:pt idx="44">
                  <c:v>15962</c:v>
                </c:pt>
                <c:pt idx="45">
                  <c:v>15313</c:v>
                </c:pt>
                <c:pt idx="46">
                  <c:v>17379</c:v>
                </c:pt>
                <c:pt idx="47">
                  <c:v>22564</c:v>
                </c:pt>
                <c:pt idx="48">
                  <c:v>18336</c:v>
                </c:pt>
                <c:pt idx="49">
                  <c:v>18470</c:v>
                </c:pt>
                <c:pt idx="50">
                  <c:v>16989</c:v>
                </c:pt>
                <c:pt idx="51">
                  <c:v>16692</c:v>
                </c:pt>
                <c:pt idx="52">
                  <c:v>17775</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3735</c:v>
                </c:pt>
                <c:pt idx="1">
                  <c:v>111183</c:v>
                </c:pt>
                <c:pt idx="2">
                  <c:v>56936</c:v>
                </c:pt>
                <c:pt idx="3">
                  <c:v>67606</c:v>
                </c:pt>
                <c:pt idx="4">
                  <c:v>72853</c:v>
                </c:pt>
                <c:pt idx="5">
                  <c:v>113060</c:v>
                </c:pt>
                <c:pt idx="6">
                  <c:v>308881</c:v>
                </c:pt>
                <c:pt idx="7">
                  <c:v>860891</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r>
              <a:rPr lang="es-ES" sz="1100" b="1">
                <a:solidFill>
                  <a:schemeClr val="accent1">
                    <a:lumMod val="50000"/>
                  </a:schemeClr>
                </a:solidFill>
              </a:rPr>
              <a:t>Persona con resolución de PIA por sexo</a:t>
            </a:r>
          </a:p>
        </c:rich>
      </c:tx>
      <c:layout>
        <c:manualLayout>
          <c:xMode val="edge"/>
          <c:yMode val="edge"/>
          <c:x val="0.17933349240435856"/>
          <c:y val="2.6316093748193371E-3"/>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151356080489938"/>
          <c:y val="0.16205626279093968"/>
          <c:w val="0.70355205599300086"/>
          <c:h val="0.75589024940164407"/>
        </c:manualLayout>
      </c:layout>
      <c:pie3DChart>
        <c:varyColors val="1"/>
        <c:ser>
          <c:idx val="0"/>
          <c:order val="0"/>
          <c:explosion val="4"/>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F66-44C6-9485-4914140F6EF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1001238</c:v>
                </c:pt>
                <c:pt idx="1">
                  <c:v>593907</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sz="1100">
                <a:solidFill>
                  <a:schemeClr val="accent1">
                    <a:lumMod val="50000"/>
                  </a:schemeClr>
                </a:solidFill>
                <a:latin typeface="+mn-lt"/>
              </a:rPr>
              <a:t>Distribución por Grado de dependencia de cada tramo de edad. Mujeres</a:t>
            </a:r>
          </a:p>
        </c:rich>
      </c:tx>
      <c:layout>
        <c:manualLayout>
          <c:xMode val="edge"/>
          <c:yMode val="edge"/>
          <c:x val="0.17140744957081169"/>
          <c:y val="1.3981735429138773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523</c:v>
                </c:pt>
                <c:pt idx="1">
                  <c:v>10596</c:v>
                </c:pt>
                <c:pt idx="2">
                  <c:v>6261</c:v>
                </c:pt>
                <c:pt idx="3">
                  <c:v>8654</c:v>
                </c:pt>
                <c:pt idx="4">
                  <c:v>8399</c:v>
                </c:pt>
                <c:pt idx="5">
                  <c:v>11516</c:v>
                </c:pt>
                <c:pt idx="6">
                  <c:v>38568</c:v>
                </c:pt>
                <c:pt idx="7">
                  <c:v>183058</c:v>
                </c:pt>
              </c:numCache>
            </c:numRef>
          </c:val>
          <c:extLst>
            <c:ext xmlns:c15="http://schemas.microsoft.com/office/drawing/2012/chart" uri="{02D57815-91ED-43cb-92C2-25804820EDAC}">
              <c15:datalabelsRange>
                <c15:f>'46aperfpb_graf'!$V$12:$AC$12</c15:f>
                <c15:dlblRangeCache>
                  <c:ptCount val="8"/>
                  <c:pt idx="0">
                    <c:v>32%</c:v>
                  </c:pt>
                  <c:pt idx="1">
                    <c:v>32%</c:v>
                  </c:pt>
                  <c:pt idx="2">
                    <c:v>29%</c:v>
                  </c:pt>
                  <c:pt idx="3">
                    <c:v>30%</c:v>
                  </c:pt>
                  <c:pt idx="4">
                    <c:v>25%</c:v>
                  </c:pt>
                  <c:pt idx="5">
                    <c:v>21%</c:v>
                  </c:pt>
                  <c:pt idx="6">
                    <c:v>20%</c:v>
                  </c:pt>
                  <c:pt idx="7">
                    <c:v>29%</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766</c:v>
                </c:pt>
                <c:pt idx="1">
                  <c:v>12847</c:v>
                </c:pt>
                <c:pt idx="2">
                  <c:v>8029</c:v>
                </c:pt>
                <c:pt idx="3">
                  <c:v>11234</c:v>
                </c:pt>
                <c:pt idx="4">
                  <c:v>12794</c:v>
                </c:pt>
                <c:pt idx="5">
                  <c:v>21102</c:v>
                </c:pt>
                <c:pt idx="6">
                  <c:v>66877</c:v>
                </c:pt>
                <c:pt idx="7">
                  <c:v>240057</c:v>
                </c:pt>
              </c:numCache>
            </c:numRef>
          </c:val>
          <c:extLst>
            <c:ext xmlns:c15="http://schemas.microsoft.com/office/drawing/2012/chart" uri="{02D57815-91ED-43cb-92C2-25804820EDAC}">
              <c15:datalabelsRange>
                <c15:f>'46aperfpb_graf'!$V$13:$AC$13</c15:f>
                <c15:dlblRangeCache>
                  <c:ptCount val="8"/>
                  <c:pt idx="0">
                    <c:v>46%</c:v>
                  </c:pt>
                  <c:pt idx="1">
                    <c:v>39%</c:v>
                  </c:pt>
                  <c:pt idx="2">
                    <c:v>37%</c:v>
                  </c:pt>
                  <c:pt idx="3">
                    <c:v>39%</c:v>
                  </c:pt>
                  <c:pt idx="4">
                    <c:v>38%</c:v>
                  </c:pt>
                  <c:pt idx="5">
                    <c:v>38%</c:v>
                  </c:pt>
                  <c:pt idx="6">
                    <c:v>35%</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369</c:v>
                </c:pt>
                <c:pt idx="1">
                  <c:v>9876</c:v>
                </c:pt>
                <c:pt idx="2">
                  <c:v>7314</c:v>
                </c:pt>
                <c:pt idx="3">
                  <c:v>9269</c:v>
                </c:pt>
                <c:pt idx="4">
                  <c:v>12758</c:v>
                </c:pt>
                <c:pt idx="5">
                  <c:v>23023</c:v>
                </c:pt>
                <c:pt idx="6">
                  <c:v>83623</c:v>
                </c:pt>
                <c:pt idx="7">
                  <c:v>213725</c:v>
                </c:pt>
              </c:numCache>
            </c:numRef>
          </c:val>
          <c:extLst>
            <c:ext xmlns:c15="http://schemas.microsoft.com/office/drawing/2012/chart" uri="{02D57815-91ED-43cb-92C2-25804820EDAC}">
              <c15:datalabelsRange>
                <c15:f>'46aperfpb_graf'!$V$14:$AC$14</c15:f>
                <c15:dlblRangeCache>
                  <c:ptCount val="8"/>
                  <c:pt idx="0">
                    <c:v>22%</c:v>
                  </c:pt>
                  <c:pt idx="1">
                    <c:v>30%</c:v>
                  </c:pt>
                  <c:pt idx="2">
                    <c:v>34%</c:v>
                  </c:pt>
                  <c:pt idx="3">
                    <c:v>32%</c:v>
                  </c:pt>
                  <c:pt idx="4">
                    <c:v>38%</c:v>
                  </c:pt>
                  <c:pt idx="5">
                    <c:v>41%</c:v>
                  </c:pt>
                  <c:pt idx="6">
                    <c:v>44%</c:v>
                  </c:pt>
                  <c:pt idx="7">
                    <c:v>34%</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sz="1000" b="1" i="0" baseline="0">
                <a:solidFill>
                  <a:schemeClr val="accent1">
                    <a:lumMod val="50000"/>
                  </a:schemeClr>
                </a:solidFill>
                <a:effectLst/>
              </a:rPr>
              <a:t>Distribución por Grado de dependencia de cada tramo de edad. Hombres</a:t>
            </a:r>
            <a:endParaRPr lang="es-ES" sz="400">
              <a:solidFill>
                <a:schemeClr val="accent1">
                  <a:lumMod val="50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683</c:v>
                </c:pt>
                <c:pt idx="1">
                  <c:v>22856</c:v>
                </c:pt>
                <c:pt idx="2">
                  <c:v>9928</c:v>
                </c:pt>
                <c:pt idx="3">
                  <c:v>10740</c:v>
                </c:pt>
                <c:pt idx="4">
                  <c:v>9488</c:v>
                </c:pt>
                <c:pt idx="5">
                  <c:v>12746</c:v>
                </c:pt>
                <c:pt idx="6">
                  <c:v>29202</c:v>
                </c:pt>
                <c:pt idx="7">
                  <c:v>58880</c:v>
                </c:pt>
              </c:numCache>
            </c:numRef>
          </c:val>
          <c:extLst>
            <c:ext xmlns:c15="http://schemas.microsoft.com/office/drawing/2012/chart" uri="{02D57815-91ED-43cb-92C2-25804820EDAC}">
              <c15:datalabelsRange>
                <c15:f>'46aperfpb_graf'!$V$16:$AC$16</c15:f>
                <c15:dlblRangeCache>
                  <c:ptCount val="8"/>
                  <c:pt idx="0">
                    <c:v>33%</c:v>
                  </c:pt>
                  <c:pt idx="1">
                    <c:v>29%</c:v>
                  </c:pt>
                  <c:pt idx="2">
                    <c:v>28%</c:v>
                  </c:pt>
                  <c:pt idx="3">
                    <c:v>28%</c:v>
                  </c:pt>
                  <c:pt idx="4">
                    <c:v>24%</c:v>
                  </c:pt>
                  <c:pt idx="5">
                    <c:v>22%</c:v>
                  </c:pt>
                  <c:pt idx="6">
                    <c:v>24%</c:v>
                  </c:pt>
                  <c:pt idx="7">
                    <c:v>26%</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986</c:v>
                </c:pt>
                <c:pt idx="1">
                  <c:v>32087</c:v>
                </c:pt>
                <c:pt idx="2">
                  <c:v>12892</c:v>
                </c:pt>
                <c:pt idx="3">
                  <c:v>14740</c:v>
                </c:pt>
                <c:pt idx="4">
                  <c:v>15103</c:v>
                </c:pt>
                <c:pt idx="5">
                  <c:v>22570</c:v>
                </c:pt>
                <c:pt idx="6">
                  <c:v>46158</c:v>
                </c:pt>
                <c:pt idx="7">
                  <c:v>82569</c:v>
                </c:pt>
              </c:numCache>
            </c:numRef>
          </c:val>
          <c:extLst>
            <c:ext xmlns:c15="http://schemas.microsoft.com/office/drawing/2012/chart" uri="{02D57815-91ED-43cb-92C2-25804820EDAC}">
              <c15:datalabelsRange>
                <c15:f>'46aperfpb_graf'!$V$17:$AC$17</c15:f>
                <c15:dlblRangeCache>
                  <c:ptCount val="8"/>
                  <c:pt idx="0">
                    <c:v>47%</c:v>
                  </c:pt>
                  <c:pt idx="1">
                    <c:v>41%</c:v>
                  </c:pt>
                  <c:pt idx="2">
                    <c:v>36%</c:v>
                  </c:pt>
                  <c:pt idx="3">
                    <c:v>38%</c:v>
                  </c:pt>
                  <c:pt idx="4">
                    <c:v>39%</c:v>
                  </c:pt>
                  <c:pt idx="5">
                    <c:v>39%</c:v>
                  </c:pt>
                  <c:pt idx="6">
                    <c:v>39%</c:v>
                  </c:pt>
                  <c:pt idx="7">
                    <c:v>37%</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408</c:v>
                </c:pt>
                <c:pt idx="1">
                  <c:v>22921</c:v>
                </c:pt>
                <c:pt idx="2">
                  <c:v>12512</c:v>
                </c:pt>
                <c:pt idx="3">
                  <c:v>12969</c:v>
                </c:pt>
                <c:pt idx="4">
                  <c:v>14311</c:v>
                </c:pt>
                <c:pt idx="5">
                  <c:v>22103</c:v>
                </c:pt>
                <c:pt idx="6">
                  <c:v>44453</c:v>
                </c:pt>
                <c:pt idx="7">
                  <c:v>82602</c:v>
                </c:pt>
              </c:numCache>
            </c:numRef>
          </c:val>
          <c:extLst>
            <c:ext xmlns:c15="http://schemas.microsoft.com/office/drawing/2012/chart" uri="{02D57815-91ED-43cb-92C2-25804820EDAC}">
              <c15:datalabelsRange>
                <c15:f>'46aperfpb_graf'!$V$18:$AC$18</c15:f>
                <c15:dlblRangeCache>
                  <c:ptCount val="8"/>
                  <c:pt idx="0">
                    <c:v>20%</c:v>
                  </c:pt>
                  <c:pt idx="1">
                    <c:v>29%</c:v>
                  </c:pt>
                  <c:pt idx="2">
                    <c:v>35%</c:v>
                  </c:pt>
                  <c:pt idx="3">
                    <c:v>34%</c:v>
                  </c:pt>
                  <c:pt idx="4">
                    <c:v>37%</c:v>
                  </c:pt>
                  <c:pt idx="5">
                    <c:v>38%</c:v>
                  </c:pt>
                  <c:pt idx="6">
                    <c:v>37%</c:v>
                  </c:pt>
                  <c:pt idx="7">
                    <c:v>37%</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1000">
              <a:solidFill>
                <a:schemeClr val="accent1"/>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0.36144325916311015</c:v>
                </c:pt>
                <c:pt idx="1">
                  <c:v>0.22992632269318558</c:v>
                </c:pt>
                <c:pt idx="2">
                  <c:v>0.20008845110611806</c:v>
                </c:pt>
                <c:pt idx="3">
                  <c:v>4.2400393237734937E-2</c:v>
                </c:pt>
                <c:pt idx="4">
                  <c:v>3.2394190706609323E-2</c:v>
                </c:pt>
                <c:pt idx="5">
                  <c:v>1.7059014413696501E-2</c:v>
                </c:pt>
                <c:pt idx="6">
                  <c:v>1.7610806917807562E-2</c:v>
                </c:pt>
                <c:pt idx="7">
                  <c:v>1.2228433881428965E-2</c:v>
                </c:pt>
                <c:pt idx="8">
                  <c:v>8.6849127880308949E-2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total registradas sobre la población </a:t>
            </a: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744-430B-8F54-4B092B94DB7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744-430B-8F54-4B092B94DB7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744-430B-8F54-4B092B94DB7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3C32-40B1-8B49-E20E4E56C19F}"/>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744-430B-8F54-4B092B94DB7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744-430B-8F54-4B092B94DB7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744-430B-8F54-4B092B94DB7A}"/>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2744-430B-8F54-4B092B94DB7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2744-430B-8F54-4B092B94DB7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2744-430B-8F54-4B092B94DB7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744-430B-8F54-4B092B94DB7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3C32-40B1-8B49-E20E4E56C19F}"/>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3C32-40B1-8B49-E20E4E56C19F}"/>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744-430B-8F54-4B092B94DB7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744-430B-8F54-4B092B94DB7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744-430B-8F54-4B092B94DB7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744-430B-8F54-4B092B94DB7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744-430B-8F54-4B092B94DB7A}"/>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Cataluña</c:v>
                </c:pt>
                <c:pt idx="4">
                  <c:v>Asturias, Principado de</c:v>
                </c:pt>
                <c:pt idx="5">
                  <c:v>Andalucía</c:v>
                </c:pt>
                <c:pt idx="6">
                  <c:v>Castilla - La Mancha</c:v>
                </c:pt>
                <c:pt idx="7">
                  <c:v>TOTAL</c:v>
                </c:pt>
                <c:pt idx="8">
                  <c:v>Murcia, Región de</c:v>
                </c:pt>
                <c:pt idx="9">
                  <c:v>Rioja, La</c:v>
                </c:pt>
                <c:pt idx="10">
                  <c:v>Aragón</c:v>
                </c:pt>
                <c:pt idx="11">
                  <c:v>Comunitat Valenciana</c:v>
                </c:pt>
                <c:pt idx="12">
                  <c:v>Cantabria</c:v>
                </c:pt>
                <c:pt idx="13">
                  <c:v>Balears, Illes</c:v>
                </c:pt>
                <c:pt idx="14">
                  <c:v>Madrid, Comunidad de</c:v>
                </c:pt>
                <c:pt idx="15">
                  <c:v>Navarra, Comunidad Foral de</c:v>
                </c:pt>
                <c:pt idx="16">
                  <c:v>Galicia</c:v>
                </c:pt>
                <c:pt idx="17">
                  <c:v>Canarias</c:v>
                </c:pt>
                <c:pt idx="18">
                  <c:v>Ceuta y Melilla</c:v>
                </c:pt>
              </c:strCache>
            </c:strRef>
          </c:cat>
          <c:val>
            <c:numRef>
              <c:f>'24asolcasaad_pobl'!$AF$11:$AF$29</c:f>
              <c:numCache>
                <c:formatCode>0.00</c:formatCode>
                <c:ptCount val="19"/>
                <c:pt idx="0">
                  <c:v>6.7472180666158792</c:v>
                </c:pt>
                <c:pt idx="1">
                  <c:v>5.753493236343501</c:v>
                </c:pt>
                <c:pt idx="2">
                  <c:v>5.3927307463715684</c:v>
                </c:pt>
                <c:pt idx="3">
                  <c:v>5.1091637273064148</c:v>
                </c:pt>
                <c:pt idx="4">
                  <c:v>5.0802348259061274</c:v>
                </c:pt>
                <c:pt idx="5">
                  <c:v>4.978056878110424</c:v>
                </c:pt>
                <c:pt idx="6">
                  <c:v>4.9544461619828235</c:v>
                </c:pt>
                <c:pt idx="7">
                  <c:v>4.6474828770521901</c:v>
                </c:pt>
                <c:pt idx="8">
                  <c:v>4.601681105163431</c:v>
                </c:pt>
                <c:pt idx="9">
                  <c:v>4.5406312464526319</c:v>
                </c:pt>
                <c:pt idx="10">
                  <c:v>4.4493489524567718</c:v>
                </c:pt>
                <c:pt idx="11">
                  <c:v>4.3008223849633929</c:v>
                </c:pt>
                <c:pt idx="12">
                  <c:v>4.0082863530737871</c:v>
                </c:pt>
                <c:pt idx="13">
                  <c:v>4.0023770710068778</c:v>
                </c:pt>
                <c:pt idx="14">
                  <c:v>3.8809473400075443</c:v>
                </c:pt>
                <c:pt idx="15">
                  <c:v>3.4984292375573647</c:v>
                </c:pt>
                <c:pt idx="16">
                  <c:v>3.4961137660749944</c:v>
                </c:pt>
                <c:pt idx="17">
                  <c:v>3.4749686656059575</c:v>
                </c:pt>
                <c:pt idx="18">
                  <c:v>3.4605471613345631</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latin typeface="+mn-lt"/>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0.27568233964590255</c:v>
                </c:pt>
                <c:pt idx="1">
                  <c:v>0.47684668333276259</c:v>
                </c:pt>
                <c:pt idx="2">
                  <c:v>0.17552549570220197</c:v>
                </c:pt>
                <c:pt idx="3">
                  <c:v>6.3049895551522211E-2</c:v>
                </c:pt>
                <c:pt idx="4">
                  <c:v>8.8955857676106982E-3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solidFill>
                <a:latin typeface="Verdana"/>
                <a:ea typeface="Verdana"/>
                <a:cs typeface="Verdana"/>
              </a:defRPr>
            </a:pPr>
            <a:r>
              <a:rPr lang="es-ES">
                <a:solidFill>
                  <a:schemeClr val="accent1"/>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7030A0"/>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0.27619712143599845</c:v>
                </c:pt>
                <c:pt idx="1">
                  <c:v>0.7238028785640015</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chemeClr val="accent1">
                <a:lumMod val="50000"/>
              </a:schemeClr>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0.18512801000163071</c:v>
                </c:pt>
                <c:pt idx="1">
                  <c:v>0.30348024196716161</c:v>
                </c:pt>
                <c:pt idx="2">
                  <c:v>0.2608695652173913</c:v>
                </c:pt>
                <c:pt idx="3">
                  <c:v>0.29413960432997388</c:v>
                </c:pt>
                <c:pt idx="4">
                  <c:v>0.25798712463513135</c:v>
                </c:pt>
                <c:pt idx="5">
                  <c:v>0.28237835613619999</c:v>
                </c:pt>
                <c:pt idx="6">
                  <c:v>0.25401159047005795</c:v>
                </c:pt>
                <c:pt idx="7">
                  <c:v>0.24238660213303637</c:v>
                </c:pt>
                <c:pt idx="8">
                  <c:v>0.34816314652103109</c:v>
                </c:pt>
                <c:pt idx="9">
                  <c:v>0.27172983000795065</c:v>
                </c:pt>
                <c:pt idx="10">
                  <c:v>0.19154929577464788</c:v>
                </c:pt>
                <c:pt idx="11">
                  <c:v>0.19599884024354886</c:v>
                </c:pt>
                <c:pt idx="12">
                  <c:v>0.25842182040234757</c:v>
                </c:pt>
                <c:pt idx="13">
                  <c:v>0.28542602356310615</c:v>
                </c:pt>
                <c:pt idx="14">
                  <c:v>0.28627123363965468</c:v>
                </c:pt>
                <c:pt idx="15">
                  <c:v>0.33745160415279524</c:v>
                </c:pt>
                <c:pt idx="16">
                  <c:v>0.28009828009828008</c:v>
                </c:pt>
                <c:pt idx="17">
                  <c:v>0.16146993318485522</c:v>
                </c:pt>
                <c:pt idx="18">
                  <c:v>0.10626702997275204</c:v>
                </c:pt>
                <c:pt idx="19">
                  <c:v>0.27619712143599845</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0.81487198999836929</c:v>
                </c:pt>
                <c:pt idx="1">
                  <c:v>0.69651975803283839</c:v>
                </c:pt>
                <c:pt idx="2">
                  <c:v>0.73913043478260865</c:v>
                </c:pt>
                <c:pt idx="3">
                  <c:v>0.70586039567002612</c:v>
                </c:pt>
                <c:pt idx="4">
                  <c:v>0.7420128753648686</c:v>
                </c:pt>
                <c:pt idx="5">
                  <c:v>0.71762164386380001</c:v>
                </c:pt>
                <c:pt idx="6">
                  <c:v>0.74598840952994205</c:v>
                </c:pt>
                <c:pt idx="7">
                  <c:v>0.75761339786696369</c:v>
                </c:pt>
                <c:pt idx="8">
                  <c:v>0.65183685347896891</c:v>
                </c:pt>
                <c:pt idx="9">
                  <c:v>0.72827016999204941</c:v>
                </c:pt>
                <c:pt idx="10">
                  <c:v>0.80845070422535215</c:v>
                </c:pt>
                <c:pt idx="11">
                  <c:v>0.80400115975645114</c:v>
                </c:pt>
                <c:pt idx="12">
                  <c:v>0.74157817959765238</c:v>
                </c:pt>
                <c:pt idx="13">
                  <c:v>0.7145739764368938</c:v>
                </c:pt>
                <c:pt idx="14">
                  <c:v>0.71372876636034532</c:v>
                </c:pt>
                <c:pt idx="15">
                  <c:v>0.66254839584720471</c:v>
                </c:pt>
                <c:pt idx="16">
                  <c:v>0.71990171990171992</c:v>
                </c:pt>
                <c:pt idx="17">
                  <c:v>0.83853006681514475</c:v>
                </c:pt>
                <c:pt idx="18">
                  <c:v>0.89373297002724794</c:v>
                </c:pt>
                <c:pt idx="19">
                  <c:v>0.7238028785640015</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FFFF99"/>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0.27619712143599845</c:v>
                </c:pt>
                <c:pt idx="1">
                  <c:v>0.27619712143599845</c:v>
                </c:pt>
                <c:pt idx="2">
                  <c:v>0.27619712143599845</c:v>
                </c:pt>
                <c:pt idx="3">
                  <c:v>0.27619712143599845</c:v>
                </c:pt>
                <c:pt idx="4">
                  <c:v>0.27619712143599845</c:v>
                </c:pt>
                <c:pt idx="5">
                  <c:v>0.27619712143599845</c:v>
                </c:pt>
                <c:pt idx="6">
                  <c:v>0.27619712143599845</c:v>
                </c:pt>
                <c:pt idx="7">
                  <c:v>0.27619712143599845</c:v>
                </c:pt>
                <c:pt idx="8">
                  <c:v>0.27619712143599845</c:v>
                </c:pt>
                <c:pt idx="9">
                  <c:v>0.27619712143599845</c:v>
                </c:pt>
                <c:pt idx="10">
                  <c:v>0.27619712143599845</c:v>
                </c:pt>
                <c:pt idx="11">
                  <c:v>0.27619712143599845</c:v>
                </c:pt>
                <c:pt idx="12">
                  <c:v>0.27619712143599845</c:v>
                </c:pt>
                <c:pt idx="13">
                  <c:v>0.27619712143599845</c:v>
                </c:pt>
                <c:pt idx="14">
                  <c:v>0.27619712143599845</c:v>
                </c:pt>
                <c:pt idx="15">
                  <c:v>0.27619712143599845</c:v>
                </c:pt>
                <c:pt idx="16">
                  <c:v>0.27619712143599845</c:v>
                </c:pt>
                <c:pt idx="17">
                  <c:v>0.27619712143599845</c:v>
                </c:pt>
                <c:pt idx="18">
                  <c:v>0.27619712143599845</c:v>
                </c:pt>
                <c:pt idx="19">
                  <c:v>0.27619712143599845</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2.7691485027500507E-3</c:v>
                </c:pt>
                <c:pt idx="1">
                  <c:v>0.29856513546547159</c:v>
                </c:pt>
                <c:pt idx="2">
                  <c:v>4.7934915461397436E-2</c:v>
                </c:pt>
                <c:pt idx="3">
                  <c:v>0.4674259014055816</c:v>
                </c:pt>
                <c:pt idx="4">
                  <c:v>0.13928498675901405</c:v>
                </c:pt>
                <c:pt idx="5">
                  <c:v>4.1581788551639846E-2</c:v>
                </c:pt>
                <c:pt idx="6">
                  <c:v>5.4746384192299853E-4</c:v>
                </c:pt>
                <c:pt idx="7">
                  <c:v>1.063098390710939E-3</c:v>
                </c:pt>
                <c:pt idx="8">
                  <c:v>1.718781829293135E-4</c:v>
                </c:pt>
                <c:pt idx="9">
                  <c:v>6.5568343858219596E-4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4.5685569070869737E-4</c:v>
                </c:pt>
                <c:pt idx="1">
                  <c:v>1.6475358346182401E-2</c:v>
                </c:pt>
                <c:pt idx="2">
                  <c:v>5.1253497801381991E-2</c:v>
                </c:pt>
                <c:pt idx="3">
                  <c:v>0.63468676831705784</c:v>
                </c:pt>
                <c:pt idx="4">
                  <c:v>0.14133972931300326</c:v>
                </c:pt>
                <c:pt idx="5">
                  <c:v>0.13631431671520758</c:v>
                </c:pt>
                <c:pt idx="6">
                  <c:v>5.7106961338587171E-5</c:v>
                </c:pt>
                <c:pt idx="7">
                  <c:v>8.1662954714179659E-3</c:v>
                </c:pt>
                <c:pt idx="8">
                  <c:v>1.9987436468505511E-4</c:v>
                </c:pt>
                <c:pt idx="9">
                  <c:v>1.1050197019016618E-2</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2.3474178403755869E-3</c:v>
                </c:pt>
                <c:pt idx="1">
                  <c:v>0.24711907810499359</c:v>
                </c:pt>
                <c:pt idx="2">
                  <c:v>4.85358566773888E-2</c:v>
                </c:pt>
                <c:pt idx="3">
                  <c:v>0.49787639361668906</c:v>
                </c:pt>
                <c:pt idx="4">
                  <c:v>0.13964793937311973</c:v>
                </c:pt>
                <c:pt idx="5">
                  <c:v>5.8846798455180455E-2</c:v>
                </c:pt>
                <c:pt idx="6">
                  <c:v>4.5803274934157792E-4</c:v>
                </c:pt>
                <c:pt idx="7">
                  <c:v>2.3578276755878954E-3</c:v>
                </c:pt>
                <c:pt idx="8">
                  <c:v>1.7696719860924601E-4</c:v>
                </c:pt>
                <c:pt idx="9">
                  <c:v>2.6336883087140729E-3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1.9672131147540984E-3</c:v>
                </c:pt>
                <c:pt idx="1">
                  <c:v>1.8805100182149363E-2</c:v>
                </c:pt>
                <c:pt idx="2">
                  <c:v>4.8153005464480876E-2</c:v>
                </c:pt>
                <c:pt idx="3">
                  <c:v>2.8080145719489982E-2</c:v>
                </c:pt>
                <c:pt idx="4">
                  <c:v>0.1310455373406193</c:v>
                </c:pt>
                <c:pt idx="5">
                  <c:v>0.52839344262295085</c:v>
                </c:pt>
                <c:pt idx="6">
                  <c:v>0.13060837887067395</c:v>
                </c:pt>
                <c:pt idx="7">
                  <c:v>0.11027322404371585</c:v>
                </c:pt>
                <c:pt idx="8">
                  <c:v>4.225865209471767E-4</c:v>
                </c:pt>
                <c:pt idx="9">
                  <c:v>2.2513661202185793E-3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4.9571209041788528E-5</c:v>
                </c:pt>
                <c:pt idx="1">
                  <c:v>6.9399692658503938E-4</c:v>
                </c:pt>
                <c:pt idx="2">
                  <c:v>1.3879938531700788E-3</c:v>
                </c:pt>
                <c:pt idx="3">
                  <c:v>3.5393843255837013E-2</c:v>
                </c:pt>
                <c:pt idx="4">
                  <c:v>4.1491101967977E-2</c:v>
                </c:pt>
                <c:pt idx="5">
                  <c:v>0.60536360481832152</c:v>
                </c:pt>
                <c:pt idx="6">
                  <c:v>9.6267287959153319E-2</c:v>
                </c:pt>
                <c:pt idx="7">
                  <c:v>0.18574332027958163</c:v>
                </c:pt>
                <c:pt idx="8">
                  <c:v>2.9742725425073116E-4</c:v>
                </c:pt>
                <c:pt idx="9">
                  <c:v>3.3311852476081892E-2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1.7213999872959412E-3</c:v>
                </c:pt>
                <c:pt idx="1">
                  <c:v>1.6483516483516484E-2</c:v>
                </c:pt>
                <c:pt idx="2">
                  <c:v>4.2158419615067014E-2</c:v>
                </c:pt>
                <c:pt idx="3">
                  <c:v>2.9016070634567744E-2</c:v>
                </c:pt>
                <c:pt idx="4">
                  <c:v>0.1195642507781236</c:v>
                </c:pt>
                <c:pt idx="5">
                  <c:v>0.53823286540049542</c:v>
                </c:pt>
                <c:pt idx="6">
                  <c:v>0.12620212157784413</c:v>
                </c:pt>
                <c:pt idx="7">
                  <c:v>0.1199390205170552</c:v>
                </c:pt>
                <c:pt idx="8">
                  <c:v>4.065298862986724E-4</c:v>
                </c:pt>
                <c:pt idx="9">
                  <c:v>6.2758051197357558E-3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1.4017872787804452E-3</c:v>
                </c:pt>
                <c:pt idx="1">
                  <c:v>6.2350330004088544E-3</c:v>
                </c:pt>
                <c:pt idx="2">
                  <c:v>1.6003738099410081E-2</c:v>
                </c:pt>
                <c:pt idx="3">
                  <c:v>3.6373459494188423E-2</c:v>
                </c:pt>
                <c:pt idx="4">
                  <c:v>0.16336662578120437</c:v>
                </c:pt>
                <c:pt idx="5">
                  <c:v>3.1934466444717015E-2</c:v>
                </c:pt>
                <c:pt idx="6">
                  <c:v>6.3606097774662695E-2</c:v>
                </c:pt>
                <c:pt idx="7">
                  <c:v>9.0167046317388005E-2</c:v>
                </c:pt>
                <c:pt idx="8">
                  <c:v>0.29871210793762049</c:v>
                </c:pt>
                <c:pt idx="9">
                  <c:v>0.29219963787161962</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8.0997894054754571E-5</c:v>
                </c:pt>
                <c:pt idx="2">
                  <c:v>1.6199578810950914E-4</c:v>
                </c:pt>
                <c:pt idx="3">
                  <c:v>1.8710513526648306E-2</c:v>
                </c:pt>
                <c:pt idx="4">
                  <c:v>6.8038231005993844E-3</c:v>
                </c:pt>
                <c:pt idx="5">
                  <c:v>1.8305524056374534E-2</c:v>
                </c:pt>
                <c:pt idx="6">
                  <c:v>1.7576543009881745E-2</c:v>
                </c:pt>
                <c:pt idx="7">
                  <c:v>0.1909930341811113</c:v>
                </c:pt>
                <c:pt idx="8">
                  <c:v>0.38951887250931477</c:v>
                </c:pt>
                <c:pt idx="9">
                  <c:v>0.35784869593390572</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1.1875309252845126E-3</c:v>
                </c:pt>
                <c:pt idx="1">
                  <c:v>5.294408708560119E-3</c:v>
                </c:pt>
                <c:pt idx="2">
                  <c:v>1.3582384957941613E-2</c:v>
                </c:pt>
                <c:pt idx="3">
                  <c:v>3.367144977733795E-2</c:v>
                </c:pt>
                <c:pt idx="4">
                  <c:v>0.13943592281048986</c:v>
                </c:pt>
                <c:pt idx="5">
                  <c:v>2.9849084611578428E-2</c:v>
                </c:pt>
                <c:pt idx="6">
                  <c:v>5.6568530430479963E-2</c:v>
                </c:pt>
                <c:pt idx="7">
                  <c:v>0.10555418109846611</c:v>
                </c:pt>
                <c:pt idx="8">
                  <c:v>0.31254329539831766</c:v>
                </c:pt>
                <c:pt idx="9">
                  <c:v>0.30231321128154381</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Distribución de la cuantía de las Prestaciones Económicas (euros).</a:t>
            </a:r>
            <a:r>
              <a:rPr lang="en-US" sz="900" b="1" baseline="0"/>
              <a:t> GRADO I</a:t>
            </a:r>
            <a:endParaRPr lang="en-US" sz="900" b="1"/>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'8CuantíaPrest'!$C$12:$C$20</c:f>
              <c:numCache>
                <c:formatCode>0.0%</c:formatCode>
                <c:ptCount val="9"/>
                <c:pt idx="0">
                  <c:v>9.2403840049658254E-3</c:v>
                </c:pt>
                <c:pt idx="1">
                  <c:v>4.5849233612425849E-4</c:v>
                </c:pt>
                <c:pt idx="2">
                  <c:v>3.4034238796916108E-3</c:v>
                </c:pt>
                <c:pt idx="3">
                  <c:v>0.94485747942074783</c:v>
                </c:pt>
                <c:pt idx="4">
                  <c:v>4.4262144756611107E-3</c:v>
                </c:pt>
                <c:pt idx="5">
                  <c:v>2.662782413644732E-3</c:v>
                </c:pt>
                <c:pt idx="6">
                  <c:v>3.4820729496575414E-2</c:v>
                </c:pt>
                <c:pt idx="7">
                  <c:v>7.4064146604687904E-5</c:v>
                </c:pt>
                <c:pt idx="8">
                  <c:v>5.6429825984524123E-5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'8CuantíaPrest'!$C$28:$C$36</c:f>
              <c:numCache>
                <c:formatCode>0.0%</c:formatCode>
                <c:ptCount val="9"/>
                <c:pt idx="0">
                  <c:v>2.2899015342340279E-4</c:v>
                </c:pt>
                <c:pt idx="1">
                  <c:v>1.3739409205404168E-3</c:v>
                </c:pt>
                <c:pt idx="2">
                  <c:v>6.6407144492786809E-3</c:v>
                </c:pt>
                <c:pt idx="3">
                  <c:v>0.12960842683764598</c:v>
                </c:pt>
                <c:pt idx="4">
                  <c:v>0.16670483169223724</c:v>
                </c:pt>
                <c:pt idx="5">
                  <c:v>0.60293107396381951</c:v>
                </c:pt>
                <c:pt idx="6">
                  <c:v>8.1749484772154796E-2</c:v>
                </c:pt>
                <c:pt idx="7">
                  <c:v>5.0377833753148613E-3</c:v>
                </c:pt>
                <c:pt idx="8">
                  <c:v>5.7247538355850698E-3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'8CuantíaPrest'!$I$12:$I$20</c:f>
              <c:numCache>
                <c:formatCode>0.0%</c:formatCode>
                <c:ptCount val="9"/>
                <c:pt idx="0">
                  <c:v>2.5796486365539242E-2</c:v>
                </c:pt>
                <c:pt idx="1">
                  <c:v>5.9619187850966466E-3</c:v>
                </c:pt>
                <c:pt idx="2">
                  <c:v>1.5648232356040594E-2</c:v>
                </c:pt>
                <c:pt idx="3">
                  <c:v>0.26164595152512521</c:v>
                </c:pt>
                <c:pt idx="4">
                  <c:v>0.23404501032148167</c:v>
                </c:pt>
                <c:pt idx="5">
                  <c:v>0.39156669986863568</c:v>
                </c:pt>
                <c:pt idx="6">
                  <c:v>5.0943368989360936E-2</c:v>
                </c:pt>
                <c:pt idx="7">
                  <c:v>3.8831868116004794E-3</c:v>
                </c:pt>
                <c:pt idx="8">
                  <c:v>1.0509144977119512E-2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GRADO II</a:t>
            </a:r>
            <a:endParaRPr lang="en-US" sz="900" b="1"/>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'8CuantíaPrest'!$D$12:$D$20</c:f>
              <c:numCache>
                <c:formatCode>0.0%</c:formatCode>
                <c:ptCount val="9"/>
                <c:pt idx="0">
                  <c:v>9.3465911292635109E-3</c:v>
                </c:pt>
                <c:pt idx="1">
                  <c:v>2.2862722911548387E-4</c:v>
                </c:pt>
                <c:pt idx="2">
                  <c:v>2.2397718377754183E-3</c:v>
                </c:pt>
                <c:pt idx="3">
                  <c:v>0.14772419031085554</c:v>
                </c:pt>
                <c:pt idx="4">
                  <c:v>0.25177282978509041</c:v>
                </c:pt>
                <c:pt idx="5">
                  <c:v>0.5533670203284482</c:v>
                </c:pt>
                <c:pt idx="6">
                  <c:v>3.4553711898691011E-2</c:v>
                </c:pt>
                <c:pt idx="7">
                  <c:v>4.8050468492067799E-4</c:v>
                </c:pt>
                <c:pt idx="8">
                  <c:v>2.8675279583975942E-4</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'8CuantíaPrest'!$D$28:$D$36</c:f>
              <c:numCache>
                <c:formatCode>0.0%</c:formatCode>
                <c:ptCount val="9"/>
                <c:pt idx="0">
                  <c:v>0</c:v>
                </c:pt>
                <c:pt idx="1">
                  <c:v>2.5833118057349522E-4</c:v>
                </c:pt>
                <c:pt idx="2">
                  <c:v>1.2916559028674762E-3</c:v>
                </c:pt>
                <c:pt idx="3">
                  <c:v>5.5541203823301473E-2</c:v>
                </c:pt>
                <c:pt idx="4">
                  <c:v>4.494962541978817E-2</c:v>
                </c:pt>
                <c:pt idx="5">
                  <c:v>0.13149057091190908</c:v>
                </c:pt>
                <c:pt idx="6">
                  <c:v>0.10927408938258848</c:v>
                </c:pt>
                <c:pt idx="7">
                  <c:v>0.42908809093257555</c:v>
                </c:pt>
                <c:pt idx="8">
                  <c:v>0.22810643244639628</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'8CuantíaPrest'!$J$12:$J$20</c:f>
              <c:numCache>
                <c:formatCode>0.0%</c:formatCode>
                <c:ptCount val="9"/>
                <c:pt idx="0">
                  <c:v>1.531581493586945E-2</c:v>
                </c:pt>
                <c:pt idx="1">
                  <c:v>1.2507522212651476E-3</c:v>
                </c:pt>
                <c:pt idx="2">
                  <c:v>9.0974524773153667E-3</c:v>
                </c:pt>
                <c:pt idx="3">
                  <c:v>0.13696916777779089</c:v>
                </c:pt>
                <c:pt idx="4">
                  <c:v>0.10581835773873438</c:v>
                </c:pt>
                <c:pt idx="5">
                  <c:v>0.17370116461551169</c:v>
                </c:pt>
                <c:pt idx="6">
                  <c:v>0.23033900105015989</c:v>
                </c:pt>
                <c:pt idx="7">
                  <c:v>0.1153287944400524</c:v>
                </c:pt>
                <c:pt idx="8">
                  <c:v>0.21217949474330081</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 GRADO III</a:t>
            </a:r>
            <a:endParaRPr lang="en-US" sz="900" b="1"/>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'8CuantíaPrest'!$E$12:$E$20</c:f>
              <c:numCache>
                <c:formatCode>0.0%</c:formatCode>
                <c:ptCount val="9"/>
                <c:pt idx="0">
                  <c:v>1.0381737235957185E-2</c:v>
                </c:pt>
                <c:pt idx="1">
                  <c:v>1.6418805847620853E-4</c:v>
                </c:pt>
                <c:pt idx="2">
                  <c:v>9.9775820150926724E-4</c:v>
                </c:pt>
                <c:pt idx="3">
                  <c:v>6.7885447254586216E-3</c:v>
                </c:pt>
                <c:pt idx="4">
                  <c:v>0.18888573142622589</c:v>
                </c:pt>
                <c:pt idx="5">
                  <c:v>0.23148621767547597</c:v>
                </c:pt>
                <c:pt idx="6">
                  <c:v>0.52365255280856304</c:v>
                </c:pt>
                <c:pt idx="7">
                  <c:v>3.701809226105901E-2</c:v>
                </c:pt>
                <c:pt idx="8">
                  <c:v>6.2517760727479402E-4</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'8CuantíaPrest'!$E$28:$E$36</c:f>
              <c:numCache>
                <c:formatCode>0.0%</c:formatCode>
                <c:ptCount val="9"/>
                <c:pt idx="0">
                  <c:v>1.3025073266037122E-3</c:v>
                </c:pt>
                <c:pt idx="1">
                  <c:v>3.2562683165092806E-4</c:v>
                </c:pt>
                <c:pt idx="2">
                  <c:v>0</c:v>
                </c:pt>
                <c:pt idx="3">
                  <c:v>1.9537609899055682E-3</c:v>
                </c:pt>
                <c:pt idx="4">
                  <c:v>6.0892217518723542E-2</c:v>
                </c:pt>
                <c:pt idx="5">
                  <c:v>4.0703353956366005E-2</c:v>
                </c:pt>
                <c:pt idx="6">
                  <c:v>4.0703353956366005E-2</c:v>
                </c:pt>
                <c:pt idx="7">
                  <c:v>0.15662650602409639</c:v>
                </c:pt>
                <c:pt idx="8">
                  <c:v>0.69749267339628784</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'8CuantíaPrest'!$K$12:$K$20</c:f>
              <c:numCache>
                <c:formatCode>0.0%</c:formatCode>
                <c:ptCount val="9"/>
                <c:pt idx="0">
                  <c:v>1.1546568923618104E-2</c:v>
                </c:pt>
                <c:pt idx="1">
                  <c:v>3.3565607336099137E-4</c:v>
                </c:pt>
                <c:pt idx="2">
                  <c:v>7.0219250547119399E-3</c:v>
                </c:pt>
                <c:pt idx="3">
                  <c:v>1.4339227453981552E-2</c:v>
                </c:pt>
                <c:pt idx="4">
                  <c:v>0.18121400088613204</c:v>
                </c:pt>
                <c:pt idx="5">
                  <c:v>8.2786213933754918E-2</c:v>
                </c:pt>
                <c:pt idx="6">
                  <c:v>0.14874934547065694</c:v>
                </c:pt>
                <c:pt idx="7">
                  <c:v>0.19116284690055182</c:v>
                </c:pt>
                <c:pt idx="8">
                  <c:v>0.36284421530323169</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chemeClr val="accent1">
                    <a:lumMod val="50000"/>
                  </a:schemeClr>
                </a:solidFill>
                <a:latin typeface="+mn-lt"/>
              </a:defRPr>
            </a:pPr>
            <a:r>
              <a:rPr lang="en-US" sz="1100" b="1">
                <a:solidFill>
                  <a:schemeClr val="accent1">
                    <a:lumMod val="50000"/>
                  </a:schemeClr>
                </a:solidFill>
                <a:latin typeface="+mn-lt"/>
              </a:rPr>
              <a:t>Tiempo medio desde la Solicitud de dependencia</a:t>
            </a:r>
            <a:r>
              <a:rPr lang="en-US" sz="1100" b="1" baseline="0">
                <a:solidFill>
                  <a:schemeClr val="accent1">
                    <a:lumMod val="50000"/>
                  </a:schemeClr>
                </a:solidFill>
                <a:latin typeface="+mn-lt"/>
              </a:rPr>
              <a:t> hasta la Resolución de Prestación (días)</a:t>
            </a:r>
            <a:endParaRPr lang="en-US" sz="1100" b="1">
              <a:solidFill>
                <a:schemeClr val="accent1">
                  <a:lumMod val="50000"/>
                </a:schemeClr>
              </a:solidFill>
              <a:latin typeface="+mn-lt"/>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F0B9-4BE1-AAFB-F7F36F8DDAB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F0B9-4BE1-AAFB-F7F36F8DDAB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5A2-4A72-8BA9-A785E6A413CC}"/>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F0B9-4BE1-AAFB-F7F36F8DDABA}"/>
              </c:ext>
            </c:extLst>
          </c:dPt>
          <c:dPt>
            <c:idx val="4"/>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6-54D3-47CB-B024-215BA3F11768}"/>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F0B9-4BE1-AAFB-F7F36F8DDAB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F0B9-4BE1-AAFB-F7F36F8DDAB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F0B9-4BE1-AAFB-F7F36F8DDAB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F0B9-4BE1-AAFB-F7F36F8DDAB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5A2-4A72-8BA9-A785E6A413CC}"/>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5A2-4A72-8BA9-A785E6A413CC}"/>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5A2-4A72-8BA9-A785E6A413CC}"/>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5A2-4A72-8BA9-A785E6A413CC}"/>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5A2-4A72-8BA9-A785E6A413CC}"/>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5A2-4A72-8BA9-A785E6A413CC}"/>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5A2-4A72-8BA9-A785E6A413CC}"/>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5A2-4A72-8BA9-A785E6A413CC}"/>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5A2-4A72-8BA9-A785E6A413CC}"/>
              </c:ext>
            </c:extLst>
          </c:dPt>
          <c:dPt>
            <c:idx val="1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25A2-4A72-8BA9-A785E6A413CC}"/>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sz="900">
                    <a:solidFill>
                      <a:schemeClr val="accent1"/>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'9TiempoEspera'!$P$13:$P$32</c:f>
              <c:strCache>
                <c:ptCount val="20"/>
                <c:pt idx="0">
                  <c:v>Andalucía</c:v>
                </c:pt>
                <c:pt idx="1">
                  <c:v>Murcia, Región de</c:v>
                </c:pt>
                <c:pt idx="2">
                  <c:v>Canarias</c:v>
                </c:pt>
                <c:pt idx="3">
                  <c:v>Galicia</c:v>
                </c:pt>
                <c:pt idx="4">
                  <c:v>TOTAL</c:v>
                </c:pt>
                <c:pt idx="5">
                  <c:v>Madrid, Comunidad de*</c:v>
                </c:pt>
                <c:pt idx="6">
                  <c:v>Asturias, Principado de</c:v>
                </c:pt>
                <c:pt idx="7">
                  <c:v>Comunitat Valenciana</c:v>
                </c:pt>
                <c:pt idx="8">
                  <c:v>Cataluña</c:v>
                </c:pt>
                <c:pt idx="9">
                  <c:v>Extremadura</c:v>
                </c:pt>
                <c:pt idx="10">
                  <c:v>Balears, Illes</c:v>
                </c:pt>
                <c:pt idx="11">
                  <c:v>Rioja, La</c:v>
                </c:pt>
                <c:pt idx="12">
                  <c:v>Melilla</c:v>
                </c:pt>
                <c:pt idx="13">
                  <c:v>Cantabria</c:v>
                </c:pt>
                <c:pt idx="14">
                  <c:v>Navarra, Comunidad Foral de</c:v>
                </c:pt>
                <c:pt idx="15">
                  <c:v>Castilla - La Mancha</c:v>
                </c:pt>
                <c:pt idx="16">
                  <c:v>Aragón</c:v>
                </c:pt>
                <c:pt idx="17">
                  <c:v>País Vasco*</c:v>
                </c:pt>
                <c:pt idx="18">
                  <c:v>Castilla y León*</c:v>
                </c:pt>
                <c:pt idx="19">
                  <c:v>Ceuta</c:v>
                </c:pt>
              </c:strCache>
            </c:strRef>
          </c:cat>
          <c:val>
            <c:numRef>
              <c:f>'9TiempoEspera'!$Q$13:$Q$32</c:f>
              <c:numCache>
                <c:formatCode>#,##0</c:formatCode>
                <c:ptCount val="20"/>
                <c:pt idx="0">
                  <c:v>565.08000000000004</c:v>
                </c:pt>
                <c:pt idx="1">
                  <c:v>562.48</c:v>
                </c:pt>
                <c:pt idx="2">
                  <c:v>500.32</c:v>
                </c:pt>
                <c:pt idx="3">
                  <c:v>349.56</c:v>
                </c:pt>
                <c:pt idx="4">
                  <c:v>345.43</c:v>
                </c:pt>
                <c:pt idx="5">
                  <c:v>344.4</c:v>
                </c:pt>
                <c:pt idx="6">
                  <c:v>331.71</c:v>
                </c:pt>
                <c:pt idx="7">
                  <c:v>303.70999999999998</c:v>
                </c:pt>
                <c:pt idx="8">
                  <c:v>274.08</c:v>
                </c:pt>
                <c:pt idx="9">
                  <c:v>259.57</c:v>
                </c:pt>
                <c:pt idx="10">
                  <c:v>225.26</c:v>
                </c:pt>
                <c:pt idx="11">
                  <c:v>220.39</c:v>
                </c:pt>
                <c:pt idx="12">
                  <c:v>210.97</c:v>
                </c:pt>
                <c:pt idx="13">
                  <c:v>210.96</c:v>
                </c:pt>
                <c:pt idx="14">
                  <c:v>201.89</c:v>
                </c:pt>
                <c:pt idx="15">
                  <c:v>172.39</c:v>
                </c:pt>
                <c:pt idx="16">
                  <c:v>154.94</c:v>
                </c:pt>
                <c:pt idx="17">
                  <c:v>130.49</c:v>
                </c:pt>
                <c:pt idx="18">
                  <c:v>113.28</c:v>
                </c:pt>
                <c:pt idx="19">
                  <c:v>65.33</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solidFill>
                <a:latin typeface="+mn-lt"/>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686B-498B-ACF0-F46FF0C502D2}"/>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686B-498B-ACF0-F46FF0C502D2}"/>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686B-498B-ACF0-F46FF0C502D2}"/>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686B-498B-ACF0-F46FF0C502D2}"/>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686B-498B-ACF0-F46FF0C502D2}"/>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686B-498B-ACF0-F46FF0C502D2}"/>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686B-498B-ACF0-F46FF0C502D2}"/>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B-686B-498B-ACF0-F46FF0C502D2}"/>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686B-498B-ACF0-F46FF0C502D2}"/>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686B-498B-ACF0-F46FF0C502D2}"/>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686B-498B-ACF0-F46FF0C502D2}"/>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A90B-4486-86C8-E2ECAD040F06}"/>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686B-498B-ACF0-F46FF0C502D2}"/>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686B-498B-ACF0-F46FF0C502D2}"/>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686B-498B-ACF0-F46FF0C502D2}"/>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686B-498B-ACF0-F46FF0C502D2}"/>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686B-498B-ACF0-F46FF0C502D2}"/>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686B-498B-ACF0-F46FF0C502D2}"/>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Murcia, Región de</c:v>
                </c:pt>
                <c:pt idx="3">
                  <c:v>País Vasco</c:v>
                </c:pt>
                <c:pt idx="4">
                  <c:v>Andalucía</c:v>
                </c:pt>
                <c:pt idx="5">
                  <c:v>Extremadura</c:v>
                </c:pt>
                <c:pt idx="6">
                  <c:v>Cataluña</c:v>
                </c:pt>
                <c:pt idx="7">
                  <c:v>TOTAL</c:v>
                </c:pt>
                <c:pt idx="8">
                  <c:v>Asturias, Principado de</c:v>
                </c:pt>
                <c:pt idx="9">
                  <c:v>Cantabria</c:v>
                </c:pt>
                <c:pt idx="10">
                  <c:v>Canarias</c:v>
                </c:pt>
                <c:pt idx="11">
                  <c:v>Castilla - La Mancha</c:v>
                </c:pt>
                <c:pt idx="12">
                  <c:v>Comunitat Valenciana</c:v>
                </c:pt>
                <c:pt idx="13">
                  <c:v>Balears, Illes</c:v>
                </c:pt>
                <c:pt idx="14">
                  <c:v>Rioja, La</c:v>
                </c:pt>
                <c:pt idx="15">
                  <c:v>Galicia</c:v>
                </c:pt>
                <c:pt idx="16">
                  <c:v>Madrid, Comunidad de</c:v>
                </c:pt>
                <c:pt idx="17">
                  <c:v>Aragón</c:v>
                </c:pt>
                <c:pt idx="18">
                  <c:v>Navarra, Comunidad Foral de</c:v>
                </c:pt>
              </c:strCache>
            </c:strRef>
          </c:cat>
          <c:val>
            <c:numRef>
              <c:f>'24asolcasaad_pobl'!$AL$11:$AL$29</c:f>
              <c:numCache>
                <c:formatCode>0.00</c:formatCode>
                <c:ptCount val="19"/>
                <c:pt idx="0">
                  <c:v>2.118394408739054</c:v>
                </c:pt>
                <c:pt idx="1">
                  <c:v>1.8785238046225454</c:v>
                </c:pt>
                <c:pt idx="2">
                  <c:v>1.8658703416362918</c:v>
                </c:pt>
                <c:pt idx="3">
                  <c:v>1.8566005984206315</c:v>
                </c:pt>
                <c:pt idx="4">
                  <c:v>1.7487695993915637</c:v>
                </c:pt>
                <c:pt idx="5">
                  <c:v>1.7438025815655505</c:v>
                </c:pt>
                <c:pt idx="6">
                  <c:v>1.6063174944580456</c:v>
                </c:pt>
                <c:pt idx="7">
                  <c:v>1.5171255304838731</c:v>
                </c:pt>
                <c:pt idx="8">
                  <c:v>1.4827518862760523</c:v>
                </c:pt>
                <c:pt idx="9">
                  <c:v>1.4812999799523312</c:v>
                </c:pt>
                <c:pt idx="10">
                  <c:v>1.4408922805732487</c:v>
                </c:pt>
                <c:pt idx="11">
                  <c:v>1.4350557356939921</c:v>
                </c:pt>
                <c:pt idx="12">
                  <c:v>1.4287275696155182</c:v>
                </c:pt>
                <c:pt idx="13">
                  <c:v>1.4088980161250726</c:v>
                </c:pt>
                <c:pt idx="14">
                  <c:v>1.3537277019105858</c:v>
                </c:pt>
                <c:pt idx="15">
                  <c:v>1.3432919994642341</c:v>
                </c:pt>
                <c:pt idx="16">
                  <c:v>1.124158064775697</c:v>
                </c:pt>
                <c:pt idx="17">
                  <c:v>1.0900361883625242</c:v>
                </c:pt>
                <c:pt idx="18">
                  <c:v>1.0397063308464187</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solidFill>
                  <a:sysClr val="windowText" lastClr="000000"/>
                </a:solidFill>
                <a:latin typeface="+mn-lt"/>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chemeClr val="accent1">
              <a:lumMod val="50000"/>
            </a:schemeClr>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6-6C81-47B0-B1AF-BAF6FD9CCEB2}"/>
              </c:ext>
            </c:extLst>
          </c:dPt>
          <c:dPt>
            <c:idx val="1"/>
            <c:invertIfNegative val="0"/>
            <c:bubble3D val="0"/>
            <c:spPr>
              <a:solidFill>
                <a:srgbClr val="AD84C6"/>
              </a:solidFill>
              <a:ln>
                <a:noFill/>
              </a:ln>
              <a:effectLst/>
            </c:spPr>
            <c:extLst>
              <c:ext xmlns:c16="http://schemas.microsoft.com/office/drawing/2014/chart" uri="{C3380CC4-5D6E-409C-BE32-E72D297353CC}">
                <c16:uniqueId val="{00000007-6C81-47B0-B1AF-BAF6FD9CCEB2}"/>
              </c:ext>
            </c:extLst>
          </c:dPt>
          <c:dPt>
            <c:idx val="2"/>
            <c:invertIfNegative val="0"/>
            <c:bubble3D val="0"/>
            <c:spPr>
              <a:solidFill>
                <a:srgbClr val="AD84C6"/>
              </a:solidFill>
              <a:ln>
                <a:noFill/>
              </a:ln>
              <a:effectLst/>
            </c:spPr>
            <c:extLst>
              <c:ext xmlns:c16="http://schemas.microsoft.com/office/drawing/2014/chart" uri="{C3380CC4-5D6E-409C-BE32-E72D297353CC}">
                <c16:uniqueId val="{00000008-6C81-47B0-B1AF-BAF6FD9CCEB2}"/>
              </c:ext>
            </c:extLst>
          </c:dPt>
          <c:dPt>
            <c:idx val="3"/>
            <c:invertIfNegative val="0"/>
            <c:bubble3D val="0"/>
            <c:spPr>
              <a:solidFill>
                <a:srgbClr val="AD84C6"/>
              </a:solidFill>
              <a:ln>
                <a:noFill/>
              </a:ln>
              <a:effectLst/>
            </c:spPr>
            <c:extLst>
              <c:ext xmlns:c16="http://schemas.microsoft.com/office/drawing/2014/chart" uri="{C3380CC4-5D6E-409C-BE32-E72D297353CC}">
                <c16:uniqueId val="{00000009-6C81-47B0-B1AF-BAF6FD9CCEB2}"/>
              </c:ext>
            </c:extLst>
          </c:dPt>
          <c:dPt>
            <c:idx val="4"/>
            <c:invertIfNegative val="0"/>
            <c:bubble3D val="0"/>
            <c:spPr>
              <a:solidFill>
                <a:srgbClr val="AD84C6"/>
              </a:solidFill>
              <a:ln>
                <a:noFill/>
              </a:ln>
              <a:effectLst/>
            </c:spPr>
            <c:extLst>
              <c:ext xmlns:c16="http://schemas.microsoft.com/office/drawing/2014/chart" uri="{C3380CC4-5D6E-409C-BE32-E72D297353CC}">
                <c16:uniqueId val="{0000000A-6C81-47B0-B1AF-BAF6FD9CCEB2}"/>
              </c:ext>
            </c:extLst>
          </c:dPt>
          <c:dPt>
            <c:idx val="5"/>
            <c:invertIfNegative val="0"/>
            <c:bubble3D val="0"/>
            <c:spPr>
              <a:solidFill>
                <a:srgbClr val="AD84C6"/>
              </a:solidFill>
              <a:ln>
                <a:noFill/>
              </a:ln>
              <a:effectLst/>
            </c:spPr>
            <c:extLst>
              <c:ext xmlns:c16="http://schemas.microsoft.com/office/drawing/2014/chart" uri="{C3380CC4-5D6E-409C-BE32-E72D297353CC}">
                <c16:uniqueId val="{0000000B-6C81-47B0-B1AF-BAF6FD9CCEB2}"/>
              </c:ext>
            </c:extLst>
          </c:dPt>
          <c:dPt>
            <c:idx val="6"/>
            <c:invertIfNegative val="0"/>
            <c:bubble3D val="0"/>
            <c:spPr>
              <a:solidFill>
                <a:srgbClr val="AD84C6"/>
              </a:solidFill>
              <a:ln>
                <a:noFill/>
              </a:ln>
              <a:effectLst/>
            </c:spPr>
            <c:extLst>
              <c:ext xmlns:c16="http://schemas.microsoft.com/office/drawing/2014/chart" uri="{C3380CC4-5D6E-409C-BE32-E72D297353CC}">
                <c16:uniqueId val="{0000000C-6C81-47B0-B1AF-BAF6FD9CCEB2}"/>
              </c:ext>
            </c:extLst>
          </c:dPt>
          <c:dPt>
            <c:idx val="7"/>
            <c:invertIfNegative val="0"/>
            <c:bubble3D val="0"/>
            <c:spPr>
              <a:solidFill>
                <a:srgbClr val="AD84C6"/>
              </a:solidFill>
              <a:ln>
                <a:noFill/>
              </a:ln>
              <a:effectLst/>
            </c:spPr>
            <c:extLst>
              <c:ext xmlns:c16="http://schemas.microsoft.com/office/drawing/2014/chart" uri="{C3380CC4-5D6E-409C-BE32-E72D297353CC}">
                <c16:uniqueId val="{0000000D-6C81-47B0-B1AF-BAF6FD9CCEB2}"/>
              </c:ext>
            </c:extLst>
          </c:dPt>
          <c:dPt>
            <c:idx val="8"/>
            <c:invertIfNegative val="0"/>
            <c:bubble3D val="0"/>
            <c:spPr>
              <a:solidFill>
                <a:srgbClr val="AD84C6"/>
              </a:solidFill>
              <a:ln>
                <a:noFill/>
              </a:ln>
              <a:effectLst/>
            </c:spPr>
            <c:extLst>
              <c:ext xmlns:c16="http://schemas.microsoft.com/office/drawing/2014/chart" uri="{C3380CC4-5D6E-409C-BE32-E72D297353CC}">
                <c16:uniqueId val="{0000000E-6C81-47B0-B1AF-BAF6FD9CCEB2}"/>
              </c:ext>
            </c:extLst>
          </c:dPt>
          <c:dPt>
            <c:idx val="9"/>
            <c:invertIfNegative val="0"/>
            <c:bubble3D val="0"/>
            <c:spPr>
              <a:solidFill>
                <a:srgbClr val="AD84C6"/>
              </a:solidFill>
              <a:ln>
                <a:noFill/>
              </a:ln>
              <a:effectLst/>
            </c:spPr>
            <c:extLst>
              <c:ext xmlns:c16="http://schemas.microsoft.com/office/drawing/2014/chart" uri="{C3380CC4-5D6E-409C-BE32-E72D297353CC}">
                <c16:uniqueId val="{00000000-6C81-47B0-B1AF-BAF6FD9CCEB2}"/>
              </c:ext>
            </c:extLst>
          </c:dPt>
          <c:dPt>
            <c:idx val="10"/>
            <c:invertIfNegative val="0"/>
            <c:bubble3D val="0"/>
            <c:spPr>
              <a:solidFill>
                <a:srgbClr val="AD84C6"/>
              </a:solidFill>
              <a:ln>
                <a:noFill/>
              </a:ln>
              <a:effectLst/>
            </c:spPr>
            <c:extLst>
              <c:ext xmlns:c16="http://schemas.microsoft.com/office/drawing/2014/chart" uri="{C3380CC4-5D6E-409C-BE32-E72D297353CC}">
                <c16:uniqueId val="{0000000F-6C81-47B0-B1AF-BAF6FD9CCEB2}"/>
              </c:ext>
            </c:extLst>
          </c:dPt>
          <c:dPt>
            <c:idx val="11"/>
            <c:invertIfNegative val="0"/>
            <c:bubble3D val="0"/>
            <c:spPr>
              <a:solidFill>
                <a:srgbClr val="5A3471"/>
              </a:solidFill>
              <a:ln>
                <a:noFill/>
              </a:ln>
              <a:effectLst/>
            </c:spPr>
            <c:extLst>
              <c:ext xmlns:c16="http://schemas.microsoft.com/office/drawing/2014/chart" uri="{C3380CC4-5D6E-409C-BE32-E72D297353CC}">
                <c16:uniqueId val="{00000001-6C81-47B0-B1AF-BAF6FD9CCEB2}"/>
              </c:ext>
            </c:extLst>
          </c:dPt>
          <c:dPt>
            <c:idx val="12"/>
            <c:invertIfNegative val="0"/>
            <c:bubble3D val="0"/>
            <c:spPr>
              <a:solidFill>
                <a:srgbClr val="AD84C6"/>
              </a:solidFill>
              <a:ln>
                <a:noFill/>
              </a:ln>
              <a:effectLst/>
            </c:spPr>
            <c:extLst>
              <c:ext xmlns:c16="http://schemas.microsoft.com/office/drawing/2014/chart" uri="{C3380CC4-5D6E-409C-BE32-E72D297353CC}">
                <c16:uniqueId val="{00000002-6C81-47B0-B1AF-BAF6FD9CCEB2}"/>
              </c:ext>
            </c:extLst>
          </c:dPt>
          <c:dPt>
            <c:idx val="13"/>
            <c:invertIfNegative val="0"/>
            <c:bubble3D val="0"/>
            <c:spPr>
              <a:solidFill>
                <a:srgbClr val="AD84C6"/>
              </a:solidFill>
              <a:ln>
                <a:noFill/>
              </a:ln>
              <a:effectLst/>
            </c:spPr>
            <c:extLst>
              <c:ext xmlns:c16="http://schemas.microsoft.com/office/drawing/2014/chart" uri="{C3380CC4-5D6E-409C-BE32-E72D297353CC}">
                <c16:uniqueId val="{00000004-6C81-47B0-B1AF-BAF6FD9CCEB2}"/>
              </c:ext>
            </c:extLst>
          </c:dPt>
          <c:dPt>
            <c:idx val="14"/>
            <c:invertIfNegative val="0"/>
            <c:bubble3D val="0"/>
            <c:spPr>
              <a:solidFill>
                <a:srgbClr val="AD84C6"/>
              </a:solidFill>
              <a:ln>
                <a:noFill/>
              </a:ln>
              <a:effectLst/>
            </c:spPr>
            <c:extLst>
              <c:ext xmlns:c16="http://schemas.microsoft.com/office/drawing/2014/chart" uri="{C3380CC4-5D6E-409C-BE32-E72D297353CC}">
                <c16:uniqueId val="{00000005-6C81-47B0-B1AF-BAF6FD9CCEB2}"/>
              </c:ext>
            </c:extLst>
          </c:dPt>
          <c:dPt>
            <c:idx val="15"/>
            <c:invertIfNegative val="0"/>
            <c:bubble3D val="0"/>
            <c:spPr>
              <a:solidFill>
                <a:srgbClr val="AD84C6"/>
              </a:solidFill>
              <a:ln>
                <a:noFill/>
              </a:ln>
              <a:effectLst/>
            </c:spPr>
            <c:extLst>
              <c:ext xmlns:c16="http://schemas.microsoft.com/office/drawing/2014/chart" uri="{C3380CC4-5D6E-409C-BE32-E72D297353CC}">
                <c16:uniqueId val="{00000010-6C81-47B0-B1AF-BAF6FD9CCEB2}"/>
              </c:ext>
            </c:extLst>
          </c:dPt>
          <c:dPt>
            <c:idx val="16"/>
            <c:invertIfNegative val="0"/>
            <c:bubble3D val="0"/>
            <c:spPr>
              <a:solidFill>
                <a:srgbClr val="AD84C6"/>
              </a:solidFill>
              <a:ln>
                <a:noFill/>
              </a:ln>
              <a:effectLst/>
            </c:spPr>
            <c:extLst>
              <c:ext xmlns:c16="http://schemas.microsoft.com/office/drawing/2014/chart" uri="{C3380CC4-5D6E-409C-BE32-E72D297353CC}">
                <c16:uniqueId val="{00000011-6C81-47B0-B1AF-BAF6FD9CCEB2}"/>
              </c:ext>
            </c:extLst>
          </c:dPt>
          <c:dPt>
            <c:idx val="17"/>
            <c:invertIfNegative val="0"/>
            <c:bubble3D val="0"/>
            <c:spPr>
              <a:solidFill>
                <a:srgbClr val="AD84C6"/>
              </a:solidFill>
              <a:ln>
                <a:noFill/>
              </a:ln>
              <a:effectLst/>
            </c:spPr>
            <c:extLst>
              <c:ext xmlns:c16="http://schemas.microsoft.com/office/drawing/2014/chart" uri="{C3380CC4-5D6E-409C-BE32-E72D297353CC}">
                <c16:uniqueId val="{00000012-6C81-47B0-B1AF-BAF6FD9CCEB2}"/>
              </c:ext>
            </c:extLst>
          </c:dPt>
          <c:dPt>
            <c:idx val="18"/>
            <c:invertIfNegative val="0"/>
            <c:bubble3D val="0"/>
            <c:spPr>
              <a:solidFill>
                <a:srgbClr val="AD84C6"/>
              </a:solidFill>
              <a:ln>
                <a:noFill/>
              </a:ln>
              <a:effectLst/>
            </c:spPr>
            <c:extLst>
              <c:ext xmlns:c16="http://schemas.microsoft.com/office/drawing/2014/chart" uri="{C3380CC4-5D6E-409C-BE32-E72D297353CC}">
                <c16:uniqueId val="{00000013-6C81-47B0-B1AF-BAF6FD9CCEB2}"/>
              </c:ext>
            </c:extLst>
          </c:dPt>
          <c:dPt>
            <c:idx val="19"/>
            <c:invertIfNegative val="0"/>
            <c:bubble3D val="0"/>
            <c:spPr>
              <a:solidFill>
                <a:srgbClr val="AD84C6"/>
              </a:solidFill>
              <a:ln>
                <a:noFill/>
              </a:ln>
              <a:effectLst/>
            </c:spPr>
            <c:extLst>
              <c:ext xmlns:c16="http://schemas.microsoft.com/office/drawing/2014/chart" uri="{C3380CC4-5D6E-409C-BE32-E72D297353CC}">
                <c16:uniqueId val="{00000014-6C81-47B0-B1AF-BAF6FD9CCEB2}"/>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346106B-EECD-440F-A299-CD2CE92C8FBA}" type="CELLRANGE">
                      <a:rPr lang="en-US" baseline="0"/>
                      <a:pPr>
                        <a:defRPr b="1">
                          <a:solidFill>
                            <a:srgbClr val="000000"/>
                          </a:solidFill>
                        </a:defRPr>
                      </a:pPr>
                      <a:t>[CELLRANGE]</a:t>
                    </a:fld>
                    <a:r>
                      <a:rPr lang="en-US" baseline="0"/>
                      <a:t>
</a:t>
                    </a:r>
                    <a:fld id="{1E6F1B01-163F-48CE-95C1-9CBDF88C7B9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C875DF0-DED5-44BB-BC69-5CBD7EB274EF}" type="CELLRANGE">
                      <a:rPr lang="en-US" baseline="0"/>
                      <a:pPr>
                        <a:defRPr b="1">
                          <a:solidFill>
                            <a:srgbClr val="000000"/>
                          </a:solidFill>
                        </a:defRPr>
                      </a:pPr>
                      <a:t>[CELLRANGE]</a:t>
                    </a:fld>
                    <a:r>
                      <a:rPr lang="en-US" baseline="0"/>
                      <a:t>
</a:t>
                    </a:r>
                    <a:fld id="{98F51B9D-F1BF-4D72-9358-85EF8B99D06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4736CF2-D28F-4206-ABB2-0A046DBE6B57}" type="CELLRANGE">
                      <a:rPr lang="en-US" baseline="0"/>
                      <a:pPr>
                        <a:defRPr b="1">
                          <a:solidFill>
                            <a:srgbClr val="000000"/>
                          </a:solidFill>
                        </a:defRPr>
                      </a:pPr>
                      <a:t>[CELLRANGE]</a:t>
                    </a:fld>
                    <a:r>
                      <a:rPr lang="en-US" baseline="0"/>
                      <a:t>
</a:t>
                    </a:r>
                    <a:fld id="{BE32A05B-3990-4685-9789-03E05B96B0E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7D770F2-D678-4F8D-B66C-455AB698BDC3}" type="CELLRANGE">
                      <a:rPr lang="en-US" baseline="0"/>
                      <a:pPr>
                        <a:defRPr b="1">
                          <a:solidFill>
                            <a:srgbClr val="000000"/>
                          </a:solidFill>
                        </a:defRPr>
                      </a:pPr>
                      <a:t>[CELLRANGE]</a:t>
                    </a:fld>
                    <a:r>
                      <a:rPr lang="en-US" baseline="0"/>
                      <a:t>
</a:t>
                    </a:r>
                    <a:fld id="{EA3E7562-6A7D-486B-8CD8-25EEF08AAD7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76EFCE4-46AF-4834-B7F2-C35D1EED5087}" type="CELLRANGE">
                      <a:rPr lang="en-US" baseline="0"/>
                      <a:pPr>
                        <a:defRPr b="1">
                          <a:solidFill>
                            <a:srgbClr val="000000"/>
                          </a:solidFill>
                        </a:defRPr>
                      </a:pPr>
                      <a:t>[CELLRANGE]</a:t>
                    </a:fld>
                    <a:r>
                      <a:rPr lang="en-US" baseline="0"/>
                      <a:t>
</a:t>
                    </a:r>
                    <a:fld id="{FEEBD0B3-F669-4E96-B7C6-FC2BCDE4A0D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AE0EA64-ED5C-405E-B077-9E16EBCE5930}" type="CELLRANGE">
                      <a:rPr lang="en-US" baseline="0"/>
                      <a:pPr>
                        <a:defRPr b="1">
                          <a:solidFill>
                            <a:srgbClr val="000000"/>
                          </a:solidFill>
                        </a:defRPr>
                      </a:pPr>
                      <a:t>[CELLRANGE]</a:t>
                    </a:fld>
                    <a:r>
                      <a:rPr lang="en-US" baseline="0"/>
                      <a:t>
</a:t>
                    </a:r>
                    <a:fld id="{08E145E7-CDED-4E9E-95ED-3BEF26017EA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92FFD8A-52BE-4C12-834D-408087BDBB48}" type="CELLRANGE">
                      <a:rPr lang="en-US" baseline="0"/>
                      <a:pPr>
                        <a:defRPr b="1">
                          <a:solidFill>
                            <a:srgbClr val="000000"/>
                          </a:solidFill>
                        </a:defRPr>
                      </a:pPr>
                      <a:t>[CELLRANGE]</a:t>
                    </a:fld>
                    <a:r>
                      <a:rPr lang="en-US" baseline="0"/>
                      <a:t>
</a:t>
                    </a:r>
                    <a:fld id="{8BABE4CF-DC24-4839-A33B-5861511E889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BFA09FD-B28B-4D32-9C66-063DBF5DD977}" type="CELLRANGE">
                      <a:rPr lang="en-US" baseline="0"/>
                      <a:pPr>
                        <a:defRPr b="1">
                          <a:solidFill>
                            <a:srgbClr val="000000"/>
                          </a:solidFill>
                        </a:defRPr>
                      </a:pPr>
                      <a:t>[CELLRANGE]</a:t>
                    </a:fld>
                    <a:r>
                      <a:rPr lang="en-US" baseline="0"/>
                      <a:t>
</a:t>
                    </a:r>
                    <a:fld id="{97A6AC2D-B0BE-4D4E-B979-3A7499830AD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396E18A-96FA-4C2E-961A-9BD5AC54EED0}" type="CELLRANGE">
                      <a:rPr lang="en-US" baseline="0"/>
                      <a:pPr>
                        <a:defRPr b="1">
                          <a:solidFill>
                            <a:srgbClr val="000000"/>
                          </a:solidFill>
                        </a:defRPr>
                      </a:pPr>
                      <a:t>[CELLRANGE]</a:t>
                    </a:fld>
                    <a:r>
                      <a:rPr lang="en-US" baseline="0"/>
                      <a:t>
</a:t>
                    </a:r>
                    <a:fld id="{DA7D2B2A-FEF7-4A93-9553-81F1D198CB3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D8D6BCB-F662-40E5-BFE6-11A90B47DDF9}" type="CELLRANGE">
                      <a:rPr lang="en-US" baseline="0"/>
                      <a:pPr>
                        <a:defRPr b="1">
                          <a:solidFill>
                            <a:srgbClr val="000000"/>
                          </a:solidFill>
                        </a:defRPr>
                      </a:pPr>
                      <a:t>[CELLRANGE]</a:t>
                    </a:fld>
                    <a:r>
                      <a:rPr lang="en-US" baseline="0"/>
                      <a:t>
</a:t>
                    </a:r>
                    <a:fld id="{80CD3C44-896B-4FB7-96DE-FD31010727E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DCFBA98-80A3-42E3-8CE7-66DD4B74B500}" type="CELLRANGE">
                      <a:rPr lang="en-US" baseline="0"/>
                      <a:pPr>
                        <a:defRPr b="1">
                          <a:solidFill>
                            <a:srgbClr val="000000"/>
                          </a:solidFill>
                        </a:defRPr>
                      </a:pPr>
                      <a:t>[CELLRANGE]</a:t>
                    </a:fld>
                    <a:r>
                      <a:rPr lang="en-US" baseline="0"/>
                      <a:t>
</a:t>
                    </a:r>
                    <a:fld id="{A8C18906-3B21-48A3-936A-7B68A920E3E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56366396-9F2B-48DD-B2E4-E17AF06AEC46}" type="CELLRANGE">
                      <a:rPr lang="en-US" baseline="0"/>
                      <a:pPr>
                        <a:defRPr b="1">
                          <a:solidFill>
                            <a:srgbClr val="FFFFFF"/>
                          </a:solidFill>
                        </a:defRPr>
                      </a:pPr>
                      <a:t>[CELLRANGE]</a:t>
                    </a:fld>
                    <a:r>
                      <a:rPr lang="en-US" baseline="0"/>
                      <a:t>
</a:t>
                    </a:r>
                    <a:fld id="{CFE50812-016F-4FA3-A980-6E6953B0BE4A}"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09B81B0-0304-4049-B783-F9A76BA2B22D}" type="CELLRANGE">
                      <a:rPr lang="en-US" baseline="0"/>
                      <a:pPr>
                        <a:defRPr b="1">
                          <a:solidFill>
                            <a:srgbClr val="000000"/>
                          </a:solidFill>
                        </a:defRPr>
                      </a:pPr>
                      <a:t>[CELLRANGE]</a:t>
                    </a:fld>
                    <a:r>
                      <a:rPr lang="en-US" baseline="0"/>
                      <a:t>
</a:t>
                    </a:r>
                    <a:fld id="{1ABBD593-BD2C-42DE-AD51-2ED6A5ED8A8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66E1913-C4C6-486A-9948-C5C81475EBE9}" type="CELLRANGE">
                      <a:rPr lang="en-US" baseline="0"/>
                      <a:pPr>
                        <a:defRPr b="1">
                          <a:solidFill>
                            <a:srgbClr val="000000"/>
                          </a:solidFill>
                        </a:defRPr>
                      </a:pPr>
                      <a:t>[CELLRANGE]</a:t>
                    </a:fld>
                    <a:r>
                      <a:rPr lang="en-US" baseline="0"/>
                      <a:t>
</a:t>
                    </a:r>
                    <a:fld id="{62E36AEF-BD0E-47A3-BB3A-DF8AABAB7A4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6A65823-7D55-4475-908C-F0310CFF6516}" type="CELLRANGE">
                      <a:rPr lang="en-US" baseline="0"/>
                      <a:pPr>
                        <a:defRPr b="1">
                          <a:solidFill>
                            <a:srgbClr val="000000"/>
                          </a:solidFill>
                        </a:defRPr>
                      </a:pPr>
                      <a:t>[CELLRANGE]</a:t>
                    </a:fld>
                    <a:r>
                      <a:rPr lang="en-US" baseline="0"/>
                      <a:t>
</a:t>
                    </a:r>
                    <a:fld id="{4410E307-C7F7-4C79-B55B-967C65CE0C9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0E32E0A-A05E-41CF-BDD7-036016481AC4}" type="CELLRANGE">
                      <a:rPr lang="en-US" baseline="0"/>
                      <a:pPr>
                        <a:defRPr b="1">
                          <a:solidFill>
                            <a:srgbClr val="000000"/>
                          </a:solidFill>
                        </a:defRPr>
                      </a:pPr>
                      <a:t>[CELLRANGE]</a:t>
                    </a:fld>
                    <a:r>
                      <a:rPr lang="en-US" baseline="0"/>
                      <a:t>
</a:t>
                    </a:r>
                    <a:fld id="{30D486B7-C0AC-48D9-ABC6-FA388D1324E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6F288B2-2458-4E67-B54B-21270E0984A6}" type="CELLRANGE">
                      <a:rPr lang="en-US" baseline="0"/>
                      <a:pPr>
                        <a:defRPr b="1">
                          <a:solidFill>
                            <a:srgbClr val="000000"/>
                          </a:solidFill>
                        </a:defRPr>
                      </a:pPr>
                      <a:t>[CELLRANGE]</a:t>
                    </a:fld>
                    <a:r>
                      <a:rPr lang="en-US" baseline="0"/>
                      <a:t>
</a:t>
                    </a:r>
                    <a:fld id="{317A891A-655A-4AA7-AC9C-147F2EAC030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6C8BD5C-51DB-408B-903B-3D6EC920450A}" type="CELLRANGE">
                      <a:rPr lang="en-US" baseline="0"/>
                      <a:pPr>
                        <a:defRPr b="1">
                          <a:solidFill>
                            <a:srgbClr val="000000"/>
                          </a:solidFill>
                        </a:defRPr>
                      </a:pPr>
                      <a:t>[CELLRANGE]</a:t>
                    </a:fld>
                    <a:r>
                      <a:rPr lang="en-US" baseline="0"/>
                      <a:t>
</a:t>
                    </a:r>
                    <a:fld id="{38CFBA4C-4F55-40FE-A96F-013A1A822F8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CC1608B-9394-4AB7-8D82-98C6F5EC4275}" type="CELLRANGE">
                      <a:rPr lang="en-US" baseline="0"/>
                      <a:pPr>
                        <a:defRPr b="1">
                          <a:solidFill>
                            <a:srgbClr val="000000"/>
                          </a:solidFill>
                        </a:defRPr>
                      </a:pPr>
                      <a:t>[CELLRANGE]</a:t>
                    </a:fld>
                    <a:r>
                      <a:rPr lang="en-US" baseline="0"/>
                      <a:t>
</a:t>
                    </a:r>
                    <a:fld id="{82480906-2829-4D15-ABBB-E45C151F9FF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CCFC9CC-6721-4D2D-80D4-3514F06E7178}" type="CELLRANGE">
                      <a:rPr lang="en-US" baseline="0"/>
                      <a:pPr>
                        <a:defRPr b="1">
                          <a:solidFill>
                            <a:srgbClr val="000000"/>
                          </a:solidFill>
                        </a:defRPr>
                      </a:pPr>
                      <a:t>[CELLRANGE]</a:t>
                    </a:fld>
                    <a:r>
                      <a:rPr lang="en-US" baseline="0"/>
                      <a:t>
</a:t>
                    </a:r>
                    <a:fld id="{3585C89C-A68B-492C-AA7F-7259496BFB8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Asturias, Principado de</c:v>
                </c:pt>
                <c:pt idx="3">
                  <c:v>Galicia</c:v>
                </c:pt>
                <c:pt idx="4">
                  <c:v>Navarra, Comunidad Foral de</c:v>
                </c:pt>
                <c:pt idx="5">
                  <c:v>Cantabria</c:v>
                </c:pt>
                <c:pt idx="6">
                  <c:v>Castilla - La Mancha</c:v>
                </c:pt>
                <c:pt idx="7">
                  <c:v>Andalucía</c:v>
                </c:pt>
                <c:pt idx="8">
                  <c:v>Comunitat Valenciana</c:v>
                </c:pt>
                <c:pt idx="9">
                  <c:v>Ceuta</c:v>
                </c:pt>
                <c:pt idx="10">
                  <c:v>Madrid, Comunidad de</c:v>
                </c:pt>
                <c:pt idx="11">
                  <c:v>Media Nacional</c:v>
                </c:pt>
                <c:pt idx="12">
                  <c:v>Melilla</c:v>
                </c:pt>
                <c:pt idx="13">
                  <c:v>Extremadura</c:v>
                </c:pt>
                <c:pt idx="14">
                  <c:v>Rioja, La</c:v>
                </c:pt>
                <c:pt idx="15">
                  <c:v>Balears, Illes</c:v>
                </c:pt>
                <c:pt idx="16">
                  <c:v>Murcia, Región de</c:v>
                </c:pt>
                <c:pt idx="17">
                  <c:v>Cataluña</c:v>
                </c:pt>
                <c:pt idx="18">
                  <c:v>Canarias</c:v>
                </c:pt>
                <c:pt idx="19">
                  <c:v>País Vasco</c:v>
                </c:pt>
              </c:strCache>
            </c:strRef>
          </c:cat>
          <c:val>
            <c:numRef>
              <c:f>'11ListaEspera'!$O$13:$O$32</c:f>
              <c:numCache>
                <c:formatCode>0.00%</c:formatCode>
                <c:ptCount val="20"/>
                <c:pt idx="0">
                  <c:v>0.99869123282732897</c:v>
                </c:pt>
                <c:pt idx="1">
                  <c:v>0.99767383377341878</c:v>
                </c:pt>
                <c:pt idx="2">
                  <c:v>0.99073067460090403</c:v>
                </c:pt>
                <c:pt idx="3">
                  <c:v>0.9869666496221805</c:v>
                </c:pt>
                <c:pt idx="4">
                  <c:v>0.97912305516265907</c:v>
                </c:pt>
                <c:pt idx="5">
                  <c:v>0.9771391599719631</c:v>
                </c:pt>
                <c:pt idx="6">
                  <c:v>0.95838505573968058</c:v>
                </c:pt>
                <c:pt idx="7">
                  <c:v>0.95690216506592873</c:v>
                </c:pt>
                <c:pt idx="8">
                  <c:v>0.9546092321131221</c:v>
                </c:pt>
                <c:pt idx="9">
                  <c:v>0.94588370754173867</c:v>
                </c:pt>
                <c:pt idx="10">
                  <c:v>0.9402535009710723</c:v>
                </c:pt>
                <c:pt idx="11">
                  <c:v>0.93199671639785342</c:v>
                </c:pt>
                <c:pt idx="12">
                  <c:v>0.91243862520458263</c:v>
                </c:pt>
                <c:pt idx="13">
                  <c:v>0.90588093225455868</c:v>
                </c:pt>
                <c:pt idx="14">
                  <c:v>0.90427184466019417</c:v>
                </c:pt>
                <c:pt idx="15">
                  <c:v>0.90160881066781839</c:v>
                </c:pt>
                <c:pt idx="16">
                  <c:v>0.89735817991318667</c:v>
                </c:pt>
                <c:pt idx="17">
                  <c:v>0.86302808599415559</c:v>
                </c:pt>
                <c:pt idx="18">
                  <c:v>0.85906550342796528</c:v>
                </c:pt>
                <c:pt idx="19">
                  <c:v>0.83992163190042646</c:v>
                </c:pt>
              </c:numCache>
            </c:numRef>
          </c:val>
          <c:extLst>
            <c:ext xmlns:c15="http://schemas.microsoft.com/office/drawing/2012/chart" uri="{02D57815-91ED-43cb-92C2-25804820EDAC}">
              <c15:datalabelsRange>
                <c15:f>'11ListaEspera'!$M$13:$M$32</c15:f>
                <c15:dlblRangeCache>
                  <c:ptCount val="20"/>
                  <c:pt idx="0">
                    <c:v>127.434</c:v>
                  </c:pt>
                  <c:pt idx="1">
                    <c:v>47.607</c:v>
                  </c:pt>
                  <c:pt idx="2">
                    <c:v>34.630</c:v>
                  </c:pt>
                  <c:pt idx="3">
                    <c:v>86.858</c:v>
                  </c:pt>
                  <c:pt idx="4">
                    <c:v>17.306</c:v>
                  </c:pt>
                  <c:pt idx="5">
                    <c:v>18.123</c:v>
                  </c:pt>
                  <c:pt idx="6">
                    <c:v>79.522</c:v>
                  </c:pt>
                  <c:pt idx="7">
                    <c:v>305.669</c:v>
                  </c:pt>
                  <c:pt idx="8">
                    <c:v>174.851</c:v>
                  </c:pt>
                  <c:pt idx="9">
                    <c:v>1.643</c:v>
                  </c:pt>
                  <c:pt idx="10">
                    <c:v>202.367</c:v>
                  </c:pt>
                  <c:pt idx="11">
                    <c:v>1.595.145</c:v>
                  </c:pt>
                  <c:pt idx="12">
                    <c:v>2.230</c:v>
                  </c:pt>
                  <c:pt idx="13">
                    <c:v>37.508</c:v>
                  </c:pt>
                  <c:pt idx="14">
                    <c:v>9.314</c:v>
                  </c:pt>
                  <c:pt idx="15">
                    <c:v>33.401</c:v>
                  </c:pt>
                  <c:pt idx="16">
                    <c:v>47.962</c:v>
                  </c:pt>
                  <c:pt idx="17">
                    <c:v>241.584</c:v>
                  </c:pt>
                  <c:pt idx="18">
                    <c:v>54.256</c:v>
                  </c:pt>
                  <c:pt idx="19">
                    <c:v>72.880</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spPr>
              <a:solidFill>
                <a:srgbClr val="8784C6"/>
              </a:solidFill>
              <a:ln>
                <a:noFill/>
              </a:ln>
              <a:effectLst/>
            </c:spPr>
            <c:extLst>
              <c:ext xmlns:c16="http://schemas.microsoft.com/office/drawing/2014/chart" uri="{C3380CC4-5D6E-409C-BE32-E72D297353CC}">
                <c16:uniqueId val="{00000016-6C81-47B0-B1AF-BAF6FD9CCEB2}"/>
              </c:ext>
            </c:extLst>
          </c:dPt>
          <c:dPt>
            <c:idx val="10"/>
            <c:invertIfNegative val="0"/>
            <c:bubble3D val="0"/>
            <c:spPr>
              <a:solidFill>
                <a:srgbClr val="8784C6"/>
              </a:solidFill>
              <a:ln>
                <a:noFill/>
              </a:ln>
              <a:effectLst/>
            </c:spPr>
            <c:extLst>
              <c:ext xmlns:c16="http://schemas.microsoft.com/office/drawing/2014/chart" uri="{C3380CC4-5D6E-409C-BE32-E72D297353CC}">
                <c16:uniqueId val="{00000025-6C81-47B0-B1AF-BAF6FD9CCEB2}"/>
              </c:ext>
            </c:extLst>
          </c:dPt>
          <c:dPt>
            <c:idx val="11"/>
            <c:invertIfNegative val="0"/>
            <c:bubble3D val="0"/>
            <c:spPr>
              <a:solidFill>
                <a:srgbClr val="373472"/>
              </a:solidFill>
              <a:ln>
                <a:noFill/>
              </a:ln>
              <a:effectLst/>
            </c:spPr>
            <c:extLst>
              <c:ext xmlns:c16="http://schemas.microsoft.com/office/drawing/2014/chart" uri="{C3380CC4-5D6E-409C-BE32-E72D297353CC}">
                <c16:uniqueId val="{00000017-6C81-47B0-B1AF-BAF6FD9CCEB2}"/>
              </c:ext>
            </c:extLst>
          </c:dPt>
          <c:dPt>
            <c:idx val="12"/>
            <c:invertIfNegative val="0"/>
            <c:bubble3D val="0"/>
            <c:spPr>
              <a:solidFill>
                <a:srgbClr val="8784C6"/>
              </a:solidFill>
              <a:ln>
                <a:noFill/>
              </a:ln>
              <a:effectLst/>
            </c:spPr>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0EE6D1D-8224-43C5-A401-A4FDF6FC5BE5}" type="CELLRANGE">
                      <a:rPr lang="en-US" baseline="0"/>
                      <a:pPr>
                        <a:defRPr b="1">
                          <a:solidFill>
                            <a:srgbClr val="000000"/>
                          </a:solidFill>
                        </a:defRPr>
                      </a:pPr>
                      <a:t>[CELLRANGE]</a:t>
                    </a:fld>
                    <a:r>
                      <a:rPr lang="en-US" baseline="0"/>
                      <a:t>
</a:t>
                    </a:r>
                    <a:fld id="{1B2CC7D2-D897-4FC9-B0DC-E5E81B79286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BF26936-921E-4E68-A1C3-815435B5F126}" type="CELLRANGE">
                      <a:rPr lang="en-US" baseline="0"/>
                      <a:pPr>
                        <a:defRPr b="1">
                          <a:solidFill>
                            <a:srgbClr val="000000"/>
                          </a:solidFill>
                        </a:defRPr>
                      </a:pPr>
                      <a:t>[CELLRANGE]</a:t>
                    </a:fld>
                    <a:r>
                      <a:rPr lang="en-US" baseline="0"/>
                      <a:t>
</a:t>
                    </a:r>
                    <a:fld id="{2AC76C43-B9D1-442C-A41B-028E9D8DD0C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E791E72-E34A-4C4D-87CA-DDBB39AFE75E}" type="CELLRANGE">
                      <a:rPr lang="en-US" baseline="0"/>
                      <a:pPr>
                        <a:defRPr b="1">
                          <a:solidFill>
                            <a:srgbClr val="000000"/>
                          </a:solidFill>
                        </a:defRPr>
                      </a:pPr>
                      <a:t>[CELLRANGE]</a:t>
                    </a:fld>
                    <a:r>
                      <a:rPr lang="en-US" baseline="0"/>
                      <a:t>
</a:t>
                    </a:r>
                    <a:fld id="{051A56E3-D15D-4170-A32C-F5E4FFFE80E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73CFA62-8CF1-4888-A4D9-67812064E101}" type="CELLRANGE">
                      <a:rPr lang="en-US" baseline="0"/>
                      <a:pPr>
                        <a:defRPr b="1">
                          <a:solidFill>
                            <a:srgbClr val="000000"/>
                          </a:solidFill>
                        </a:defRPr>
                      </a:pPr>
                      <a:t>[CELLRANGE]</a:t>
                    </a:fld>
                    <a:r>
                      <a:rPr lang="en-US" baseline="0"/>
                      <a:t>
</a:t>
                    </a:r>
                    <a:fld id="{767C3E5B-A75E-4FD1-88D9-B8538E63AEA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5A4F135-F34A-4103-AF2F-BB4FA21F6CA4}" type="CELLRANGE">
                      <a:rPr lang="en-US" baseline="0"/>
                      <a:pPr>
                        <a:defRPr b="1">
                          <a:solidFill>
                            <a:srgbClr val="000000"/>
                          </a:solidFill>
                        </a:defRPr>
                      </a:pPr>
                      <a:t>[CELLRANGE]</a:t>
                    </a:fld>
                    <a:r>
                      <a:rPr lang="en-US" baseline="0"/>
                      <a:t>
</a:t>
                    </a:r>
                    <a:fld id="{3B68BF30-2C69-4CD2-A8D7-608BC0A2099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C321E45-1B09-477D-AA5A-DF7A983197FA}" type="CELLRANGE">
                      <a:rPr lang="en-US" baseline="0"/>
                      <a:pPr>
                        <a:defRPr b="1">
                          <a:solidFill>
                            <a:srgbClr val="000000"/>
                          </a:solidFill>
                        </a:defRPr>
                      </a:pPr>
                      <a:t>[CELLRANGE]</a:t>
                    </a:fld>
                    <a:r>
                      <a:rPr lang="en-US" baseline="0"/>
                      <a:t>
</a:t>
                    </a:r>
                    <a:fld id="{D642078A-998F-4EED-8572-67E531C1F60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A0743CF-6E95-4520-A37B-D3DAFE4BE199}" type="CELLRANGE">
                      <a:rPr lang="en-US" baseline="0"/>
                      <a:pPr>
                        <a:defRPr b="1">
                          <a:solidFill>
                            <a:srgbClr val="000000"/>
                          </a:solidFill>
                        </a:defRPr>
                      </a:pPr>
                      <a:t>[CELLRANGE]</a:t>
                    </a:fld>
                    <a:r>
                      <a:rPr lang="en-US" baseline="0"/>
                      <a:t>
</a:t>
                    </a:r>
                    <a:fld id="{A951AC2F-7D28-4BAD-97E1-7D9044BF887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06DF3EA-E523-463C-8176-E6A7FA733513}" type="CELLRANGE">
                      <a:rPr lang="en-US" baseline="0"/>
                      <a:pPr>
                        <a:defRPr b="1">
                          <a:solidFill>
                            <a:srgbClr val="000000"/>
                          </a:solidFill>
                        </a:defRPr>
                      </a:pPr>
                      <a:t>[CELLRANGE]</a:t>
                    </a:fld>
                    <a:r>
                      <a:rPr lang="en-US" baseline="0"/>
                      <a:t>
</a:t>
                    </a:r>
                    <a:fld id="{76DBACF5-76ED-454D-A7BE-E39B7256F83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17FB630-1451-405C-8E3D-5528FB379EFE}" type="CELLRANGE">
                      <a:rPr lang="en-US" baseline="0"/>
                      <a:pPr>
                        <a:defRPr b="1">
                          <a:solidFill>
                            <a:srgbClr val="000000"/>
                          </a:solidFill>
                        </a:defRPr>
                      </a:pPr>
                      <a:t>[CELLRANGE]</a:t>
                    </a:fld>
                    <a:r>
                      <a:rPr lang="en-US" baseline="0"/>
                      <a:t>
</a:t>
                    </a:r>
                    <a:fld id="{9601639A-8746-4480-9191-EEAF105DEB2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6D1FFDE-0865-4BFF-A6DA-4D57781518B1}" type="CELLRANGE">
                      <a:rPr lang="en-US" baseline="0"/>
                      <a:pPr>
                        <a:defRPr b="1">
                          <a:solidFill>
                            <a:srgbClr val="000000"/>
                          </a:solidFill>
                        </a:defRPr>
                      </a:pPr>
                      <a:t>[CELLRANGE]</a:t>
                    </a:fld>
                    <a:r>
                      <a:rPr lang="en-US" baseline="0"/>
                      <a:t>
</a:t>
                    </a:r>
                    <a:fld id="{5DC14DD0-68BD-4E42-8C2E-E8B990BB275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7.4736049298195753E-4"/>
                  <c:y val="6.9248002878144858E-3"/>
                </c:manualLayout>
              </c:layout>
              <c:tx>
                <c:rich>
                  <a:bodyPr rot="-5400000" spcFirstLastPara="1" vertOverflow="ellipsis" wrap="square" lIns="38100" tIns="19050" rIns="38100" bIns="19050" anchor="ctr" anchorCtr="1">
                    <a:noAutofit/>
                  </a:bodyPr>
                  <a:lstStyle/>
                  <a:p>
                    <a:pPr>
                      <a:defRPr sz="900" b="1" i="0" u="none" strike="noStrike" kern="1200" baseline="0">
                        <a:solidFill>
                          <a:srgbClr val="000000"/>
                        </a:solidFill>
                        <a:latin typeface="+mn-lt"/>
                        <a:ea typeface="+mn-ea"/>
                        <a:cs typeface="+mn-cs"/>
                      </a:defRPr>
                    </a:pPr>
                    <a:fld id="{6E0F02DF-F248-4975-9D00-DFBDEBF4F00F}" type="CELLRANGE">
                      <a:rPr lang="en-US" baseline="0"/>
                      <a:pPr>
                        <a:defRPr b="1">
                          <a:solidFill>
                            <a:srgbClr val="000000"/>
                          </a:solidFill>
                        </a:defRPr>
                      </a:pPr>
                      <a:t>[CELLRANGE]</a:t>
                    </a:fld>
                    <a:r>
                      <a:rPr lang="en-US" baseline="0"/>
                      <a:t>
</a:t>
                    </a:r>
                    <a:fld id="{499B31EA-921E-4387-A512-B2F8876C9F5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no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5.0045217391304346E-2"/>
                      <c:h val="5.8577444174618347E-2"/>
                    </c:manualLayout>
                  </c15:layout>
                  <c15:dlblFieldTable/>
                  <c15:showDataLabelsRange val="1"/>
                </c:ext>
                <c:ext xmlns:c16="http://schemas.microsoft.com/office/drawing/2014/chart" uri="{C3380CC4-5D6E-409C-BE32-E72D297353CC}">
                  <c16:uniqueId val="{00000025-6C81-47B0-B1AF-BAF6FD9CCEB2}"/>
                </c:ext>
              </c:extLst>
            </c:dLbl>
            <c:dLbl>
              <c:idx val="11"/>
              <c:layout>
                <c:manualLayout>
                  <c:x val="-9.846590962094013E-17"/>
                  <c:y val="8.826691176782036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59D60B39-66FF-4E6A-80DC-467DD470B734}" type="CELLRANGE">
                      <a:rPr lang="en-US" baseline="0"/>
                      <a:pPr>
                        <a:defRPr b="1">
                          <a:solidFill>
                            <a:srgbClr val="FFFFFF"/>
                          </a:solidFill>
                        </a:defRPr>
                      </a:pPr>
                      <a:t>[CELLRANGE]</a:t>
                    </a:fld>
                    <a:r>
                      <a:rPr lang="en-US" baseline="0"/>
                      <a:t>
</a:t>
                    </a:r>
                    <a:fld id="{CA89B0CA-6B80-4804-902F-43AEC8C34BAF}"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066300144444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B7B3511-5EFB-4C6D-A181-4237FAC5087C}" type="CELLRANGE">
                      <a:rPr lang="en-US" baseline="0"/>
                      <a:pPr>
                        <a:defRPr b="1">
                          <a:solidFill>
                            <a:srgbClr val="000000"/>
                          </a:solidFill>
                        </a:defRPr>
                      </a:pPr>
                      <a:t>[CELLRANGE]</a:t>
                    </a:fld>
                    <a:r>
                      <a:rPr lang="en-US" baseline="0"/>
                      <a:t>
</a:t>
                    </a:r>
                    <a:fld id="{6B8C1D3A-0D66-4AC0-A586-2B691282D38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37CD6A2-804C-41AF-8CE1-021148E40D3D}" type="CELLRANGE">
                      <a:rPr lang="en-US" baseline="0"/>
                      <a:pPr>
                        <a:defRPr b="1">
                          <a:solidFill>
                            <a:srgbClr val="000000"/>
                          </a:solidFill>
                        </a:defRPr>
                      </a:pPr>
                      <a:t>[CELLRANGE]</a:t>
                    </a:fld>
                    <a:r>
                      <a:rPr lang="en-US" baseline="0"/>
                      <a:t>
</a:t>
                    </a:r>
                    <a:fld id="{191874E7-3267-4CB7-A0F2-7E68DD35C59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FB5F4E5-C354-4D74-931C-86A27604207F}" type="CELLRANGE">
                      <a:rPr lang="en-US" baseline="0"/>
                      <a:pPr>
                        <a:defRPr b="1">
                          <a:solidFill>
                            <a:srgbClr val="000000"/>
                          </a:solidFill>
                        </a:defRPr>
                      </a:pPr>
                      <a:t>[CELLRANGE]</a:t>
                    </a:fld>
                    <a:r>
                      <a:rPr lang="en-US" baseline="0"/>
                      <a:t>
</a:t>
                    </a:r>
                    <a:fld id="{3F5A4856-6421-4A22-B743-7AB7A2D7DF1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42B0F0F-8609-4729-8AE2-7D6D192FF676}" type="CELLRANGE">
                      <a:rPr lang="en-US" baseline="0"/>
                      <a:pPr>
                        <a:defRPr b="1">
                          <a:solidFill>
                            <a:srgbClr val="000000"/>
                          </a:solidFill>
                        </a:defRPr>
                      </a:pPr>
                      <a:t>[CELLRANGE]</a:t>
                    </a:fld>
                    <a:r>
                      <a:rPr lang="en-US" baseline="0"/>
                      <a:t>
</a:t>
                    </a:r>
                    <a:fld id="{BAB019CE-B223-4A43-8DC5-7DDA83DA25A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5F4BBFA-8C5F-4C75-91F3-47A20BAEEA4C}" type="CELLRANGE">
                      <a:rPr lang="en-US" baseline="0"/>
                      <a:pPr>
                        <a:defRPr b="1">
                          <a:solidFill>
                            <a:srgbClr val="000000"/>
                          </a:solidFill>
                        </a:defRPr>
                      </a:pPr>
                      <a:t>[CELLRANGE]</a:t>
                    </a:fld>
                    <a:r>
                      <a:rPr lang="en-US" baseline="0"/>
                      <a:t>
</a:t>
                    </a:r>
                    <a:fld id="{2D64A5E8-3DF4-4AE2-87DD-838146F5384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5D8A94D-6F3C-414B-BBED-C07608FFB8AD}" type="CELLRANGE">
                      <a:rPr lang="en-US" baseline="0"/>
                      <a:pPr>
                        <a:defRPr b="1">
                          <a:solidFill>
                            <a:srgbClr val="000000"/>
                          </a:solidFill>
                        </a:defRPr>
                      </a:pPr>
                      <a:t>[CELLRANGE]</a:t>
                    </a:fld>
                    <a:r>
                      <a:rPr lang="en-US" baseline="0"/>
                      <a:t>
</a:t>
                    </a:r>
                    <a:fld id="{6E45B0F0-4194-4232-85C9-0905C9E7A7D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19F1D61-B222-428C-8534-EA1EDA5BB949}" type="CELLRANGE">
                      <a:rPr lang="en-US" baseline="0"/>
                      <a:pPr>
                        <a:defRPr b="1">
                          <a:solidFill>
                            <a:srgbClr val="000000"/>
                          </a:solidFill>
                        </a:defRPr>
                      </a:pPr>
                      <a:t>[CELLRANGE]</a:t>
                    </a:fld>
                    <a:r>
                      <a:rPr lang="en-US" baseline="0"/>
                      <a:t>
</a:t>
                    </a:r>
                    <a:fld id="{C20CEEEE-ED03-49E9-9C9C-87C4C042752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F88AE36-835D-48C8-8FBB-2D3F6DCD344B}" type="CELLRANGE">
                      <a:rPr lang="en-US" baseline="0"/>
                      <a:pPr>
                        <a:defRPr b="1">
                          <a:solidFill>
                            <a:srgbClr val="000000"/>
                          </a:solidFill>
                        </a:defRPr>
                      </a:pPr>
                      <a:t>[CELLRANGE]</a:t>
                    </a:fld>
                    <a:r>
                      <a:rPr lang="en-US" baseline="0"/>
                      <a:t>
</a:t>
                    </a:r>
                    <a:fld id="{3A258D8E-7A07-4CD1-A8EB-194F6B465E5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Asturias, Principado de</c:v>
                </c:pt>
                <c:pt idx="3">
                  <c:v>Galicia</c:v>
                </c:pt>
                <c:pt idx="4">
                  <c:v>Navarra, Comunidad Foral de</c:v>
                </c:pt>
                <c:pt idx="5">
                  <c:v>Cantabria</c:v>
                </c:pt>
                <c:pt idx="6">
                  <c:v>Castilla - La Mancha</c:v>
                </c:pt>
                <c:pt idx="7">
                  <c:v>Andalucía</c:v>
                </c:pt>
                <c:pt idx="8">
                  <c:v>Comunitat Valenciana</c:v>
                </c:pt>
                <c:pt idx="9">
                  <c:v>Ceuta</c:v>
                </c:pt>
                <c:pt idx="10">
                  <c:v>Madrid, Comunidad de</c:v>
                </c:pt>
                <c:pt idx="11">
                  <c:v>Media Nacional</c:v>
                </c:pt>
                <c:pt idx="12">
                  <c:v>Melilla</c:v>
                </c:pt>
                <c:pt idx="13">
                  <c:v>Extremadura</c:v>
                </c:pt>
                <c:pt idx="14">
                  <c:v>Rioja, La</c:v>
                </c:pt>
                <c:pt idx="15">
                  <c:v>Balears, Illes</c:v>
                </c:pt>
                <c:pt idx="16">
                  <c:v>Murcia, Región de</c:v>
                </c:pt>
                <c:pt idx="17">
                  <c:v>Cataluña</c:v>
                </c:pt>
                <c:pt idx="18">
                  <c:v>Canarias</c:v>
                </c:pt>
                <c:pt idx="19">
                  <c:v>País Vasco</c:v>
                </c:pt>
              </c:strCache>
            </c:strRef>
          </c:cat>
          <c:val>
            <c:numRef>
              <c:f>'11ListaEspera'!$P$13:$P$32</c:f>
              <c:numCache>
                <c:formatCode>0.00%</c:formatCode>
                <c:ptCount val="20"/>
                <c:pt idx="0">
                  <c:v>1.3087671726710606E-3</c:v>
                </c:pt>
                <c:pt idx="1">
                  <c:v>2.3261662265811642E-3</c:v>
                </c:pt>
                <c:pt idx="2">
                  <c:v>9.2693253990959543E-3</c:v>
                </c:pt>
                <c:pt idx="3">
                  <c:v>1.3033350377819442E-2</c:v>
                </c:pt>
                <c:pt idx="4">
                  <c:v>2.0876944837340879E-2</c:v>
                </c:pt>
                <c:pt idx="5">
                  <c:v>2.2860840028036879E-2</c:v>
                </c:pt>
                <c:pt idx="6">
                  <c:v>4.1614944260319371E-2</c:v>
                </c:pt>
                <c:pt idx="7">
                  <c:v>4.3097834934071301E-2</c:v>
                </c:pt>
                <c:pt idx="8">
                  <c:v>4.5390767886877952E-2</c:v>
                </c:pt>
                <c:pt idx="9">
                  <c:v>5.411629245826137E-2</c:v>
                </c:pt>
                <c:pt idx="10">
                  <c:v>5.974649902892773E-2</c:v>
                </c:pt>
                <c:pt idx="11">
                  <c:v>6.8003283602146608E-2</c:v>
                </c:pt>
                <c:pt idx="12">
                  <c:v>8.7561374795417354E-2</c:v>
                </c:pt>
                <c:pt idx="13">
                  <c:v>9.4119067745441376E-2</c:v>
                </c:pt>
                <c:pt idx="14">
                  <c:v>9.5728155339805832E-2</c:v>
                </c:pt>
                <c:pt idx="15">
                  <c:v>9.8391189332181606E-2</c:v>
                </c:pt>
                <c:pt idx="16">
                  <c:v>0.10264182008681336</c:v>
                </c:pt>
                <c:pt idx="17">
                  <c:v>0.13697191400584441</c:v>
                </c:pt>
                <c:pt idx="18">
                  <c:v>0.14093449657203477</c:v>
                </c:pt>
                <c:pt idx="19">
                  <c:v>0.1600783680995736</c:v>
                </c:pt>
              </c:numCache>
            </c:numRef>
          </c:val>
          <c:extLst>
            <c:ext xmlns:c15="http://schemas.microsoft.com/office/drawing/2012/chart" uri="{02D57815-91ED-43cb-92C2-25804820EDAC}">
              <c15:datalabelsRange>
                <c15:f>'11ListaEspera'!$N$13:$N$32</c15:f>
                <c15:dlblRangeCache>
                  <c:ptCount val="20"/>
                  <c:pt idx="0">
                    <c:v>167</c:v>
                  </c:pt>
                  <c:pt idx="1">
                    <c:v>111</c:v>
                  </c:pt>
                  <c:pt idx="2">
                    <c:v>324</c:v>
                  </c:pt>
                  <c:pt idx="3">
                    <c:v>1.147</c:v>
                  </c:pt>
                  <c:pt idx="4">
                    <c:v>369</c:v>
                  </c:pt>
                  <c:pt idx="5">
                    <c:v>424</c:v>
                  </c:pt>
                  <c:pt idx="6">
                    <c:v>3.453</c:v>
                  </c:pt>
                  <c:pt idx="7">
                    <c:v>13.767</c:v>
                  </c:pt>
                  <c:pt idx="8">
                    <c:v>8.314</c:v>
                  </c:pt>
                  <c:pt idx="9">
                    <c:v>94</c:v>
                  </c:pt>
                  <c:pt idx="10">
                    <c:v>12.859</c:v>
                  </c:pt>
                  <c:pt idx="11">
                    <c:v>116.390</c:v>
                  </c:pt>
                  <c:pt idx="12">
                    <c:v>214</c:v>
                  </c:pt>
                  <c:pt idx="13">
                    <c:v>3.897</c:v>
                  </c:pt>
                  <c:pt idx="14">
                    <c:v>986</c:v>
                  </c:pt>
                  <c:pt idx="15">
                    <c:v>3.645</c:v>
                  </c:pt>
                  <c:pt idx="16">
                    <c:v>5.486</c:v>
                  </c:pt>
                  <c:pt idx="17">
                    <c:v>38.342</c:v>
                  </c:pt>
                  <c:pt idx="18">
                    <c:v>8.901</c:v>
                  </c:pt>
                  <c:pt idx="19">
                    <c:v>13.890</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'11ListaEspera'!$L$13:$L$32</c:f>
              <c:strCache>
                <c:ptCount val="20"/>
                <c:pt idx="0">
                  <c:v>Castilla y León</c:v>
                </c:pt>
                <c:pt idx="1">
                  <c:v>Aragón</c:v>
                </c:pt>
                <c:pt idx="2">
                  <c:v>Asturias, Principado de</c:v>
                </c:pt>
                <c:pt idx="3">
                  <c:v>Galicia</c:v>
                </c:pt>
                <c:pt idx="4">
                  <c:v>Navarra, Comunidad Foral de</c:v>
                </c:pt>
                <c:pt idx="5">
                  <c:v>Cantabria</c:v>
                </c:pt>
                <c:pt idx="6">
                  <c:v>Castilla - La Mancha</c:v>
                </c:pt>
                <c:pt idx="7">
                  <c:v>Andalucía</c:v>
                </c:pt>
                <c:pt idx="8">
                  <c:v>Comunitat Valenciana</c:v>
                </c:pt>
                <c:pt idx="9">
                  <c:v>Ceuta</c:v>
                </c:pt>
                <c:pt idx="10">
                  <c:v>Madrid, Comunidad de</c:v>
                </c:pt>
                <c:pt idx="11">
                  <c:v>Media Nacional</c:v>
                </c:pt>
                <c:pt idx="12">
                  <c:v>Melilla</c:v>
                </c:pt>
                <c:pt idx="13">
                  <c:v>Extremadura</c:v>
                </c:pt>
                <c:pt idx="14">
                  <c:v>Rioja, La</c:v>
                </c:pt>
                <c:pt idx="15">
                  <c:v>Balears, Illes</c:v>
                </c:pt>
                <c:pt idx="16">
                  <c:v>Murcia, Región de</c:v>
                </c:pt>
                <c:pt idx="17">
                  <c:v>Cataluña</c:v>
                </c:pt>
                <c:pt idx="18">
                  <c:v>Canarias</c:v>
                </c:pt>
                <c:pt idx="19">
                  <c:v>País Vasco</c:v>
                </c:pt>
              </c:strCache>
            </c:strRef>
          </c:cat>
          <c:val>
            <c:numRef>
              <c:f>'11ListaEspera'!$Q$13:$Q$32</c:f>
              <c:numCache>
                <c:formatCode>0.00%</c:formatCode>
                <c:ptCount val="20"/>
                <c:pt idx="0">
                  <c:v>0.93199671639785342</c:v>
                </c:pt>
                <c:pt idx="1">
                  <c:v>0.93199671639785342</c:v>
                </c:pt>
                <c:pt idx="2">
                  <c:v>0.93199671639785342</c:v>
                </c:pt>
                <c:pt idx="3">
                  <c:v>0.93199671639785342</c:v>
                </c:pt>
                <c:pt idx="4">
                  <c:v>0.93199671639785342</c:v>
                </c:pt>
                <c:pt idx="5">
                  <c:v>0.93199671639785342</c:v>
                </c:pt>
                <c:pt idx="6">
                  <c:v>0.93199671639785342</c:v>
                </c:pt>
                <c:pt idx="7">
                  <c:v>0.93199671639785342</c:v>
                </c:pt>
                <c:pt idx="8">
                  <c:v>0.93199671639785342</c:v>
                </c:pt>
                <c:pt idx="9">
                  <c:v>0.93199671639785342</c:v>
                </c:pt>
                <c:pt idx="10">
                  <c:v>0.93199671639785342</c:v>
                </c:pt>
                <c:pt idx="11">
                  <c:v>0.93199671639785342</c:v>
                </c:pt>
                <c:pt idx="12">
                  <c:v>0.93199671639785342</c:v>
                </c:pt>
                <c:pt idx="13">
                  <c:v>0.93199671639785342</c:v>
                </c:pt>
                <c:pt idx="14">
                  <c:v>0.93199671639785342</c:v>
                </c:pt>
                <c:pt idx="15">
                  <c:v>0.93199671639785342</c:v>
                </c:pt>
                <c:pt idx="16">
                  <c:v>0.93199671639785342</c:v>
                </c:pt>
                <c:pt idx="17">
                  <c:v>0.93199671639785342</c:v>
                </c:pt>
                <c:pt idx="18">
                  <c:v>0.93199671639785342</c:v>
                </c:pt>
                <c:pt idx="19">
                  <c:v>0.93199671639785342</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4434755220814789E-2"/>
          <c:y val="0.91510878897147208"/>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7-C55D-4E29-9CD8-90CA83D3C1E4}"/>
              </c:ext>
            </c:extLst>
          </c:dPt>
          <c:dPt>
            <c:idx val="1"/>
            <c:invertIfNegative val="0"/>
            <c:bubble3D val="0"/>
            <c:spPr>
              <a:solidFill>
                <a:srgbClr val="AD84C6"/>
              </a:solidFill>
              <a:ln>
                <a:noFill/>
              </a:ln>
              <a:effectLst/>
            </c:spPr>
            <c:extLst>
              <c:ext xmlns:c16="http://schemas.microsoft.com/office/drawing/2014/chart" uri="{C3380CC4-5D6E-409C-BE32-E72D297353CC}">
                <c16:uniqueId val="{00000008-C55D-4E29-9CD8-90CA83D3C1E4}"/>
              </c:ext>
            </c:extLst>
          </c:dPt>
          <c:dPt>
            <c:idx val="2"/>
            <c:invertIfNegative val="0"/>
            <c:bubble3D val="0"/>
            <c:spPr>
              <a:solidFill>
                <a:srgbClr val="AD84C6"/>
              </a:solidFill>
              <a:ln>
                <a:noFill/>
              </a:ln>
              <a:effectLst/>
            </c:spPr>
            <c:extLst>
              <c:ext xmlns:c16="http://schemas.microsoft.com/office/drawing/2014/chart" uri="{C3380CC4-5D6E-409C-BE32-E72D297353CC}">
                <c16:uniqueId val="{00000009-C55D-4E29-9CD8-90CA83D3C1E4}"/>
              </c:ext>
            </c:extLst>
          </c:dPt>
          <c:dPt>
            <c:idx val="3"/>
            <c:invertIfNegative val="0"/>
            <c:bubble3D val="0"/>
            <c:spPr>
              <a:solidFill>
                <a:srgbClr val="AD84C6"/>
              </a:solidFill>
              <a:ln>
                <a:noFill/>
              </a:ln>
              <a:effectLst/>
            </c:spPr>
            <c:extLst>
              <c:ext xmlns:c16="http://schemas.microsoft.com/office/drawing/2014/chart" uri="{C3380CC4-5D6E-409C-BE32-E72D297353CC}">
                <c16:uniqueId val="{0000000A-C55D-4E29-9CD8-90CA83D3C1E4}"/>
              </c:ext>
            </c:extLst>
          </c:dPt>
          <c:dPt>
            <c:idx val="4"/>
            <c:invertIfNegative val="0"/>
            <c:bubble3D val="0"/>
            <c:spPr>
              <a:solidFill>
                <a:srgbClr val="AD84C6"/>
              </a:solidFill>
              <a:ln>
                <a:noFill/>
              </a:ln>
              <a:effectLst/>
            </c:spPr>
            <c:extLst>
              <c:ext xmlns:c16="http://schemas.microsoft.com/office/drawing/2014/chart" uri="{C3380CC4-5D6E-409C-BE32-E72D297353CC}">
                <c16:uniqueId val="{0000000B-C55D-4E29-9CD8-90CA83D3C1E4}"/>
              </c:ext>
            </c:extLst>
          </c:dPt>
          <c:dPt>
            <c:idx val="5"/>
            <c:invertIfNegative val="0"/>
            <c:bubble3D val="0"/>
            <c:spPr>
              <a:solidFill>
                <a:srgbClr val="AD84C6"/>
              </a:solidFill>
              <a:ln>
                <a:noFill/>
              </a:ln>
              <a:effectLst/>
            </c:spPr>
            <c:extLst>
              <c:ext xmlns:c16="http://schemas.microsoft.com/office/drawing/2014/chart" uri="{C3380CC4-5D6E-409C-BE32-E72D297353CC}">
                <c16:uniqueId val="{0000000C-C55D-4E29-9CD8-90CA83D3C1E4}"/>
              </c:ext>
            </c:extLst>
          </c:dPt>
          <c:dPt>
            <c:idx val="6"/>
            <c:invertIfNegative val="0"/>
            <c:bubble3D val="0"/>
            <c:spPr>
              <a:solidFill>
                <a:srgbClr val="AD84C6"/>
              </a:solidFill>
              <a:ln>
                <a:noFill/>
              </a:ln>
              <a:effectLst/>
            </c:spPr>
            <c:extLst>
              <c:ext xmlns:c16="http://schemas.microsoft.com/office/drawing/2014/chart" uri="{C3380CC4-5D6E-409C-BE32-E72D297353CC}">
                <c16:uniqueId val="{0000000D-C55D-4E29-9CD8-90CA83D3C1E4}"/>
              </c:ext>
            </c:extLst>
          </c:dPt>
          <c:dPt>
            <c:idx val="7"/>
            <c:invertIfNegative val="0"/>
            <c:bubble3D val="0"/>
            <c:spPr>
              <a:solidFill>
                <a:srgbClr val="AD84C6"/>
              </a:solidFill>
              <a:ln>
                <a:noFill/>
              </a:ln>
              <a:effectLst/>
            </c:spPr>
            <c:extLst>
              <c:ext xmlns:c16="http://schemas.microsoft.com/office/drawing/2014/chart" uri="{C3380CC4-5D6E-409C-BE32-E72D297353CC}">
                <c16:uniqueId val="{0000000E-C55D-4E29-9CD8-90CA83D3C1E4}"/>
              </c:ext>
            </c:extLst>
          </c:dPt>
          <c:dPt>
            <c:idx val="8"/>
            <c:invertIfNegative val="0"/>
            <c:bubble3D val="0"/>
            <c:spPr>
              <a:solidFill>
                <a:srgbClr val="AD84C6"/>
              </a:solidFill>
              <a:ln>
                <a:noFill/>
              </a:ln>
              <a:effectLst/>
            </c:spPr>
            <c:extLst>
              <c:ext xmlns:c16="http://schemas.microsoft.com/office/drawing/2014/chart" uri="{C3380CC4-5D6E-409C-BE32-E72D297353CC}">
                <c16:uniqueId val="{00000000-C55D-4E29-9CD8-90CA83D3C1E4}"/>
              </c:ext>
            </c:extLst>
          </c:dPt>
          <c:dPt>
            <c:idx val="9"/>
            <c:invertIfNegative val="0"/>
            <c:bubble3D val="0"/>
            <c:spPr>
              <a:solidFill>
                <a:srgbClr val="AD84C6"/>
              </a:solidFill>
              <a:ln>
                <a:noFill/>
              </a:ln>
              <a:effectLst/>
            </c:spPr>
            <c:extLst>
              <c:ext xmlns:c16="http://schemas.microsoft.com/office/drawing/2014/chart" uri="{C3380CC4-5D6E-409C-BE32-E72D297353CC}">
                <c16:uniqueId val="{00000001-C55D-4E29-9CD8-90CA83D3C1E4}"/>
              </c:ext>
            </c:extLst>
          </c:dPt>
          <c:dPt>
            <c:idx val="10"/>
            <c:invertIfNegative val="0"/>
            <c:bubble3D val="0"/>
            <c:spPr>
              <a:solidFill>
                <a:srgbClr val="5A3471"/>
              </a:solidFill>
              <a:ln>
                <a:noFill/>
              </a:ln>
              <a:effectLst/>
            </c:spPr>
            <c:extLst>
              <c:ext xmlns:c16="http://schemas.microsoft.com/office/drawing/2014/chart" uri="{C3380CC4-5D6E-409C-BE32-E72D297353CC}">
                <c16:uniqueId val="{00000003-C55D-4E29-9CD8-90CA83D3C1E4}"/>
              </c:ext>
            </c:extLst>
          </c:dPt>
          <c:dPt>
            <c:idx val="11"/>
            <c:invertIfNegative val="0"/>
            <c:bubble3D val="0"/>
            <c:spPr>
              <a:solidFill>
                <a:srgbClr val="AD84C6"/>
              </a:solidFill>
              <a:ln>
                <a:noFill/>
              </a:ln>
              <a:effectLst/>
            </c:spPr>
            <c:extLst>
              <c:ext xmlns:c16="http://schemas.microsoft.com/office/drawing/2014/chart" uri="{C3380CC4-5D6E-409C-BE32-E72D297353CC}">
                <c16:uniqueId val="{00000005-C55D-4E29-9CD8-90CA83D3C1E4}"/>
              </c:ext>
            </c:extLst>
          </c:dPt>
          <c:dPt>
            <c:idx val="12"/>
            <c:invertIfNegative val="0"/>
            <c:bubble3D val="0"/>
            <c:spPr>
              <a:solidFill>
                <a:srgbClr val="AD84C6"/>
              </a:solidFill>
              <a:ln>
                <a:noFill/>
              </a:ln>
              <a:effectLst/>
            </c:spPr>
            <c:extLst>
              <c:ext xmlns:c16="http://schemas.microsoft.com/office/drawing/2014/chart" uri="{C3380CC4-5D6E-409C-BE32-E72D297353CC}">
                <c16:uniqueId val="{00000006-C55D-4E29-9CD8-90CA83D3C1E4}"/>
              </c:ext>
            </c:extLst>
          </c:dPt>
          <c:dPt>
            <c:idx val="13"/>
            <c:invertIfNegative val="0"/>
            <c:bubble3D val="0"/>
            <c:spPr>
              <a:solidFill>
                <a:srgbClr val="AD84C6"/>
              </a:solidFill>
              <a:ln>
                <a:noFill/>
              </a:ln>
              <a:effectLst/>
            </c:spPr>
            <c:extLst>
              <c:ext xmlns:c16="http://schemas.microsoft.com/office/drawing/2014/chart" uri="{C3380CC4-5D6E-409C-BE32-E72D297353CC}">
                <c16:uniqueId val="{0000000F-C55D-4E29-9CD8-90CA83D3C1E4}"/>
              </c:ext>
            </c:extLst>
          </c:dPt>
          <c:dPt>
            <c:idx val="14"/>
            <c:invertIfNegative val="0"/>
            <c:bubble3D val="0"/>
            <c:spPr>
              <a:solidFill>
                <a:srgbClr val="AD84C6"/>
              </a:solidFill>
              <a:ln>
                <a:noFill/>
              </a:ln>
              <a:effectLst/>
            </c:spPr>
            <c:extLst>
              <c:ext xmlns:c16="http://schemas.microsoft.com/office/drawing/2014/chart" uri="{C3380CC4-5D6E-409C-BE32-E72D297353CC}">
                <c16:uniqueId val="{00000010-C55D-4E29-9CD8-90CA83D3C1E4}"/>
              </c:ext>
            </c:extLst>
          </c:dPt>
          <c:dPt>
            <c:idx val="15"/>
            <c:invertIfNegative val="0"/>
            <c:bubble3D val="0"/>
            <c:spPr>
              <a:solidFill>
                <a:srgbClr val="AD84C6"/>
              </a:solidFill>
              <a:ln>
                <a:noFill/>
              </a:ln>
              <a:effectLst/>
            </c:spPr>
            <c:extLst>
              <c:ext xmlns:c16="http://schemas.microsoft.com/office/drawing/2014/chart" uri="{C3380CC4-5D6E-409C-BE32-E72D297353CC}">
                <c16:uniqueId val="{00000011-C55D-4E29-9CD8-90CA83D3C1E4}"/>
              </c:ext>
            </c:extLst>
          </c:dPt>
          <c:dPt>
            <c:idx val="16"/>
            <c:invertIfNegative val="0"/>
            <c:bubble3D val="0"/>
            <c:spPr>
              <a:solidFill>
                <a:srgbClr val="AD84C6"/>
              </a:solidFill>
              <a:ln>
                <a:noFill/>
              </a:ln>
              <a:effectLst/>
            </c:spPr>
            <c:extLst>
              <c:ext xmlns:c16="http://schemas.microsoft.com/office/drawing/2014/chart" uri="{C3380CC4-5D6E-409C-BE32-E72D297353CC}">
                <c16:uniqueId val="{00000012-C55D-4E29-9CD8-90CA83D3C1E4}"/>
              </c:ext>
            </c:extLst>
          </c:dPt>
          <c:dPt>
            <c:idx val="17"/>
            <c:invertIfNegative val="0"/>
            <c:bubble3D val="0"/>
            <c:spPr>
              <a:solidFill>
                <a:srgbClr val="AD84C6"/>
              </a:solidFill>
              <a:ln>
                <a:noFill/>
              </a:ln>
              <a:effectLst/>
            </c:spPr>
            <c:extLst>
              <c:ext xmlns:c16="http://schemas.microsoft.com/office/drawing/2014/chart" uri="{C3380CC4-5D6E-409C-BE32-E72D297353CC}">
                <c16:uniqueId val="{00000013-C55D-4E29-9CD8-90CA83D3C1E4}"/>
              </c:ext>
            </c:extLst>
          </c:dPt>
          <c:dPt>
            <c:idx val="18"/>
            <c:invertIfNegative val="0"/>
            <c:bubble3D val="0"/>
            <c:spPr>
              <a:solidFill>
                <a:srgbClr val="AD84C6"/>
              </a:solidFill>
              <a:ln>
                <a:noFill/>
              </a:ln>
              <a:effectLst/>
            </c:spPr>
            <c:extLst>
              <c:ext xmlns:c16="http://schemas.microsoft.com/office/drawing/2014/chart" uri="{C3380CC4-5D6E-409C-BE32-E72D297353CC}">
                <c16:uniqueId val="{00000014-C55D-4E29-9CD8-90CA83D3C1E4}"/>
              </c:ext>
            </c:extLst>
          </c:dPt>
          <c:dPt>
            <c:idx val="19"/>
            <c:invertIfNegative val="0"/>
            <c:bubble3D val="0"/>
            <c:spPr>
              <a:solidFill>
                <a:srgbClr val="AD84C6"/>
              </a:solidFill>
              <a:ln>
                <a:noFill/>
              </a:ln>
              <a:effectLst/>
            </c:spPr>
            <c:extLst>
              <c:ext xmlns:c16="http://schemas.microsoft.com/office/drawing/2014/chart" uri="{C3380CC4-5D6E-409C-BE32-E72D297353CC}">
                <c16:uniqueId val="{00000015-C55D-4E29-9CD8-90CA83D3C1E4}"/>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534FD7F-61A4-443D-B424-65A2A24ACFD4}" type="CELLRANGE">
                      <a:rPr lang="en-US" baseline="0"/>
                      <a:pPr>
                        <a:defRPr b="1">
                          <a:solidFill>
                            <a:srgbClr val="000000"/>
                          </a:solidFill>
                        </a:defRPr>
                      </a:pPr>
                      <a:t>[CELLRANGE]</a:t>
                    </a:fld>
                    <a:r>
                      <a:rPr lang="en-US" baseline="0"/>
                      <a:t>
</a:t>
                    </a:r>
                    <a:fld id="{5E77EBFF-E9D3-487E-BCE4-AFDC4801678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AC8FAD4-D799-46D4-8FE2-921C83BE114E}" type="CELLRANGE">
                      <a:rPr lang="en-US" baseline="0"/>
                      <a:pPr>
                        <a:defRPr b="1">
                          <a:solidFill>
                            <a:srgbClr val="000000"/>
                          </a:solidFill>
                        </a:defRPr>
                      </a:pPr>
                      <a:t>[CELLRANGE]</a:t>
                    </a:fld>
                    <a:r>
                      <a:rPr lang="en-US" baseline="0"/>
                      <a:t>
</a:t>
                    </a:r>
                    <a:fld id="{5D4482D1-2852-4F61-8C61-5FEC9E43C16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C5D1DA9-EA48-485B-B1AA-A295610BF4E5}" type="CELLRANGE">
                      <a:rPr lang="en-US" baseline="0"/>
                      <a:pPr>
                        <a:defRPr b="1">
                          <a:solidFill>
                            <a:srgbClr val="000000"/>
                          </a:solidFill>
                        </a:defRPr>
                      </a:pPr>
                      <a:t>[CELLRANGE]</a:t>
                    </a:fld>
                    <a:r>
                      <a:rPr lang="en-US" baseline="0"/>
                      <a:t>
</a:t>
                    </a:r>
                    <a:fld id="{D3844648-8E8F-4C9E-A107-F00B6C4265E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A92DDD4-4F54-49E8-A732-6742EB2568A5}" type="CELLRANGE">
                      <a:rPr lang="en-US" baseline="0"/>
                      <a:pPr>
                        <a:defRPr b="1">
                          <a:solidFill>
                            <a:srgbClr val="000000"/>
                          </a:solidFill>
                        </a:defRPr>
                      </a:pPr>
                      <a:t>[CELLRANGE]</a:t>
                    </a:fld>
                    <a:r>
                      <a:rPr lang="en-US" baseline="0"/>
                      <a:t>
</a:t>
                    </a:r>
                    <a:fld id="{C870DB97-8B15-45E8-8E90-AC87A6BEA3B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4F793E2-B558-4C6F-9C91-0E0A0DA88595}" type="CELLRANGE">
                      <a:rPr lang="en-US" baseline="0"/>
                      <a:pPr>
                        <a:defRPr b="1">
                          <a:solidFill>
                            <a:srgbClr val="000000"/>
                          </a:solidFill>
                        </a:defRPr>
                      </a:pPr>
                      <a:t>[CELLRANGE]</a:t>
                    </a:fld>
                    <a:r>
                      <a:rPr lang="en-US" baseline="0"/>
                      <a:t>
</a:t>
                    </a:r>
                    <a:fld id="{5777E189-0435-4F4B-B179-B002B6113E0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A9B39A1-2052-4672-B27A-EDAACB1A8834}" type="CELLRANGE">
                      <a:rPr lang="en-US" baseline="0"/>
                      <a:pPr>
                        <a:defRPr b="1">
                          <a:solidFill>
                            <a:srgbClr val="000000"/>
                          </a:solidFill>
                        </a:defRPr>
                      </a:pPr>
                      <a:t>[CELLRANGE]</a:t>
                    </a:fld>
                    <a:r>
                      <a:rPr lang="en-US" baseline="0"/>
                      <a:t>
</a:t>
                    </a:r>
                    <a:fld id="{1D2BE0B7-BDC8-4BA2-B074-6A267BD45D0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2FBBD21-AF4A-448C-ACE0-2FFFCC6EE463}" type="CELLRANGE">
                      <a:rPr lang="en-US" baseline="0"/>
                      <a:pPr>
                        <a:defRPr b="1">
                          <a:solidFill>
                            <a:srgbClr val="000000"/>
                          </a:solidFill>
                        </a:defRPr>
                      </a:pPr>
                      <a:t>[CELLRANGE]</a:t>
                    </a:fld>
                    <a:r>
                      <a:rPr lang="en-US" baseline="0"/>
                      <a:t>
</a:t>
                    </a:r>
                    <a:fld id="{D6DA01BB-5056-4F4E-8193-4A431A72D48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26F2412-DB55-421C-BDC9-1CBD1DE741EA}" type="CELLRANGE">
                      <a:rPr lang="en-US" baseline="0"/>
                      <a:pPr>
                        <a:defRPr b="1">
                          <a:solidFill>
                            <a:srgbClr val="000000"/>
                          </a:solidFill>
                        </a:defRPr>
                      </a:pPr>
                      <a:t>[CELLRANGE]</a:t>
                    </a:fld>
                    <a:r>
                      <a:rPr lang="en-US" baseline="0"/>
                      <a:t>
</a:t>
                    </a:r>
                    <a:fld id="{EB2C701D-4EA2-44CB-8DB2-816B2E2885C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628CE79-B600-446A-8D42-DE42834AF579}" type="CELLRANGE">
                      <a:rPr lang="en-US" baseline="0"/>
                      <a:pPr>
                        <a:defRPr b="1">
                          <a:solidFill>
                            <a:srgbClr val="000000"/>
                          </a:solidFill>
                        </a:defRPr>
                      </a:pPr>
                      <a:t>[CELLRANGE]</a:t>
                    </a:fld>
                    <a:r>
                      <a:rPr lang="en-US" baseline="0"/>
                      <a:t>
</a:t>
                    </a:r>
                    <a:fld id="{4B1379F5-3C2C-4A3A-A389-7B3EFFB002D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8BB6A6D-3D5A-4706-824C-D76FCF99DABC}" type="CELLRANGE">
                      <a:rPr lang="en-US" baseline="0"/>
                      <a:pPr>
                        <a:defRPr b="1">
                          <a:solidFill>
                            <a:srgbClr val="000000"/>
                          </a:solidFill>
                        </a:defRPr>
                      </a:pPr>
                      <a:t>[CELLRANGE]</a:t>
                    </a:fld>
                    <a:r>
                      <a:rPr lang="en-US" baseline="0"/>
                      <a:t>
</a:t>
                    </a:r>
                    <a:fld id="{0E4F6CD0-E397-4070-B7CC-750F11EFC3E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99F6FE4E-DE60-43CD-963D-233C753330A1}" type="CELLRANGE">
                      <a:rPr lang="en-US" baseline="0"/>
                      <a:pPr>
                        <a:defRPr b="1">
                          <a:solidFill>
                            <a:srgbClr val="FFFFFF"/>
                          </a:solidFill>
                        </a:defRPr>
                      </a:pPr>
                      <a:t>[CELLRANGE]</a:t>
                    </a:fld>
                    <a:r>
                      <a:rPr lang="en-US" baseline="0"/>
                      <a:t>
</a:t>
                    </a:r>
                    <a:fld id="{20E7A392-6E19-4A22-B696-5FA6312B69CC}"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801B6DE-2707-4690-8D48-142F8AE2EF85}" type="CELLRANGE">
                      <a:rPr lang="en-US" baseline="0"/>
                      <a:pPr>
                        <a:defRPr b="1">
                          <a:solidFill>
                            <a:srgbClr val="000000"/>
                          </a:solidFill>
                        </a:defRPr>
                      </a:pPr>
                      <a:t>[CELLRANGE]</a:t>
                    </a:fld>
                    <a:r>
                      <a:rPr lang="en-US" baseline="0"/>
                      <a:t>
</a:t>
                    </a:r>
                    <a:fld id="{21F2D05E-B015-478D-8BAA-C29266EEA6E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9BD7CB4-A370-49D3-96D3-D22FEC1C0469}" type="CELLRANGE">
                      <a:rPr lang="en-US" baseline="0"/>
                      <a:pPr>
                        <a:defRPr b="1">
                          <a:solidFill>
                            <a:srgbClr val="000000"/>
                          </a:solidFill>
                        </a:defRPr>
                      </a:pPr>
                      <a:t>[CELLRANGE]</a:t>
                    </a:fld>
                    <a:r>
                      <a:rPr lang="en-US" baseline="0"/>
                      <a:t>
</a:t>
                    </a:r>
                    <a:fld id="{F63A0AF0-2878-4681-9C17-18D474760AA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BC9376A-7123-4400-88A6-AC8AB6A575FD}" type="CELLRANGE">
                      <a:rPr lang="en-US" baseline="0"/>
                      <a:pPr>
                        <a:defRPr b="1">
                          <a:solidFill>
                            <a:srgbClr val="000000"/>
                          </a:solidFill>
                        </a:defRPr>
                      </a:pPr>
                      <a:t>[CELLRANGE]</a:t>
                    </a:fld>
                    <a:r>
                      <a:rPr lang="en-US" baseline="0"/>
                      <a:t>
</a:t>
                    </a:r>
                    <a:fld id="{4BDE0D83-628E-490B-ABC2-7E559314BA9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CFCCF41-1D66-4AAD-B031-EF4480213CBE}" type="CELLRANGE">
                      <a:rPr lang="en-US" baseline="0"/>
                      <a:pPr>
                        <a:defRPr b="1">
                          <a:solidFill>
                            <a:srgbClr val="000000"/>
                          </a:solidFill>
                        </a:defRPr>
                      </a:pPr>
                      <a:t>[CELLRANGE]</a:t>
                    </a:fld>
                    <a:r>
                      <a:rPr lang="en-US" baseline="0"/>
                      <a:t>
</a:t>
                    </a:r>
                    <a:fld id="{18F18282-E2DC-443D-BF1D-1A08755A37D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C1CF058-FFCE-4105-8EC1-268671C43AB9}" type="CELLRANGE">
                      <a:rPr lang="en-US" baseline="0"/>
                      <a:pPr>
                        <a:defRPr b="1">
                          <a:solidFill>
                            <a:srgbClr val="000000"/>
                          </a:solidFill>
                        </a:defRPr>
                      </a:pPr>
                      <a:t>[CELLRANGE]</a:t>
                    </a:fld>
                    <a:r>
                      <a:rPr lang="en-US" baseline="0"/>
                      <a:t>
</a:t>
                    </a:r>
                    <a:fld id="{E336E712-A0C7-47ED-859A-86ADE4F730E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C5AEB47-2ECA-4126-85C5-DB5DEC098956}" type="CELLRANGE">
                      <a:rPr lang="en-US" baseline="0"/>
                      <a:pPr>
                        <a:defRPr b="1">
                          <a:solidFill>
                            <a:srgbClr val="000000"/>
                          </a:solidFill>
                        </a:defRPr>
                      </a:pPr>
                      <a:t>[CELLRANGE]</a:t>
                    </a:fld>
                    <a:r>
                      <a:rPr lang="en-US" baseline="0"/>
                      <a:t>
</a:t>
                    </a:r>
                    <a:fld id="{AB8C95D6-5CCA-46BE-A9D6-1C4738C177F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28D2BB3-8EB4-474B-8509-7D731CF8F2BB}" type="CELLRANGE">
                      <a:rPr lang="en-US" baseline="0"/>
                      <a:pPr>
                        <a:defRPr b="1">
                          <a:solidFill>
                            <a:srgbClr val="000000"/>
                          </a:solidFill>
                        </a:defRPr>
                      </a:pPr>
                      <a:t>[CELLRANGE]</a:t>
                    </a:fld>
                    <a:r>
                      <a:rPr lang="en-US" baseline="0"/>
                      <a:t>
</a:t>
                    </a:r>
                    <a:fld id="{0655E5AE-ED52-42EB-8237-3033F7980C5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E1DDBEE-4431-43A8-BA5E-CB2D79E36D38}" type="CELLRANGE">
                      <a:rPr lang="en-US" baseline="0"/>
                      <a:pPr>
                        <a:defRPr b="1">
                          <a:solidFill>
                            <a:srgbClr val="000000"/>
                          </a:solidFill>
                        </a:defRPr>
                      </a:pPr>
                      <a:t>[CELLRANGE]</a:t>
                    </a:fld>
                    <a:r>
                      <a:rPr lang="en-US" baseline="0"/>
                      <a:t>
</a:t>
                    </a:r>
                    <a:fld id="{5F78C7E9-6E8D-4D3A-AD52-004C3E32DA5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8E72253-F885-41EE-A321-5793EB97E8D0}" type="CELLRANGE">
                      <a:rPr lang="en-US" baseline="0"/>
                      <a:pPr>
                        <a:defRPr b="1">
                          <a:solidFill>
                            <a:srgbClr val="000000"/>
                          </a:solidFill>
                        </a:defRPr>
                      </a:pPr>
                      <a:t>[CELLRANGE]</a:t>
                    </a:fld>
                    <a:r>
                      <a:rPr lang="en-US" baseline="0"/>
                      <a:t>
</a:t>
                    </a:r>
                    <a:fld id="{C8F80D99-54CC-486D-961F-0130E081562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Aragón</c:v>
                </c:pt>
                <c:pt idx="2">
                  <c:v>Galicia</c:v>
                </c:pt>
                <c:pt idx="3">
                  <c:v>Asturias, Principado de</c:v>
                </c:pt>
                <c:pt idx="4">
                  <c:v>Cantabria</c:v>
                </c:pt>
                <c:pt idx="5">
                  <c:v>Navarra, Comunidad Foral de</c:v>
                </c:pt>
                <c:pt idx="6">
                  <c:v>Andalucía</c:v>
                </c:pt>
                <c:pt idx="7">
                  <c:v>Madrid, Comunidad de</c:v>
                </c:pt>
                <c:pt idx="8">
                  <c:v>Castilla - La Mancha</c:v>
                </c:pt>
                <c:pt idx="9">
                  <c:v>Comunitat Valenciana</c:v>
                </c:pt>
                <c:pt idx="10">
                  <c:v>Media Nacional</c:v>
                </c:pt>
                <c:pt idx="11">
                  <c:v>Rioja, La</c:v>
                </c:pt>
                <c:pt idx="12">
                  <c:v>Ceuta</c:v>
                </c:pt>
                <c:pt idx="13">
                  <c:v>Extremadura</c:v>
                </c:pt>
                <c:pt idx="14">
                  <c:v>Balears, Illes</c:v>
                </c:pt>
                <c:pt idx="15">
                  <c:v>Melilla</c:v>
                </c:pt>
                <c:pt idx="16">
                  <c:v>Cataluña</c:v>
                </c:pt>
                <c:pt idx="17">
                  <c:v>Murcia, Región de</c:v>
                </c:pt>
                <c:pt idx="18">
                  <c:v>Canarias</c:v>
                </c:pt>
                <c:pt idx="19">
                  <c:v>País Vasco</c:v>
                </c:pt>
              </c:strCache>
            </c:strRef>
          </c:cat>
          <c:val>
            <c:numRef>
              <c:f>'11ListaEsperaGIII'!$O$13:$O$32</c:f>
              <c:numCache>
                <c:formatCode>0.00%</c:formatCode>
                <c:ptCount val="20"/>
                <c:pt idx="0">
                  <c:v>0.9992516908907757</c:v>
                </c:pt>
                <c:pt idx="1">
                  <c:v>0.9989234192205555</c:v>
                </c:pt>
                <c:pt idx="2">
                  <c:v>0.99706223705208186</c:v>
                </c:pt>
                <c:pt idx="3">
                  <c:v>0.99380881624566619</c:v>
                </c:pt>
                <c:pt idx="4">
                  <c:v>0.98672310948624209</c:v>
                </c:pt>
                <c:pt idx="5">
                  <c:v>0.98267477203647413</c:v>
                </c:pt>
                <c:pt idx="6">
                  <c:v>0.97814960364083248</c:v>
                </c:pt>
                <c:pt idx="7">
                  <c:v>0.97512741796071656</c:v>
                </c:pt>
                <c:pt idx="8">
                  <c:v>0.97322271961887552</c:v>
                </c:pt>
                <c:pt idx="9">
                  <c:v>0.96847596622279963</c:v>
                </c:pt>
                <c:pt idx="10">
                  <c:v>0.96168944642787979</c:v>
                </c:pt>
                <c:pt idx="11">
                  <c:v>0.95405288253142606</c:v>
                </c:pt>
                <c:pt idx="12">
                  <c:v>0.94545454545454544</c:v>
                </c:pt>
                <c:pt idx="13">
                  <c:v>0.94271510516252388</c:v>
                </c:pt>
                <c:pt idx="14">
                  <c:v>0.9392587508579272</c:v>
                </c:pt>
                <c:pt idx="15">
                  <c:v>0.93765281173594128</c:v>
                </c:pt>
                <c:pt idx="16">
                  <c:v>0.93029468911917101</c:v>
                </c:pt>
                <c:pt idx="17">
                  <c:v>0.92449151991682366</c:v>
                </c:pt>
                <c:pt idx="18">
                  <c:v>0.8862175006989097</c:v>
                </c:pt>
                <c:pt idx="19">
                  <c:v>0.87225184056867222</c:v>
                </c:pt>
              </c:numCache>
            </c:numRef>
          </c:val>
          <c:extLst>
            <c:ext xmlns:c15="http://schemas.microsoft.com/office/drawing/2012/chart" uri="{02D57815-91ED-43cb-92C2-25804820EDAC}">
              <c15:datalabelsRange>
                <c15:f>'11ListaEsperaGIII'!$M$13:$M$32</c15:f>
                <c15:dlblRangeCache>
                  <c:ptCount val="20"/>
                  <c:pt idx="0">
                    <c:v>34.719</c:v>
                  </c:pt>
                  <c:pt idx="1">
                    <c:v>13.918</c:v>
                  </c:pt>
                  <c:pt idx="2">
                    <c:v>27.491</c:v>
                  </c:pt>
                  <c:pt idx="3">
                    <c:v>8.026</c:v>
                  </c:pt>
                  <c:pt idx="4">
                    <c:v>5.128</c:v>
                  </c:pt>
                  <c:pt idx="5">
                    <c:v>3.233</c:v>
                  </c:pt>
                  <c:pt idx="6">
                    <c:v>72.431</c:v>
                  </c:pt>
                  <c:pt idx="7">
                    <c:v>65.433</c:v>
                  </c:pt>
                  <c:pt idx="8">
                    <c:v>23.697</c:v>
                  </c:pt>
                  <c:pt idx="9">
                    <c:v>47.711</c:v>
                  </c:pt>
                  <c:pt idx="10">
                    <c:v>422.098</c:v>
                  </c:pt>
                  <c:pt idx="11">
                    <c:v>2.201</c:v>
                  </c:pt>
                  <c:pt idx="12">
                    <c:v>416</c:v>
                  </c:pt>
                  <c:pt idx="13">
                    <c:v>12.326</c:v>
                  </c:pt>
                  <c:pt idx="14">
                    <c:v>8.211</c:v>
                  </c:pt>
                  <c:pt idx="15">
                    <c:v>767</c:v>
                  </c:pt>
                  <c:pt idx="16">
                    <c:v>45.964</c:v>
                  </c:pt>
                  <c:pt idx="17">
                    <c:v>14.227</c:v>
                  </c:pt>
                  <c:pt idx="18">
                    <c:v>19.020</c:v>
                  </c:pt>
                  <c:pt idx="19">
                    <c:v>17.179</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rgbClr val="8784C6"/>
            </a:solidFill>
            <a:ln>
              <a:noFill/>
            </a:ln>
            <a:effectLst/>
          </c:spPr>
          <c:invertIfNegative val="0"/>
          <c:dPt>
            <c:idx val="8"/>
            <c:invertIfNegative val="0"/>
            <c:bubble3D val="0"/>
            <c:spPr>
              <a:solidFill>
                <a:srgbClr val="8784C6"/>
              </a:solidFill>
              <a:ln>
                <a:noFill/>
              </a:ln>
              <a:effectLst/>
            </c:spPr>
            <c:extLst>
              <c:ext xmlns:c16="http://schemas.microsoft.com/office/drawing/2014/chart" uri="{C3380CC4-5D6E-409C-BE32-E72D297353CC}">
                <c16:uniqueId val="{00000017-C55D-4E29-9CD8-90CA83D3C1E4}"/>
              </c:ext>
            </c:extLst>
          </c:dPt>
          <c:dPt>
            <c:idx val="9"/>
            <c:invertIfNegative val="0"/>
            <c:bubble3D val="0"/>
            <c:spPr>
              <a:solidFill>
                <a:srgbClr val="8784C6"/>
              </a:solidFill>
              <a:ln>
                <a:noFill/>
              </a:ln>
              <a:effectLst/>
            </c:spPr>
            <c:extLst>
              <c:ext xmlns:c16="http://schemas.microsoft.com/office/drawing/2014/chart" uri="{C3380CC4-5D6E-409C-BE32-E72D297353CC}">
                <c16:uniqueId val="{00000018-C55D-4E29-9CD8-90CA83D3C1E4}"/>
              </c:ext>
            </c:extLst>
          </c:dPt>
          <c:dPt>
            <c:idx val="10"/>
            <c:invertIfNegative val="0"/>
            <c:bubble3D val="0"/>
            <c:spPr>
              <a:solidFill>
                <a:srgbClr val="373472"/>
              </a:solidFill>
              <a:ln>
                <a:noFill/>
              </a:ln>
              <a:effectLst/>
            </c:spPr>
            <c:extLst>
              <c:ext xmlns:c16="http://schemas.microsoft.com/office/drawing/2014/chart" uri="{C3380CC4-5D6E-409C-BE32-E72D297353CC}">
                <c16:uniqueId val="{0000001A-C55D-4E29-9CD8-90CA83D3C1E4}"/>
              </c:ext>
            </c:extLst>
          </c:dPt>
          <c:dPt>
            <c:idx val="11"/>
            <c:invertIfNegative val="0"/>
            <c:bubble3D val="0"/>
            <c:spPr>
              <a:solidFill>
                <a:srgbClr val="8784C6"/>
              </a:solidFill>
              <a:ln>
                <a:noFill/>
              </a:ln>
              <a:effectLst/>
            </c:spPr>
            <c:extLst>
              <c:ext xmlns:c16="http://schemas.microsoft.com/office/drawing/2014/chart" uri="{C3380CC4-5D6E-409C-BE32-E72D297353CC}">
                <c16:uniqueId val="{0000001C-C55D-4E29-9CD8-90CA83D3C1E4}"/>
              </c:ext>
            </c:extLst>
          </c:dPt>
          <c:dPt>
            <c:idx val="13"/>
            <c:invertIfNegative val="0"/>
            <c:bubble3D val="0"/>
            <c:spPr>
              <a:solidFill>
                <a:srgbClr val="8784C6"/>
              </a:solidFill>
              <a:ln>
                <a:noFill/>
              </a:ln>
              <a:effectLst/>
            </c:spPr>
            <c:extLst>
              <c:ext xmlns:c16="http://schemas.microsoft.com/office/drawing/2014/chart" uri="{C3380CC4-5D6E-409C-BE32-E72D297353CC}">
                <c16:uniqueId val="{00000026-C55D-4E29-9CD8-90CA83D3C1E4}"/>
              </c:ext>
            </c:extLst>
          </c:dPt>
          <c:dLbls>
            <c:dLbl>
              <c:idx val="0"/>
              <c:layout>
                <c:manualLayout>
                  <c:x val="0"/>
                  <c:y val="2.329727475654327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98FC94D-D18C-4304-8D91-29CC852B49DC}" type="CELLRANGE">
                      <a:rPr lang="en-US" baseline="0"/>
                      <a:pPr>
                        <a:defRPr b="1">
                          <a:solidFill>
                            <a:srgbClr val="000000"/>
                          </a:solidFill>
                        </a:defRPr>
                      </a:pPr>
                      <a:t>[CELLRANGE]</a:t>
                    </a:fld>
                    <a:r>
                      <a:rPr lang="en-US" baseline="0"/>
                      <a:t>
</a:t>
                    </a:r>
                    <a:fld id="{2BA547D6-E899-4BFE-8744-6591F1B2A46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89E19A1-28B5-409B-85DC-5C712D201FB1}" type="CELLRANGE">
                      <a:rPr lang="en-US" baseline="0"/>
                      <a:pPr>
                        <a:defRPr b="1">
                          <a:solidFill>
                            <a:srgbClr val="000000"/>
                          </a:solidFill>
                        </a:defRPr>
                      </a:pPr>
                      <a:t>[CELLRANGE]</a:t>
                    </a:fld>
                    <a:r>
                      <a:rPr lang="en-US" baseline="0"/>
                      <a:t>
</a:t>
                    </a:r>
                    <a:fld id="{1C11E5BD-3611-4DB5-9FC7-24EE7EF0E7A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BCEC714-7034-4D2D-9D9D-4410073BDA40}" type="CELLRANGE">
                      <a:rPr lang="en-US" baseline="0"/>
                      <a:pPr>
                        <a:defRPr b="1">
                          <a:solidFill>
                            <a:srgbClr val="000000"/>
                          </a:solidFill>
                        </a:defRPr>
                      </a:pPr>
                      <a:t>[CELLRANGE]</a:t>
                    </a:fld>
                    <a:r>
                      <a:rPr lang="en-US" baseline="0"/>
                      <a:t>
</a:t>
                    </a:r>
                    <a:fld id="{B57C1430-4740-4A9C-8B0A-13AFAAC2BDF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7CF5BD3-512D-4D5D-B9DD-A2974C6D7B2F}" type="CELLRANGE">
                      <a:rPr lang="en-US" baseline="0"/>
                      <a:pPr>
                        <a:defRPr b="1">
                          <a:solidFill>
                            <a:srgbClr val="000000"/>
                          </a:solidFill>
                        </a:defRPr>
                      </a:pPr>
                      <a:t>[CELLRANGE]</a:t>
                    </a:fld>
                    <a:r>
                      <a:rPr lang="en-US" baseline="0"/>
                      <a:t>
</a:t>
                    </a:r>
                    <a:fld id="{FA8C448E-B337-4638-B460-BAF810C8E4F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00F4E94-7DE9-4F89-A483-E261749CE099}" type="CELLRANGE">
                      <a:rPr lang="en-US" baseline="0"/>
                      <a:pPr>
                        <a:defRPr b="1">
                          <a:solidFill>
                            <a:srgbClr val="000000"/>
                          </a:solidFill>
                        </a:defRPr>
                      </a:pPr>
                      <a:t>[CELLRANGE]</a:t>
                    </a:fld>
                    <a:r>
                      <a:rPr lang="en-US" baseline="0"/>
                      <a:t>
</a:t>
                    </a:r>
                    <a:fld id="{FF4A33A1-46C2-4F27-B77D-678388D347A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18209A4-8E02-454B-B22F-296F60A47FDF}" type="CELLRANGE">
                      <a:rPr lang="en-US" baseline="0"/>
                      <a:pPr>
                        <a:defRPr b="1">
                          <a:solidFill>
                            <a:srgbClr val="000000"/>
                          </a:solidFill>
                        </a:defRPr>
                      </a:pPr>
                      <a:t>[CELLRANGE]</a:t>
                    </a:fld>
                    <a:r>
                      <a:rPr lang="en-US" baseline="0"/>
                      <a:t>
</a:t>
                    </a:r>
                    <a:fld id="{C0CD43C4-C719-471E-8F5D-EE169ABAFA1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CD2CCC4-AD1D-4398-BD1D-779D0711B4AC}" type="CELLRANGE">
                      <a:rPr lang="en-US" baseline="0"/>
                      <a:pPr>
                        <a:defRPr b="1">
                          <a:solidFill>
                            <a:srgbClr val="000000"/>
                          </a:solidFill>
                        </a:defRPr>
                      </a:pPr>
                      <a:t>[CELLRANGE]</a:t>
                    </a:fld>
                    <a:r>
                      <a:rPr lang="en-US" baseline="0"/>
                      <a:t>
</a:t>
                    </a:r>
                    <a:fld id="{6FC5FB19-CAC2-4B71-B8F5-1B421E8ACB5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25B222B-FD6C-4545-A3BD-111DAE8C04FD}" type="CELLRANGE">
                      <a:rPr lang="en-US" baseline="0"/>
                      <a:pPr>
                        <a:defRPr b="1">
                          <a:solidFill>
                            <a:srgbClr val="000000"/>
                          </a:solidFill>
                        </a:defRPr>
                      </a:pPr>
                      <a:t>[CELLRANGE]</a:t>
                    </a:fld>
                    <a:r>
                      <a:rPr lang="en-US" baseline="0"/>
                      <a:t>
</a:t>
                    </a:r>
                    <a:fld id="{28AAB311-E6E8-43A9-902B-C8FE56792BF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368231748809172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65F01F4C-D7BC-4394-BBA8-A8E12D2EC839}" type="CELLRANGE">
                      <a:rPr lang="en-US" baseline="0"/>
                      <a:pPr>
                        <a:defRPr sz="600" b="1">
                          <a:solidFill>
                            <a:srgbClr val="000000"/>
                          </a:solidFill>
                        </a:defRPr>
                      </a:pPr>
                      <a:t>[CELLRANGE]</a:t>
                    </a:fld>
                    <a:r>
                      <a:rPr lang="en-US" baseline="0"/>
                      <a:t>
</a:t>
                    </a:r>
                    <a:fld id="{58A669ED-C44C-4E10-B7A2-FAB29108746C}"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3036631290653885E-5"/>
                  <c:y val="2.3324195586662644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839C4928-7636-462A-9575-949310679730}" type="CELLRANGE">
                      <a:rPr lang="en-US" baseline="0"/>
                      <a:pPr>
                        <a:defRPr sz="600" b="1">
                          <a:solidFill>
                            <a:srgbClr val="000000"/>
                          </a:solidFill>
                        </a:defRPr>
                      </a:pPr>
                      <a:t>[CELLRANGE]</a:t>
                    </a:fld>
                    <a:r>
                      <a:rPr lang="en-US" baseline="0"/>
                      <a:t>
</a:t>
                    </a:r>
                    <a:fld id="{96B95DBD-EEDF-401B-BF07-049E53825078}"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5.1708319068812048E-5"/>
                  <c:y val="1.3463205988140327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FFFFFF"/>
                        </a:solidFill>
                        <a:latin typeface="+mn-lt"/>
                        <a:ea typeface="+mn-ea"/>
                        <a:cs typeface="+mn-cs"/>
                      </a:defRPr>
                    </a:pPr>
                    <a:fld id="{BB6DD98E-F560-40FC-809D-159A672CDCA7}" type="CELLRANGE">
                      <a:rPr lang="en-US" baseline="0"/>
                      <a:pPr>
                        <a:defRPr sz="600" b="1">
                          <a:solidFill>
                            <a:srgbClr val="FFFFFF"/>
                          </a:solidFill>
                        </a:defRPr>
                      </a:pPr>
                      <a:t>[CELLRANGE]</a:t>
                    </a:fld>
                    <a:r>
                      <a:rPr lang="en-US" baseline="0"/>
                      <a:t>
</a:t>
                    </a:r>
                    <a:fld id="{7F3760B2-E0A5-4A55-824A-CEE7BCD3D7E3}" type="VALUE">
                      <a:rPr lang="en-US" baseline="0"/>
                      <a:pPr>
                        <a:defRPr sz="600"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1.3913043478260871E-3"/>
                  <c:y val="2.0188587537668811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B385D414-5AD2-4DFA-B969-A5E93F9B8C46}" type="CELLRANGE">
                      <a:rPr lang="en-US" baseline="0"/>
                      <a:pPr>
                        <a:defRPr sz="600" b="1">
                          <a:solidFill>
                            <a:srgbClr val="000000"/>
                          </a:solidFill>
                        </a:defRPr>
                      </a:pPr>
                      <a:t>[CELLRANGE]</a:t>
                    </a:fld>
                    <a:r>
                      <a:rPr lang="en-US" baseline="0"/>
                      <a:t>
</a:t>
                    </a:r>
                    <a:fld id="{A95AC85E-733E-4040-80A6-9A804EB633BF}"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A556D90-1772-4663-A31D-1B0B2849A42C}" type="CELLRANGE">
                      <a:rPr lang="en-US" baseline="0"/>
                      <a:pPr>
                        <a:defRPr b="1">
                          <a:solidFill>
                            <a:srgbClr val="000000"/>
                          </a:solidFill>
                        </a:defRPr>
                      </a:pPr>
                      <a:t>[CELLRANGE]</a:t>
                    </a:fld>
                    <a:r>
                      <a:rPr lang="en-US" baseline="0"/>
                      <a:t>
</a:t>
                    </a:r>
                    <a:fld id="{E6BC5F21-0C51-4EE6-8F84-03B34CA4150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5.9258326974862409E-5"/>
                  <c:y val="7.215788935473975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7C0FC04-F933-4C7D-8A21-9EA5533E6677}" type="CELLRANGE">
                      <a:rPr lang="en-US" baseline="0"/>
                      <a:pPr>
                        <a:defRPr b="1">
                          <a:solidFill>
                            <a:srgbClr val="000000"/>
                          </a:solidFill>
                        </a:defRPr>
                      </a:pPr>
                      <a:t>[CELLRANGE]</a:t>
                    </a:fld>
                    <a:r>
                      <a:rPr lang="en-US" baseline="0"/>
                      <a:t>
</a:t>
                    </a:r>
                    <a:fld id="{798683C3-80F5-4F34-B6C3-5DFBD70DC14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FFD5D72-522D-4616-AAD8-5CD3CC2137A6}" type="CELLRANGE">
                      <a:rPr lang="en-US" baseline="0"/>
                      <a:pPr>
                        <a:defRPr b="1">
                          <a:solidFill>
                            <a:srgbClr val="000000"/>
                          </a:solidFill>
                        </a:defRPr>
                      </a:pPr>
                      <a:t>[CELLRANGE]</a:t>
                    </a:fld>
                    <a:r>
                      <a:rPr lang="en-US" baseline="0"/>
                      <a:t>
</a:t>
                    </a:r>
                    <a:fld id="{1D2BFB03-EA1D-4828-976E-6BB4006CA09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546290A-7639-47E8-A9DD-4E4261E1A7FB}" type="CELLRANGE">
                      <a:rPr lang="en-US" baseline="0"/>
                      <a:pPr>
                        <a:defRPr b="1">
                          <a:solidFill>
                            <a:srgbClr val="000000"/>
                          </a:solidFill>
                        </a:defRPr>
                      </a:pPr>
                      <a:t>[CELLRANGE]</a:t>
                    </a:fld>
                    <a:r>
                      <a:rPr lang="en-US" baseline="0"/>
                      <a:t>
</a:t>
                    </a:r>
                    <a:fld id="{422C888E-9619-4CDA-B14D-97B9D8EAC56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9D520EB-2999-42B2-BB18-2C017E6C6695}" type="CELLRANGE">
                      <a:rPr lang="en-US" baseline="0"/>
                      <a:pPr>
                        <a:defRPr b="1">
                          <a:solidFill>
                            <a:srgbClr val="000000"/>
                          </a:solidFill>
                        </a:defRPr>
                      </a:pPr>
                      <a:t>[CELLRANGE]</a:t>
                    </a:fld>
                    <a:r>
                      <a:rPr lang="en-US" baseline="0"/>
                      <a:t>
</a:t>
                    </a:r>
                    <a:fld id="{0028F3A6-9202-4BDC-B9EE-9DB56535B8B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F1D8CB2-1322-4B52-A4A7-134F75EF7359}" type="CELLRANGE">
                      <a:rPr lang="en-US" baseline="0"/>
                      <a:pPr>
                        <a:defRPr b="1">
                          <a:solidFill>
                            <a:srgbClr val="000000"/>
                          </a:solidFill>
                        </a:defRPr>
                      </a:pPr>
                      <a:t>[CELLRANGE]</a:t>
                    </a:fld>
                    <a:r>
                      <a:rPr lang="en-US" baseline="0"/>
                      <a:t>
</a:t>
                    </a:r>
                    <a:fld id="{4FC7A133-C6EA-4ED4-8D66-2F484A960DD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798933E-0AB4-441B-A14E-3FC63E63927D}" type="CELLRANGE">
                      <a:rPr lang="en-US" baseline="0"/>
                      <a:pPr>
                        <a:defRPr b="1">
                          <a:solidFill>
                            <a:srgbClr val="000000"/>
                          </a:solidFill>
                        </a:defRPr>
                      </a:pPr>
                      <a:t>[CELLRANGE]</a:t>
                    </a:fld>
                    <a:r>
                      <a:rPr lang="en-US" baseline="0"/>
                      <a:t>
</a:t>
                    </a:r>
                    <a:fld id="{F8140060-5AD3-4F51-B9B1-4B0DFCC8E50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4F20391-D8A9-459A-B23A-41927070B23A}" type="CELLRANGE">
                      <a:rPr lang="en-US" baseline="0"/>
                      <a:pPr>
                        <a:defRPr b="1">
                          <a:solidFill>
                            <a:srgbClr val="000000"/>
                          </a:solidFill>
                        </a:defRPr>
                      </a:pPr>
                      <a:t>[CELLRANGE]</a:t>
                    </a:fld>
                    <a:r>
                      <a:rPr lang="en-US" baseline="0"/>
                      <a:t>
</a:t>
                    </a:r>
                    <a:fld id="{95C4632C-CA13-48AE-ABAD-415FE579538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Aragón</c:v>
                </c:pt>
                <c:pt idx="2">
                  <c:v>Galicia</c:v>
                </c:pt>
                <c:pt idx="3">
                  <c:v>Asturias, Principado de</c:v>
                </c:pt>
                <c:pt idx="4">
                  <c:v>Cantabria</c:v>
                </c:pt>
                <c:pt idx="5">
                  <c:v>Navarra, Comunidad Foral de</c:v>
                </c:pt>
                <c:pt idx="6">
                  <c:v>Andalucía</c:v>
                </c:pt>
                <c:pt idx="7">
                  <c:v>Madrid, Comunidad de</c:v>
                </c:pt>
                <c:pt idx="8">
                  <c:v>Castilla - La Mancha</c:v>
                </c:pt>
                <c:pt idx="9">
                  <c:v>Comunitat Valenciana</c:v>
                </c:pt>
                <c:pt idx="10">
                  <c:v>Media Nacional</c:v>
                </c:pt>
                <c:pt idx="11">
                  <c:v>Rioja, La</c:v>
                </c:pt>
                <c:pt idx="12">
                  <c:v>Ceuta</c:v>
                </c:pt>
                <c:pt idx="13">
                  <c:v>Extremadura</c:v>
                </c:pt>
                <c:pt idx="14">
                  <c:v>Balears, Illes</c:v>
                </c:pt>
                <c:pt idx="15">
                  <c:v>Melilla</c:v>
                </c:pt>
                <c:pt idx="16">
                  <c:v>Cataluña</c:v>
                </c:pt>
                <c:pt idx="17">
                  <c:v>Murcia, Región de</c:v>
                </c:pt>
                <c:pt idx="18">
                  <c:v>Canarias</c:v>
                </c:pt>
                <c:pt idx="19">
                  <c:v>País Vasco</c:v>
                </c:pt>
              </c:strCache>
            </c:strRef>
          </c:cat>
          <c:val>
            <c:numRef>
              <c:f>'11ListaEsperaGIII'!$P$13:$P$32</c:f>
              <c:numCache>
                <c:formatCode>0.00%</c:formatCode>
                <c:ptCount val="20"/>
                <c:pt idx="0">
                  <c:v>7.4830910922434881E-4</c:v>
                </c:pt>
                <c:pt idx="1">
                  <c:v>1.0765807794444844E-3</c:v>
                </c:pt>
                <c:pt idx="2">
                  <c:v>2.937762947918178E-3</c:v>
                </c:pt>
                <c:pt idx="3">
                  <c:v>6.1911837543338283E-3</c:v>
                </c:pt>
                <c:pt idx="4">
                  <c:v>1.3276890513757937E-2</c:v>
                </c:pt>
                <c:pt idx="5">
                  <c:v>1.7325227963525838E-2</c:v>
                </c:pt>
                <c:pt idx="6">
                  <c:v>2.1850396359167579E-2</c:v>
                </c:pt>
                <c:pt idx="7">
                  <c:v>2.487258203928348E-2</c:v>
                </c:pt>
                <c:pt idx="8">
                  <c:v>2.6777280381124483E-2</c:v>
                </c:pt>
                <c:pt idx="9">
                  <c:v>3.1524033777200387E-2</c:v>
                </c:pt>
                <c:pt idx="10">
                  <c:v>3.8310553572120216E-2</c:v>
                </c:pt>
                <c:pt idx="11">
                  <c:v>4.5947117468573904E-2</c:v>
                </c:pt>
                <c:pt idx="12">
                  <c:v>5.4545454545454543E-2</c:v>
                </c:pt>
                <c:pt idx="13">
                  <c:v>5.7284894837476098E-2</c:v>
                </c:pt>
                <c:pt idx="14">
                  <c:v>6.0741249142072753E-2</c:v>
                </c:pt>
                <c:pt idx="15">
                  <c:v>6.2347188264058682E-2</c:v>
                </c:pt>
                <c:pt idx="16">
                  <c:v>6.9705310880829013E-2</c:v>
                </c:pt>
                <c:pt idx="17">
                  <c:v>7.5508480083176288E-2</c:v>
                </c:pt>
                <c:pt idx="18">
                  <c:v>0.1137824993010903</c:v>
                </c:pt>
                <c:pt idx="19">
                  <c:v>0.12774815943132775</c:v>
                </c:pt>
              </c:numCache>
            </c:numRef>
          </c:val>
          <c:extLst>
            <c:ext xmlns:c15="http://schemas.microsoft.com/office/drawing/2012/chart" uri="{02D57815-91ED-43cb-92C2-25804820EDAC}">
              <c15:datalabelsRange>
                <c15:f>'11ListaEsperaGIII'!$N$13:$N$32</c15:f>
                <c15:dlblRangeCache>
                  <c:ptCount val="20"/>
                  <c:pt idx="0">
                    <c:v>26</c:v>
                  </c:pt>
                  <c:pt idx="1">
                    <c:v>15</c:v>
                  </c:pt>
                  <c:pt idx="2">
                    <c:v>81</c:v>
                  </c:pt>
                  <c:pt idx="3">
                    <c:v>50</c:v>
                  </c:pt>
                  <c:pt idx="4">
                    <c:v>69</c:v>
                  </c:pt>
                  <c:pt idx="5">
                    <c:v>57</c:v>
                  </c:pt>
                  <c:pt idx="6">
                    <c:v>1.618</c:v>
                  </c:pt>
                  <c:pt idx="7">
                    <c:v>1.669</c:v>
                  </c:pt>
                  <c:pt idx="8">
                    <c:v>652</c:v>
                  </c:pt>
                  <c:pt idx="9">
                    <c:v>1.553</c:v>
                  </c:pt>
                  <c:pt idx="10">
                    <c:v>16.815</c:v>
                  </c:pt>
                  <c:pt idx="11">
                    <c:v>106</c:v>
                  </c:pt>
                  <c:pt idx="12">
                    <c:v>24</c:v>
                  </c:pt>
                  <c:pt idx="13">
                    <c:v>749</c:v>
                  </c:pt>
                  <c:pt idx="14">
                    <c:v>531</c:v>
                  </c:pt>
                  <c:pt idx="15">
                    <c:v>51</c:v>
                  </c:pt>
                  <c:pt idx="16">
                    <c:v>3.444</c:v>
                  </c:pt>
                  <c:pt idx="17">
                    <c:v>1.162</c:v>
                  </c:pt>
                  <c:pt idx="18">
                    <c:v>2.442</c:v>
                  </c:pt>
                  <c:pt idx="19">
                    <c:v>2.516</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'11ListaEsperaGIII'!$L$13:$L$32</c:f>
              <c:strCache>
                <c:ptCount val="20"/>
                <c:pt idx="0">
                  <c:v>Castilla y León</c:v>
                </c:pt>
                <c:pt idx="1">
                  <c:v>Aragón</c:v>
                </c:pt>
                <c:pt idx="2">
                  <c:v>Galicia</c:v>
                </c:pt>
                <c:pt idx="3">
                  <c:v>Asturias, Principado de</c:v>
                </c:pt>
                <c:pt idx="4">
                  <c:v>Cantabria</c:v>
                </c:pt>
                <c:pt idx="5">
                  <c:v>Navarra, Comunidad Foral de</c:v>
                </c:pt>
                <c:pt idx="6">
                  <c:v>Andalucía</c:v>
                </c:pt>
                <c:pt idx="7">
                  <c:v>Madrid, Comunidad de</c:v>
                </c:pt>
                <c:pt idx="8">
                  <c:v>Castilla - La Mancha</c:v>
                </c:pt>
                <c:pt idx="9">
                  <c:v>Comunitat Valenciana</c:v>
                </c:pt>
                <c:pt idx="10">
                  <c:v>Media Nacional</c:v>
                </c:pt>
                <c:pt idx="11">
                  <c:v>Rioja, La</c:v>
                </c:pt>
                <c:pt idx="12">
                  <c:v>Ceuta</c:v>
                </c:pt>
                <c:pt idx="13">
                  <c:v>Extremadura</c:v>
                </c:pt>
                <c:pt idx="14">
                  <c:v>Balears, Illes</c:v>
                </c:pt>
                <c:pt idx="15">
                  <c:v>Melilla</c:v>
                </c:pt>
                <c:pt idx="16">
                  <c:v>Cataluña</c:v>
                </c:pt>
                <c:pt idx="17">
                  <c:v>Murcia, Región de</c:v>
                </c:pt>
                <c:pt idx="18">
                  <c:v>Canarias</c:v>
                </c:pt>
                <c:pt idx="19">
                  <c:v>País Vasco</c:v>
                </c:pt>
              </c:strCache>
            </c:strRef>
          </c:cat>
          <c:val>
            <c:numRef>
              <c:f>'11ListaEsperaGIII'!$Q$13:$Q$32</c:f>
              <c:numCache>
                <c:formatCode>0.00%</c:formatCode>
                <c:ptCount val="20"/>
                <c:pt idx="0">
                  <c:v>0.96168944642787979</c:v>
                </c:pt>
                <c:pt idx="1">
                  <c:v>0.96168944642787979</c:v>
                </c:pt>
                <c:pt idx="2">
                  <c:v>0.96168944642787979</c:v>
                </c:pt>
                <c:pt idx="3">
                  <c:v>0.96168944642787979</c:v>
                </c:pt>
                <c:pt idx="4">
                  <c:v>0.96168944642787979</c:v>
                </c:pt>
                <c:pt idx="5">
                  <c:v>0.96168944642787979</c:v>
                </c:pt>
                <c:pt idx="6">
                  <c:v>0.96168944642787979</c:v>
                </c:pt>
                <c:pt idx="7">
                  <c:v>0.96168944642787979</c:v>
                </c:pt>
                <c:pt idx="8">
                  <c:v>0.96168944642787979</c:v>
                </c:pt>
                <c:pt idx="9">
                  <c:v>0.96168944642787979</c:v>
                </c:pt>
                <c:pt idx="10">
                  <c:v>0.96168944642787979</c:v>
                </c:pt>
                <c:pt idx="11">
                  <c:v>0.96168944642787979</c:v>
                </c:pt>
                <c:pt idx="12">
                  <c:v>0.96168944642787979</c:v>
                </c:pt>
                <c:pt idx="13">
                  <c:v>0.96168944642787979</c:v>
                </c:pt>
                <c:pt idx="14">
                  <c:v>0.96168944642787979</c:v>
                </c:pt>
                <c:pt idx="15">
                  <c:v>0.96168944642787979</c:v>
                </c:pt>
                <c:pt idx="16">
                  <c:v>0.96168944642787979</c:v>
                </c:pt>
                <c:pt idx="17">
                  <c:v>0.96168944642787979</c:v>
                </c:pt>
                <c:pt idx="18">
                  <c:v>0.96168944642787979</c:v>
                </c:pt>
                <c:pt idx="19">
                  <c:v>0.96168944642787979</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6.3913016090380012E-2"/>
          <c:y val="0.92133931856648776"/>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6-5DC1-4B08-97F0-0CCFE9C60108}"/>
              </c:ext>
            </c:extLst>
          </c:dPt>
          <c:dPt>
            <c:idx val="1"/>
            <c:invertIfNegative val="0"/>
            <c:bubble3D val="0"/>
            <c:spPr>
              <a:solidFill>
                <a:srgbClr val="AD84C6"/>
              </a:solidFill>
              <a:ln>
                <a:noFill/>
              </a:ln>
              <a:effectLst/>
            </c:spPr>
            <c:extLst>
              <c:ext xmlns:c16="http://schemas.microsoft.com/office/drawing/2014/chart" uri="{C3380CC4-5D6E-409C-BE32-E72D297353CC}">
                <c16:uniqueId val="{00000007-5DC1-4B08-97F0-0CCFE9C60108}"/>
              </c:ext>
            </c:extLst>
          </c:dPt>
          <c:dPt>
            <c:idx val="2"/>
            <c:invertIfNegative val="0"/>
            <c:bubble3D val="0"/>
            <c:spPr>
              <a:solidFill>
                <a:srgbClr val="AD84C6"/>
              </a:solidFill>
              <a:ln>
                <a:noFill/>
              </a:ln>
              <a:effectLst/>
            </c:spPr>
            <c:extLst>
              <c:ext xmlns:c16="http://schemas.microsoft.com/office/drawing/2014/chart" uri="{C3380CC4-5D6E-409C-BE32-E72D297353CC}">
                <c16:uniqueId val="{00000008-5DC1-4B08-97F0-0CCFE9C60108}"/>
              </c:ext>
            </c:extLst>
          </c:dPt>
          <c:dPt>
            <c:idx val="3"/>
            <c:invertIfNegative val="0"/>
            <c:bubble3D val="0"/>
            <c:spPr>
              <a:solidFill>
                <a:srgbClr val="AD84C6"/>
              </a:solidFill>
              <a:ln>
                <a:noFill/>
              </a:ln>
              <a:effectLst/>
            </c:spPr>
            <c:extLst>
              <c:ext xmlns:c16="http://schemas.microsoft.com/office/drawing/2014/chart" uri="{C3380CC4-5D6E-409C-BE32-E72D297353CC}">
                <c16:uniqueId val="{00000009-5DC1-4B08-97F0-0CCFE9C60108}"/>
              </c:ext>
            </c:extLst>
          </c:dPt>
          <c:dPt>
            <c:idx val="4"/>
            <c:invertIfNegative val="0"/>
            <c:bubble3D val="0"/>
            <c:spPr>
              <a:solidFill>
                <a:srgbClr val="AD84C6"/>
              </a:solidFill>
              <a:ln>
                <a:noFill/>
              </a:ln>
              <a:effectLst/>
            </c:spPr>
            <c:extLst>
              <c:ext xmlns:c16="http://schemas.microsoft.com/office/drawing/2014/chart" uri="{C3380CC4-5D6E-409C-BE32-E72D297353CC}">
                <c16:uniqueId val="{0000000A-5DC1-4B08-97F0-0CCFE9C60108}"/>
              </c:ext>
            </c:extLst>
          </c:dPt>
          <c:dPt>
            <c:idx val="5"/>
            <c:invertIfNegative val="0"/>
            <c:bubble3D val="0"/>
            <c:spPr>
              <a:solidFill>
                <a:srgbClr val="AD84C6"/>
              </a:solidFill>
              <a:ln>
                <a:noFill/>
              </a:ln>
              <a:effectLst/>
            </c:spPr>
            <c:extLst>
              <c:ext xmlns:c16="http://schemas.microsoft.com/office/drawing/2014/chart" uri="{C3380CC4-5D6E-409C-BE32-E72D297353CC}">
                <c16:uniqueId val="{0000000B-5DC1-4B08-97F0-0CCFE9C60108}"/>
              </c:ext>
            </c:extLst>
          </c:dPt>
          <c:dPt>
            <c:idx val="6"/>
            <c:invertIfNegative val="0"/>
            <c:bubble3D val="0"/>
            <c:spPr>
              <a:solidFill>
                <a:srgbClr val="AD84C6"/>
              </a:solidFill>
              <a:ln>
                <a:noFill/>
              </a:ln>
              <a:effectLst/>
            </c:spPr>
            <c:extLst>
              <c:ext xmlns:c16="http://schemas.microsoft.com/office/drawing/2014/chart" uri="{C3380CC4-5D6E-409C-BE32-E72D297353CC}">
                <c16:uniqueId val="{0000000C-5DC1-4B08-97F0-0CCFE9C60108}"/>
              </c:ext>
            </c:extLst>
          </c:dPt>
          <c:dPt>
            <c:idx val="7"/>
            <c:invertIfNegative val="0"/>
            <c:bubble3D val="0"/>
            <c:spPr>
              <a:solidFill>
                <a:srgbClr val="AD84C6"/>
              </a:solidFill>
              <a:ln>
                <a:noFill/>
              </a:ln>
              <a:effectLst/>
            </c:spPr>
            <c:extLst>
              <c:ext xmlns:c16="http://schemas.microsoft.com/office/drawing/2014/chart" uri="{C3380CC4-5D6E-409C-BE32-E72D297353CC}">
                <c16:uniqueId val="{0000000D-5DC1-4B08-97F0-0CCFE9C60108}"/>
              </c:ext>
            </c:extLst>
          </c:dPt>
          <c:dPt>
            <c:idx val="8"/>
            <c:invertIfNegative val="0"/>
            <c:bubble3D val="0"/>
            <c:spPr>
              <a:solidFill>
                <a:srgbClr val="AD84C6"/>
              </a:solidFill>
              <a:ln>
                <a:noFill/>
              </a:ln>
              <a:effectLst/>
            </c:spPr>
            <c:extLst>
              <c:ext xmlns:c16="http://schemas.microsoft.com/office/drawing/2014/chart" uri="{C3380CC4-5D6E-409C-BE32-E72D297353CC}">
                <c16:uniqueId val="{0000000E-5DC1-4B08-97F0-0CCFE9C60108}"/>
              </c:ext>
            </c:extLst>
          </c:dPt>
          <c:dPt>
            <c:idx val="9"/>
            <c:invertIfNegative val="0"/>
            <c:bubble3D val="0"/>
            <c:spPr>
              <a:solidFill>
                <a:srgbClr val="AD84C6"/>
              </a:solidFill>
              <a:ln>
                <a:noFill/>
              </a:ln>
              <a:effectLst/>
            </c:spPr>
            <c:extLst>
              <c:ext xmlns:c16="http://schemas.microsoft.com/office/drawing/2014/chart" uri="{C3380CC4-5D6E-409C-BE32-E72D297353CC}">
                <c16:uniqueId val="{00000000-5DC1-4B08-97F0-0CCFE9C60108}"/>
              </c:ext>
            </c:extLst>
          </c:dPt>
          <c:dPt>
            <c:idx val="10"/>
            <c:invertIfNegative val="0"/>
            <c:bubble3D val="0"/>
            <c:spPr>
              <a:solidFill>
                <a:srgbClr val="AD84C6"/>
              </a:solidFill>
              <a:ln>
                <a:noFill/>
              </a:ln>
              <a:effectLst/>
            </c:spPr>
            <c:extLst>
              <c:ext xmlns:c16="http://schemas.microsoft.com/office/drawing/2014/chart" uri="{C3380CC4-5D6E-409C-BE32-E72D297353CC}">
                <c16:uniqueId val="{0000000F-5DC1-4B08-97F0-0CCFE9C60108}"/>
              </c:ext>
            </c:extLst>
          </c:dPt>
          <c:dPt>
            <c:idx val="11"/>
            <c:invertIfNegative val="0"/>
            <c:bubble3D val="0"/>
            <c:spPr>
              <a:solidFill>
                <a:srgbClr val="5A3471"/>
              </a:solidFill>
              <a:ln>
                <a:noFill/>
              </a:ln>
              <a:effectLst/>
            </c:spPr>
            <c:extLst>
              <c:ext xmlns:c16="http://schemas.microsoft.com/office/drawing/2014/chart" uri="{C3380CC4-5D6E-409C-BE32-E72D297353CC}">
                <c16:uniqueId val="{00000001-5DC1-4B08-97F0-0CCFE9C60108}"/>
              </c:ext>
            </c:extLst>
          </c:dPt>
          <c:dPt>
            <c:idx val="12"/>
            <c:invertIfNegative val="0"/>
            <c:bubble3D val="0"/>
            <c:spPr>
              <a:solidFill>
                <a:srgbClr val="AD84C6"/>
              </a:solidFill>
              <a:ln>
                <a:noFill/>
              </a:ln>
              <a:effectLst/>
            </c:spPr>
            <c:extLst>
              <c:ext xmlns:c16="http://schemas.microsoft.com/office/drawing/2014/chart" uri="{C3380CC4-5D6E-409C-BE32-E72D297353CC}">
                <c16:uniqueId val="{00000002-5DC1-4B08-97F0-0CCFE9C60108}"/>
              </c:ext>
            </c:extLst>
          </c:dPt>
          <c:dPt>
            <c:idx val="13"/>
            <c:invertIfNegative val="0"/>
            <c:bubble3D val="0"/>
            <c:spPr>
              <a:solidFill>
                <a:srgbClr val="AD84C6"/>
              </a:solidFill>
              <a:ln>
                <a:noFill/>
              </a:ln>
              <a:effectLst/>
            </c:spPr>
            <c:extLst>
              <c:ext xmlns:c16="http://schemas.microsoft.com/office/drawing/2014/chart" uri="{C3380CC4-5D6E-409C-BE32-E72D297353CC}">
                <c16:uniqueId val="{00000004-5DC1-4B08-97F0-0CCFE9C60108}"/>
              </c:ext>
            </c:extLst>
          </c:dPt>
          <c:dPt>
            <c:idx val="14"/>
            <c:invertIfNegative val="0"/>
            <c:bubble3D val="0"/>
            <c:spPr>
              <a:solidFill>
                <a:srgbClr val="AD84C6"/>
              </a:solidFill>
              <a:ln>
                <a:noFill/>
              </a:ln>
              <a:effectLst/>
            </c:spPr>
            <c:extLst>
              <c:ext xmlns:c16="http://schemas.microsoft.com/office/drawing/2014/chart" uri="{C3380CC4-5D6E-409C-BE32-E72D297353CC}">
                <c16:uniqueId val="{00000005-5DC1-4B08-97F0-0CCFE9C60108}"/>
              </c:ext>
            </c:extLst>
          </c:dPt>
          <c:dPt>
            <c:idx val="15"/>
            <c:invertIfNegative val="0"/>
            <c:bubble3D val="0"/>
            <c:spPr>
              <a:solidFill>
                <a:srgbClr val="AD84C6"/>
              </a:solidFill>
              <a:ln>
                <a:noFill/>
              </a:ln>
              <a:effectLst/>
            </c:spPr>
            <c:extLst>
              <c:ext xmlns:c16="http://schemas.microsoft.com/office/drawing/2014/chart" uri="{C3380CC4-5D6E-409C-BE32-E72D297353CC}">
                <c16:uniqueId val="{00000010-5DC1-4B08-97F0-0CCFE9C60108}"/>
              </c:ext>
            </c:extLst>
          </c:dPt>
          <c:dPt>
            <c:idx val="16"/>
            <c:invertIfNegative val="0"/>
            <c:bubble3D val="0"/>
            <c:spPr>
              <a:solidFill>
                <a:srgbClr val="AD84C6"/>
              </a:solidFill>
              <a:ln>
                <a:noFill/>
              </a:ln>
              <a:effectLst/>
            </c:spPr>
            <c:extLst>
              <c:ext xmlns:c16="http://schemas.microsoft.com/office/drawing/2014/chart" uri="{C3380CC4-5D6E-409C-BE32-E72D297353CC}">
                <c16:uniqueId val="{00000011-5DC1-4B08-97F0-0CCFE9C60108}"/>
              </c:ext>
            </c:extLst>
          </c:dPt>
          <c:dPt>
            <c:idx val="17"/>
            <c:invertIfNegative val="0"/>
            <c:bubble3D val="0"/>
            <c:spPr>
              <a:solidFill>
                <a:srgbClr val="AD84C6"/>
              </a:solidFill>
              <a:ln>
                <a:noFill/>
              </a:ln>
              <a:effectLst/>
            </c:spPr>
            <c:extLst>
              <c:ext xmlns:c16="http://schemas.microsoft.com/office/drawing/2014/chart" uri="{C3380CC4-5D6E-409C-BE32-E72D297353CC}">
                <c16:uniqueId val="{00000012-5DC1-4B08-97F0-0CCFE9C60108}"/>
              </c:ext>
            </c:extLst>
          </c:dPt>
          <c:dPt>
            <c:idx val="18"/>
            <c:invertIfNegative val="0"/>
            <c:bubble3D val="0"/>
            <c:spPr>
              <a:solidFill>
                <a:srgbClr val="AD84C6"/>
              </a:solidFill>
              <a:ln>
                <a:noFill/>
              </a:ln>
              <a:effectLst/>
            </c:spPr>
            <c:extLst>
              <c:ext xmlns:c16="http://schemas.microsoft.com/office/drawing/2014/chart" uri="{C3380CC4-5D6E-409C-BE32-E72D297353CC}">
                <c16:uniqueId val="{00000013-5DC1-4B08-97F0-0CCFE9C60108}"/>
              </c:ext>
            </c:extLst>
          </c:dPt>
          <c:dPt>
            <c:idx val="19"/>
            <c:invertIfNegative val="0"/>
            <c:bubble3D val="0"/>
            <c:spPr>
              <a:solidFill>
                <a:srgbClr val="AD84C6"/>
              </a:solidFill>
              <a:ln>
                <a:noFill/>
              </a:ln>
              <a:effectLst/>
            </c:spPr>
            <c:extLst>
              <c:ext xmlns:c16="http://schemas.microsoft.com/office/drawing/2014/chart" uri="{C3380CC4-5D6E-409C-BE32-E72D297353CC}">
                <c16:uniqueId val="{00000014-5DC1-4B08-97F0-0CCFE9C60108}"/>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5BAB64A-296A-4037-9B2A-652083F3EDDC}" type="CELLRANGE">
                      <a:rPr lang="en-US" baseline="0"/>
                      <a:pPr>
                        <a:defRPr b="1">
                          <a:solidFill>
                            <a:srgbClr val="000000"/>
                          </a:solidFill>
                        </a:defRPr>
                      </a:pPr>
                      <a:t>[CELLRANGE]</a:t>
                    </a:fld>
                    <a:r>
                      <a:rPr lang="en-US" baseline="0"/>
                      <a:t>
</a:t>
                    </a:r>
                    <a:fld id="{CCBF4B5D-377D-41A0-B96B-68EB5174A30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7E63DD0-650B-4CAA-85B2-244A19E826BD}" type="CELLRANGE">
                      <a:rPr lang="en-US" baseline="0"/>
                      <a:pPr>
                        <a:defRPr b="1">
                          <a:solidFill>
                            <a:srgbClr val="000000"/>
                          </a:solidFill>
                        </a:defRPr>
                      </a:pPr>
                      <a:t>[CELLRANGE]</a:t>
                    </a:fld>
                    <a:r>
                      <a:rPr lang="en-US" baseline="0"/>
                      <a:t>
</a:t>
                    </a:r>
                    <a:fld id="{5FC55D5D-C170-49FA-B5D3-7ADE193FA1D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0A04E31-8F9E-4B81-A776-75A5B8EA4BC0}" type="CELLRANGE">
                      <a:rPr lang="en-US" baseline="0"/>
                      <a:pPr>
                        <a:defRPr b="1">
                          <a:solidFill>
                            <a:srgbClr val="000000"/>
                          </a:solidFill>
                        </a:defRPr>
                      </a:pPr>
                      <a:t>[CELLRANGE]</a:t>
                    </a:fld>
                    <a:r>
                      <a:rPr lang="en-US" baseline="0"/>
                      <a:t>
</a:t>
                    </a:r>
                    <a:fld id="{62F69FBF-425E-4F20-8A76-9F87BC3EE9B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7D518BA-CF13-46C5-8DC6-1BEB8F511BA0}" type="CELLRANGE">
                      <a:rPr lang="en-US" baseline="0"/>
                      <a:pPr>
                        <a:defRPr b="1">
                          <a:solidFill>
                            <a:srgbClr val="000000"/>
                          </a:solidFill>
                        </a:defRPr>
                      </a:pPr>
                      <a:t>[CELLRANGE]</a:t>
                    </a:fld>
                    <a:r>
                      <a:rPr lang="en-US" baseline="0"/>
                      <a:t>
</a:t>
                    </a:r>
                    <a:fld id="{D8E7D34A-D2CF-4B28-8843-0802DC84EB0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C94CC7E-AFC1-4C4D-999D-2690CEB088A6}" type="CELLRANGE">
                      <a:rPr lang="en-US" baseline="0"/>
                      <a:pPr>
                        <a:defRPr b="1">
                          <a:solidFill>
                            <a:srgbClr val="000000"/>
                          </a:solidFill>
                        </a:defRPr>
                      </a:pPr>
                      <a:t>[CELLRANGE]</a:t>
                    </a:fld>
                    <a:r>
                      <a:rPr lang="en-US" baseline="0"/>
                      <a:t>
</a:t>
                    </a:r>
                    <a:fld id="{5078328A-ECFB-4A34-8892-A40F36F1329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09DC374-A8D1-4C88-ADFE-D95ADDD8EB7D}" type="CELLRANGE">
                      <a:rPr lang="en-US" baseline="0"/>
                      <a:pPr>
                        <a:defRPr b="1">
                          <a:solidFill>
                            <a:srgbClr val="000000"/>
                          </a:solidFill>
                        </a:defRPr>
                      </a:pPr>
                      <a:t>[CELLRANGE]</a:t>
                    </a:fld>
                    <a:r>
                      <a:rPr lang="en-US" baseline="0"/>
                      <a:t>
</a:t>
                    </a:r>
                    <a:fld id="{9C207747-C5C6-4053-94FE-2E509B10CB3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A96A9C0-E72B-4D91-9BDD-A57636907CCF}" type="CELLRANGE">
                      <a:rPr lang="en-US" baseline="0"/>
                      <a:pPr>
                        <a:defRPr b="1">
                          <a:solidFill>
                            <a:srgbClr val="000000"/>
                          </a:solidFill>
                        </a:defRPr>
                      </a:pPr>
                      <a:t>[CELLRANGE]</a:t>
                    </a:fld>
                    <a:r>
                      <a:rPr lang="en-US" baseline="0"/>
                      <a:t>
</a:t>
                    </a:r>
                    <a:fld id="{AC6D3659-4B53-4FE3-ADCE-F5EF5072300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29B6E0B-E07E-47DB-BBE4-9AB8E5B3F61E}" type="CELLRANGE">
                      <a:rPr lang="en-US" baseline="0"/>
                      <a:pPr>
                        <a:defRPr b="1">
                          <a:solidFill>
                            <a:srgbClr val="000000"/>
                          </a:solidFill>
                        </a:defRPr>
                      </a:pPr>
                      <a:t>[CELLRANGE]</a:t>
                    </a:fld>
                    <a:r>
                      <a:rPr lang="en-US" baseline="0"/>
                      <a:t>
</a:t>
                    </a:r>
                    <a:fld id="{CCAD1D9D-569C-4740-9198-C76F03DC1BE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C462D4A-70B5-49FF-B71B-FFC189DC3DC4}" type="CELLRANGE">
                      <a:rPr lang="en-US" baseline="0"/>
                      <a:pPr>
                        <a:defRPr b="1">
                          <a:solidFill>
                            <a:srgbClr val="000000"/>
                          </a:solidFill>
                        </a:defRPr>
                      </a:pPr>
                      <a:t>[CELLRANGE]</a:t>
                    </a:fld>
                    <a:r>
                      <a:rPr lang="en-US" baseline="0"/>
                      <a:t>
</a:t>
                    </a:r>
                    <a:fld id="{15CA15C3-A5C8-4461-A581-ACE72CCBA4A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1E6F4AE-341A-4B08-B445-C039590A1EEB}" type="CELLRANGE">
                      <a:rPr lang="en-US" baseline="0"/>
                      <a:pPr>
                        <a:defRPr b="1">
                          <a:solidFill>
                            <a:srgbClr val="000000"/>
                          </a:solidFill>
                        </a:defRPr>
                      </a:pPr>
                      <a:t>[CELLRANGE]</a:t>
                    </a:fld>
                    <a:r>
                      <a:rPr lang="en-US" baseline="0"/>
                      <a:t>
</a:t>
                    </a:r>
                    <a:fld id="{EF17EBD8-1770-4B10-8E39-410B27F4CD0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39320CA-6328-456A-94B6-221F27E3DA73}" type="CELLRANGE">
                      <a:rPr lang="en-US" baseline="0"/>
                      <a:pPr>
                        <a:defRPr b="1">
                          <a:solidFill>
                            <a:srgbClr val="000000"/>
                          </a:solidFill>
                        </a:defRPr>
                      </a:pPr>
                      <a:t>[CELLRANGE]</a:t>
                    </a:fld>
                    <a:r>
                      <a:rPr lang="en-US" baseline="0"/>
                      <a:t>
</a:t>
                    </a:r>
                    <a:fld id="{24A5B1F4-24D6-4E73-A94E-2F7CBAA40FD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5C412D2C-EA9F-48DD-B98C-6BC48BF53CDE}" type="CELLRANGE">
                      <a:rPr lang="en-US" baseline="0"/>
                      <a:pPr>
                        <a:defRPr b="1">
                          <a:solidFill>
                            <a:srgbClr val="FFFFFF"/>
                          </a:solidFill>
                        </a:defRPr>
                      </a:pPr>
                      <a:t>[CELLRANGE]</a:t>
                    </a:fld>
                    <a:r>
                      <a:rPr lang="en-US" baseline="0"/>
                      <a:t>
</a:t>
                    </a:r>
                    <a:fld id="{1AB6534A-2F23-4CA0-AE94-592A3D92EB15}"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B1E82D2-C1F3-45C3-9ACE-05FFA09DFE07}" type="CELLRANGE">
                      <a:rPr lang="en-US" baseline="0"/>
                      <a:pPr>
                        <a:defRPr b="1">
                          <a:solidFill>
                            <a:srgbClr val="000000"/>
                          </a:solidFill>
                        </a:defRPr>
                      </a:pPr>
                      <a:t>[CELLRANGE]</a:t>
                    </a:fld>
                    <a:r>
                      <a:rPr lang="en-US" baseline="0"/>
                      <a:t>
</a:t>
                    </a:r>
                    <a:fld id="{A4EC16B5-B9F3-471E-A73D-913701A94DE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517166E-F2FC-4C8E-8D74-D27FCB89EF64}" type="CELLRANGE">
                      <a:rPr lang="en-US" baseline="0"/>
                      <a:pPr>
                        <a:defRPr b="1">
                          <a:solidFill>
                            <a:srgbClr val="000000"/>
                          </a:solidFill>
                        </a:defRPr>
                      </a:pPr>
                      <a:t>[CELLRANGE]</a:t>
                    </a:fld>
                    <a:r>
                      <a:rPr lang="en-US" baseline="0"/>
                      <a:t>
</a:t>
                    </a:r>
                    <a:fld id="{00DA3380-095C-4E45-ABDD-60A38C78592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30D87FA-871F-4A2E-9701-4C8B389A0F2A}" type="CELLRANGE">
                      <a:rPr lang="en-US" baseline="0"/>
                      <a:pPr>
                        <a:defRPr b="1">
                          <a:solidFill>
                            <a:srgbClr val="000000"/>
                          </a:solidFill>
                        </a:defRPr>
                      </a:pPr>
                      <a:t>[CELLRANGE]</a:t>
                    </a:fld>
                    <a:r>
                      <a:rPr lang="en-US" baseline="0"/>
                      <a:t>
</a:t>
                    </a:r>
                    <a:fld id="{D91A8B5D-198E-4933-91C9-519BBB2A9F7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EAF1542-7569-4889-8CE4-1623D0E873CD}" type="CELLRANGE">
                      <a:rPr lang="en-US" baseline="0"/>
                      <a:pPr>
                        <a:defRPr b="1">
                          <a:solidFill>
                            <a:srgbClr val="000000"/>
                          </a:solidFill>
                        </a:defRPr>
                      </a:pPr>
                      <a:t>[CELLRANGE]</a:t>
                    </a:fld>
                    <a:r>
                      <a:rPr lang="en-US" baseline="0"/>
                      <a:t>
</a:t>
                    </a:r>
                    <a:fld id="{30072B49-7E14-45BA-953B-2324A881BC5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7C238E3-4382-48AE-AF32-255F93CB4A25}" type="CELLRANGE">
                      <a:rPr lang="en-US" baseline="0"/>
                      <a:pPr>
                        <a:defRPr b="1">
                          <a:solidFill>
                            <a:srgbClr val="000000"/>
                          </a:solidFill>
                        </a:defRPr>
                      </a:pPr>
                      <a:t>[CELLRANGE]</a:t>
                    </a:fld>
                    <a:r>
                      <a:rPr lang="en-US" baseline="0"/>
                      <a:t>
</a:t>
                    </a:r>
                    <a:fld id="{06EB2142-D435-4229-BCA9-0E9C75F91EF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69D385D-7D30-4A94-8D99-A13A29F14AC8}" type="CELLRANGE">
                      <a:rPr lang="en-US" baseline="0"/>
                      <a:pPr>
                        <a:defRPr b="1">
                          <a:solidFill>
                            <a:srgbClr val="000000"/>
                          </a:solidFill>
                        </a:defRPr>
                      </a:pPr>
                      <a:t>[CELLRANGE]</a:t>
                    </a:fld>
                    <a:r>
                      <a:rPr lang="en-US" baseline="0"/>
                      <a:t>
</a:t>
                    </a:r>
                    <a:fld id="{B36728E0-840E-4096-A9D7-89555AB1A16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864612D-0D8E-4072-ABCE-826FC005E9DE}" type="CELLRANGE">
                      <a:rPr lang="en-US" baseline="0"/>
                      <a:pPr>
                        <a:defRPr b="1">
                          <a:solidFill>
                            <a:srgbClr val="000000"/>
                          </a:solidFill>
                        </a:defRPr>
                      </a:pPr>
                      <a:t>[CELLRANGE]</a:t>
                    </a:fld>
                    <a:r>
                      <a:rPr lang="en-US" baseline="0"/>
                      <a:t>
</a:t>
                    </a:r>
                    <a:fld id="{E3FF52A1-D272-4A11-BD45-5FF8588E59C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4908141-1F4C-4FB4-B490-C69D2F0FC240}" type="CELLRANGE">
                      <a:rPr lang="en-US" baseline="0"/>
                      <a:pPr>
                        <a:defRPr b="1">
                          <a:solidFill>
                            <a:srgbClr val="000000"/>
                          </a:solidFill>
                        </a:defRPr>
                      </a:pPr>
                      <a:t>[CELLRANGE]</a:t>
                    </a:fld>
                    <a:r>
                      <a:rPr lang="en-US" baseline="0"/>
                      <a:t>
</a:t>
                    </a:r>
                    <a:fld id="{70FA6417-DAC9-465B-A4ED-32A7C444B3A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Aragón</c:v>
                </c:pt>
                <c:pt idx="2">
                  <c:v>Galicia</c:v>
                </c:pt>
                <c:pt idx="3">
                  <c:v>Asturias, Principado de</c:v>
                </c:pt>
                <c:pt idx="4">
                  <c:v>Navarra, Comunidad Foral de</c:v>
                </c:pt>
                <c:pt idx="5">
                  <c:v>Cantabria</c:v>
                </c:pt>
                <c:pt idx="6">
                  <c:v>Andalucía</c:v>
                </c:pt>
                <c:pt idx="7">
                  <c:v>Castilla - La Mancha</c:v>
                </c:pt>
                <c:pt idx="8">
                  <c:v>Comunitat Valenciana</c:v>
                </c:pt>
                <c:pt idx="9">
                  <c:v>Ceuta</c:v>
                </c:pt>
                <c:pt idx="10">
                  <c:v>Madrid, Comunidad de</c:v>
                </c:pt>
                <c:pt idx="11">
                  <c:v>Media Nacional</c:v>
                </c:pt>
                <c:pt idx="12">
                  <c:v>Rioja, La</c:v>
                </c:pt>
                <c:pt idx="13">
                  <c:v>Extremadura</c:v>
                </c:pt>
                <c:pt idx="14">
                  <c:v>Balears, Illes</c:v>
                </c:pt>
                <c:pt idx="15">
                  <c:v>Murcia, Región de</c:v>
                </c:pt>
                <c:pt idx="16">
                  <c:v>Melilla</c:v>
                </c:pt>
                <c:pt idx="17">
                  <c:v>Cataluña</c:v>
                </c:pt>
                <c:pt idx="18">
                  <c:v>País Vasco</c:v>
                </c:pt>
                <c:pt idx="19">
                  <c:v>Canarias</c:v>
                </c:pt>
              </c:strCache>
            </c:strRef>
          </c:cat>
          <c:val>
            <c:numRef>
              <c:f>'11ListaEsperaGII'!$O$13:$O$32</c:f>
              <c:numCache>
                <c:formatCode>0.00%</c:formatCode>
                <c:ptCount val="20"/>
                <c:pt idx="0">
                  <c:v>0.99833357139456269</c:v>
                </c:pt>
                <c:pt idx="1">
                  <c:v>0.9980679156908665</c:v>
                </c:pt>
                <c:pt idx="2">
                  <c:v>0.99330755002522275</c:v>
                </c:pt>
                <c:pt idx="3">
                  <c:v>0.98999216778348276</c:v>
                </c:pt>
                <c:pt idx="4">
                  <c:v>0.98947368421052628</c:v>
                </c:pt>
                <c:pt idx="5">
                  <c:v>0.97909667786487498</c:v>
                </c:pt>
                <c:pt idx="6">
                  <c:v>0.9666659424855345</c:v>
                </c:pt>
                <c:pt idx="7">
                  <c:v>0.95939516872579755</c:v>
                </c:pt>
                <c:pt idx="8">
                  <c:v>0.95615747756148739</c:v>
                </c:pt>
                <c:pt idx="9">
                  <c:v>0.95476575121163165</c:v>
                </c:pt>
                <c:pt idx="10">
                  <c:v>0.94764787614132595</c:v>
                </c:pt>
                <c:pt idx="11">
                  <c:v>0.94604880691069071</c:v>
                </c:pt>
                <c:pt idx="12">
                  <c:v>0.93867817397229159</c:v>
                </c:pt>
                <c:pt idx="13">
                  <c:v>0.92118656390868114</c:v>
                </c:pt>
                <c:pt idx="14">
                  <c:v>0.92062821920121596</c:v>
                </c:pt>
                <c:pt idx="15">
                  <c:v>0.91984049895199627</c:v>
                </c:pt>
                <c:pt idx="16">
                  <c:v>0.91755888650963602</c:v>
                </c:pt>
                <c:pt idx="17">
                  <c:v>0.9011897714034719</c:v>
                </c:pt>
                <c:pt idx="18">
                  <c:v>0.88077120070242187</c:v>
                </c:pt>
                <c:pt idx="19">
                  <c:v>0.86192617658845005</c:v>
                </c:pt>
              </c:numCache>
            </c:numRef>
          </c:val>
          <c:extLst>
            <c:ext xmlns:c15="http://schemas.microsoft.com/office/drawing/2012/chart" uri="{02D57815-91ED-43cb-92C2-25804820EDAC}">
              <c15:datalabelsRange>
                <c15:f>'11ListaEsperaGII'!$M$13:$M$32</c15:f>
                <c15:dlblRangeCache>
                  <c:ptCount val="20"/>
                  <c:pt idx="0">
                    <c:v>41.936</c:v>
                  </c:pt>
                  <c:pt idx="1">
                    <c:v>17.047</c:v>
                  </c:pt>
                  <c:pt idx="2">
                    <c:v>29.536</c:v>
                  </c:pt>
                  <c:pt idx="3">
                    <c:v>11.376</c:v>
                  </c:pt>
                  <c:pt idx="4">
                    <c:v>6.580</c:v>
                  </c:pt>
                  <c:pt idx="5">
                    <c:v>7.869</c:v>
                  </c:pt>
                  <c:pt idx="6">
                    <c:v>133.484</c:v>
                  </c:pt>
                  <c:pt idx="7">
                    <c:v>26.014</c:v>
                  </c:pt>
                  <c:pt idx="8">
                    <c:v>65.623</c:v>
                  </c:pt>
                  <c:pt idx="9">
                    <c:v>591</c:v>
                  </c:pt>
                  <c:pt idx="10">
                    <c:v>76.388</c:v>
                  </c:pt>
                  <c:pt idx="11">
                    <c:v>600.811</c:v>
                  </c:pt>
                  <c:pt idx="12">
                    <c:v>4.133</c:v>
                  </c:pt>
                  <c:pt idx="13">
                    <c:v>12.670</c:v>
                  </c:pt>
                  <c:pt idx="14">
                    <c:v>10.903</c:v>
                  </c:pt>
                  <c:pt idx="15">
                    <c:v>17.993</c:v>
                  </c:pt>
                  <c:pt idx="16">
                    <c:v>857</c:v>
                  </c:pt>
                  <c:pt idx="17">
                    <c:v>94.378</c:v>
                  </c:pt>
                  <c:pt idx="18">
                    <c:v>24.075</c:v>
                  </c:pt>
                  <c:pt idx="19">
                    <c:v>19.358</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rgbClr val="8784C6"/>
              </a:solidFill>
              <a:ln>
                <a:noFill/>
              </a:ln>
              <a:effectLst/>
            </c:spPr>
            <c:extLst>
              <c:ext xmlns:c16="http://schemas.microsoft.com/office/drawing/2014/chart" uri="{C3380CC4-5D6E-409C-BE32-E72D297353CC}">
                <c16:uniqueId val="{00000025-5DC1-4B08-97F0-0CCFE9C60108}"/>
              </c:ext>
            </c:extLst>
          </c:dPt>
          <c:dPt>
            <c:idx val="11"/>
            <c:invertIfNegative val="0"/>
            <c:bubble3D val="0"/>
            <c:spPr>
              <a:solidFill>
                <a:srgbClr val="373472"/>
              </a:solidFill>
              <a:ln>
                <a:noFill/>
              </a:ln>
              <a:effectLst/>
            </c:spPr>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4CDE56C-06A4-48E3-A692-261B182EBFD8}" type="CELLRANGE">
                      <a:rPr lang="en-US" baseline="0"/>
                      <a:pPr>
                        <a:defRPr b="1">
                          <a:solidFill>
                            <a:srgbClr val="000000"/>
                          </a:solidFill>
                        </a:defRPr>
                      </a:pPr>
                      <a:t>[CELLRANGE]</a:t>
                    </a:fld>
                    <a:r>
                      <a:rPr lang="en-US" baseline="0"/>
                      <a:t>
</a:t>
                    </a:r>
                    <a:fld id="{BB796E3B-2C2A-4B1A-954F-B160E462172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4F33E6B-6310-4201-8B11-C114A4B12E48}" type="CELLRANGE">
                      <a:rPr lang="en-US" baseline="0"/>
                      <a:pPr>
                        <a:defRPr b="1">
                          <a:solidFill>
                            <a:srgbClr val="000000"/>
                          </a:solidFill>
                        </a:defRPr>
                      </a:pPr>
                      <a:t>[CELLRANGE]</a:t>
                    </a:fld>
                    <a:r>
                      <a:rPr lang="en-US" baseline="0"/>
                      <a:t>
</a:t>
                    </a:r>
                    <a:fld id="{16B20A12-494B-43E6-80F9-42D749C7637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4505BA4-7C8D-45D6-BD6B-D63E163782D9}" type="CELLRANGE">
                      <a:rPr lang="en-US" baseline="0"/>
                      <a:pPr>
                        <a:defRPr b="1">
                          <a:solidFill>
                            <a:srgbClr val="000000"/>
                          </a:solidFill>
                        </a:defRPr>
                      </a:pPr>
                      <a:t>[CELLRANGE]</a:t>
                    </a:fld>
                    <a:r>
                      <a:rPr lang="en-US" baseline="0"/>
                      <a:t>
</a:t>
                    </a:r>
                    <a:fld id="{B78D991E-EE7E-45BE-8077-C9B55436529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E3CD77C-348C-470C-BA94-EF90120E2666}" type="CELLRANGE">
                      <a:rPr lang="en-US" baseline="0"/>
                      <a:pPr>
                        <a:defRPr b="1">
                          <a:solidFill>
                            <a:srgbClr val="000000"/>
                          </a:solidFill>
                        </a:defRPr>
                      </a:pPr>
                      <a:t>[CELLRANGE]</a:t>
                    </a:fld>
                    <a:r>
                      <a:rPr lang="en-US" baseline="0"/>
                      <a:t>
</a:t>
                    </a:r>
                    <a:fld id="{37D49C2A-F236-4BE2-8C7B-DB73FB436B1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76A4299-924F-46D5-B0FE-785BFD500E48}" type="CELLRANGE">
                      <a:rPr lang="en-US" baseline="0"/>
                      <a:pPr>
                        <a:defRPr b="1">
                          <a:solidFill>
                            <a:srgbClr val="000000"/>
                          </a:solidFill>
                        </a:defRPr>
                      </a:pPr>
                      <a:t>[CELLRANGE]</a:t>
                    </a:fld>
                    <a:r>
                      <a:rPr lang="en-US" baseline="0"/>
                      <a:t>
</a:t>
                    </a:r>
                    <a:fld id="{D0D5DCC7-22CB-4438-9DC5-C7FA3CCF64A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4DBF913-FDB2-405B-AF19-90C16FCA5FB2}" type="CELLRANGE">
                      <a:rPr lang="en-US" baseline="0"/>
                      <a:pPr>
                        <a:defRPr b="1">
                          <a:solidFill>
                            <a:srgbClr val="000000"/>
                          </a:solidFill>
                        </a:defRPr>
                      </a:pPr>
                      <a:t>[CELLRANGE]</a:t>
                    </a:fld>
                    <a:r>
                      <a:rPr lang="en-US" baseline="0"/>
                      <a:t>
</a:t>
                    </a:r>
                    <a:fld id="{299D978F-EB09-4B57-A7E5-AC38105920F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467EAFF-6987-4391-B3BD-ECCC3F3291C5}" type="CELLRANGE">
                      <a:rPr lang="en-US" baseline="0"/>
                      <a:pPr>
                        <a:defRPr b="1">
                          <a:solidFill>
                            <a:srgbClr val="000000"/>
                          </a:solidFill>
                        </a:defRPr>
                      </a:pPr>
                      <a:t>[CELLRANGE]</a:t>
                    </a:fld>
                    <a:r>
                      <a:rPr lang="en-US" baseline="0"/>
                      <a:t>
</a:t>
                    </a:r>
                    <a:fld id="{099F3869-E861-4C66-AB44-668673C3906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B1B18FA-F6A9-4620-BC11-F0605F4ACAB8}" type="CELLRANGE">
                      <a:rPr lang="en-US" baseline="0"/>
                      <a:pPr>
                        <a:defRPr b="1">
                          <a:solidFill>
                            <a:srgbClr val="000000"/>
                          </a:solidFill>
                        </a:defRPr>
                      </a:pPr>
                      <a:t>[CELLRANGE]</a:t>
                    </a:fld>
                    <a:r>
                      <a:rPr lang="en-US" baseline="0"/>
                      <a:t>
</a:t>
                    </a:r>
                    <a:fld id="{23368D04-AEC6-47E9-BD5C-02B95102754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CB3C51C-C167-44E5-941A-D287FEA386BC}" type="CELLRANGE">
                      <a:rPr lang="en-US" baseline="0"/>
                      <a:pPr>
                        <a:defRPr b="1">
                          <a:solidFill>
                            <a:srgbClr val="000000"/>
                          </a:solidFill>
                        </a:defRPr>
                      </a:pPr>
                      <a:t>[CELLRANGE]</a:t>
                    </a:fld>
                    <a:r>
                      <a:rPr lang="en-US" baseline="0"/>
                      <a:t>
</a:t>
                    </a:r>
                    <a:fld id="{A29E33BF-75DE-4F00-AC89-8A448294043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207713C-52D7-4983-9C5D-F3E0199D0A87}" type="CELLRANGE">
                      <a:rPr lang="en-US" baseline="0"/>
                      <a:pPr>
                        <a:defRPr b="1">
                          <a:solidFill>
                            <a:srgbClr val="000000"/>
                          </a:solidFill>
                        </a:defRPr>
                      </a:pPr>
                      <a:t>[CELLRANGE]</a:t>
                    </a:fld>
                    <a:r>
                      <a:rPr lang="en-US" baseline="0"/>
                      <a:t>
</a:t>
                    </a:r>
                    <a:fld id="{89C31D48-20D1-43EB-BE99-52A96A7AD33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034166381376241E-4"/>
                  <c:y val="3.70782541071255E-3"/>
                </c:manualLayout>
              </c:layout>
              <c:tx>
                <c:rich>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fld id="{071681AD-EB7A-410C-9882-544AF096D951}" type="CELLRANGE">
                      <a:rPr lang="en-US" baseline="0"/>
                      <a:pPr>
                        <a:defRPr sz="800" b="1">
                          <a:solidFill>
                            <a:srgbClr val="000000"/>
                          </a:solidFill>
                        </a:defRPr>
                      </a:pPr>
                      <a:t>[CELLRANGE]</a:t>
                    </a:fld>
                    <a:r>
                      <a:rPr lang="en-US" baseline="0"/>
                      <a:t>
</a:t>
                    </a:r>
                    <a:fld id="{F60411D9-B408-463C-BED8-C0ABED8D1F9A}" type="VALUE">
                      <a:rPr lang="en-US" baseline="0"/>
                      <a:pPr>
                        <a:defRPr sz="8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1.3913043478260871E-3"/>
                  <c:y val="-1.9317585301837361E-3"/>
                </c:manualLayout>
              </c:layout>
              <c:tx>
                <c:rich>
                  <a:bodyPr rot="-5400000" spcFirstLastPara="1" vertOverflow="ellipsis" wrap="square" lIns="38100" tIns="19050" rIns="38100" bIns="19050" anchor="ctr" anchorCtr="1">
                    <a:spAutoFit/>
                  </a:bodyPr>
                  <a:lstStyle/>
                  <a:p>
                    <a:pPr>
                      <a:defRPr sz="800" b="1" i="0" u="none" strike="noStrike" kern="1200" baseline="0">
                        <a:solidFill>
                          <a:srgbClr val="FFFFFF"/>
                        </a:solidFill>
                        <a:latin typeface="+mn-lt"/>
                        <a:ea typeface="+mn-ea"/>
                        <a:cs typeface="+mn-cs"/>
                      </a:defRPr>
                    </a:pPr>
                    <a:fld id="{E5248C4C-7FE4-4205-9603-32A33E5B6BA2}" type="CELLRANGE">
                      <a:rPr lang="en-US" baseline="0"/>
                      <a:pPr>
                        <a:defRPr sz="800" b="1">
                          <a:solidFill>
                            <a:srgbClr val="FFFFFF"/>
                          </a:solidFill>
                        </a:defRPr>
                      </a:pPr>
                      <a:t>[CELLRANGE]</a:t>
                    </a:fld>
                    <a:r>
                      <a:rPr lang="en-US" baseline="0"/>
                      <a:t>
</a:t>
                    </a:r>
                    <a:fld id="{58386955-2CFA-41E7-A817-1D0CEFC674D0}" type="VALUE">
                      <a:rPr lang="en-US" baseline="0"/>
                      <a:pPr>
                        <a:defRPr sz="800"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5C1F296-BD38-44EA-BD69-5A271A9CA889}" type="CELLRANGE">
                      <a:rPr lang="en-US" baseline="0"/>
                      <a:pPr>
                        <a:defRPr b="1">
                          <a:solidFill>
                            <a:srgbClr val="000000"/>
                          </a:solidFill>
                        </a:defRPr>
                      </a:pPr>
                      <a:t>[CELLRANGE]</a:t>
                    </a:fld>
                    <a:r>
                      <a:rPr lang="en-US" baseline="0"/>
                      <a:t>
</a:t>
                    </a:r>
                    <a:fld id="{3229A328-8939-4081-945F-3D5A6854257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C21CA17-6A18-4395-B5CC-6147239B1DAF}" type="CELLRANGE">
                      <a:rPr lang="en-US" baseline="0"/>
                      <a:pPr>
                        <a:defRPr b="1">
                          <a:solidFill>
                            <a:srgbClr val="000000"/>
                          </a:solidFill>
                        </a:defRPr>
                      </a:pPr>
                      <a:t>[CELLRANGE]</a:t>
                    </a:fld>
                    <a:r>
                      <a:rPr lang="en-US" baseline="0"/>
                      <a:t>
</a:t>
                    </a:r>
                    <a:fld id="{8018863D-9846-4B1A-94FD-00081656DAC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25E8C39-8C2C-4545-A6FB-659D929E1E0A}" type="CELLRANGE">
                      <a:rPr lang="en-US" baseline="0"/>
                      <a:pPr>
                        <a:defRPr b="1">
                          <a:solidFill>
                            <a:srgbClr val="000000"/>
                          </a:solidFill>
                        </a:defRPr>
                      </a:pPr>
                      <a:t>[CELLRANGE]</a:t>
                    </a:fld>
                    <a:r>
                      <a:rPr lang="en-US" baseline="0"/>
                      <a:t>
</a:t>
                    </a:r>
                    <a:fld id="{E21708FF-BF9B-4876-BC61-DF6EAE64157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D1A2F13-9D8D-436E-8F4A-3790CE1D779E}" type="CELLRANGE">
                      <a:rPr lang="en-US" baseline="0"/>
                      <a:pPr>
                        <a:defRPr b="1">
                          <a:solidFill>
                            <a:srgbClr val="000000"/>
                          </a:solidFill>
                        </a:defRPr>
                      </a:pPr>
                      <a:t>[CELLRANGE]</a:t>
                    </a:fld>
                    <a:r>
                      <a:rPr lang="en-US" baseline="0"/>
                      <a:t>
</a:t>
                    </a:r>
                    <a:fld id="{A1891998-7FFF-4004-B941-373E321079B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040EFE5-377E-4C56-AE94-6E6EBC654BF4}" type="CELLRANGE">
                      <a:rPr lang="en-US" baseline="0"/>
                      <a:pPr>
                        <a:defRPr b="1">
                          <a:solidFill>
                            <a:srgbClr val="000000"/>
                          </a:solidFill>
                        </a:defRPr>
                      </a:pPr>
                      <a:t>[CELLRANGE]</a:t>
                    </a:fld>
                    <a:r>
                      <a:rPr lang="en-US" baseline="0"/>
                      <a:t>
</a:t>
                    </a:r>
                    <a:fld id="{E003F191-E1A5-4F30-A5AC-52B81AFF27C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501F525-15A0-4540-B620-D3C9A1304E9C}" type="CELLRANGE">
                      <a:rPr lang="en-US" baseline="0"/>
                      <a:pPr>
                        <a:defRPr b="1">
                          <a:solidFill>
                            <a:srgbClr val="000000"/>
                          </a:solidFill>
                        </a:defRPr>
                      </a:pPr>
                      <a:t>[CELLRANGE]</a:t>
                    </a:fld>
                    <a:r>
                      <a:rPr lang="en-US" baseline="0"/>
                      <a:t>
</a:t>
                    </a:r>
                    <a:fld id="{20FBAAE7-5285-437C-8BF6-0D6B4C8007A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1BA506B-7067-4BFF-9F45-EA47F5455945}" type="CELLRANGE">
                      <a:rPr lang="en-US" baseline="0"/>
                      <a:pPr>
                        <a:defRPr b="1">
                          <a:solidFill>
                            <a:srgbClr val="000000"/>
                          </a:solidFill>
                        </a:defRPr>
                      </a:pPr>
                      <a:t>[CELLRANGE]</a:t>
                    </a:fld>
                    <a:r>
                      <a:rPr lang="en-US" baseline="0"/>
                      <a:t>
</a:t>
                    </a:r>
                    <a:fld id="{3EA94CD5-A006-4116-900D-9FE111D455F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1D7F0B9-2A74-47CD-865E-B2291A19F5AB}" type="CELLRANGE">
                      <a:rPr lang="en-US" baseline="0"/>
                      <a:pPr>
                        <a:defRPr b="1">
                          <a:solidFill>
                            <a:srgbClr val="000000"/>
                          </a:solidFill>
                        </a:defRPr>
                      </a:pPr>
                      <a:t>[CELLRANGE]</a:t>
                    </a:fld>
                    <a:r>
                      <a:rPr lang="en-US" baseline="0"/>
                      <a:t>
</a:t>
                    </a:r>
                    <a:fld id="{67169135-86C9-408E-B720-2B5F6C392E3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Aragón</c:v>
                </c:pt>
                <c:pt idx="2">
                  <c:v>Galicia</c:v>
                </c:pt>
                <c:pt idx="3">
                  <c:v>Asturias, Principado de</c:v>
                </c:pt>
                <c:pt idx="4">
                  <c:v>Navarra, Comunidad Foral de</c:v>
                </c:pt>
                <c:pt idx="5">
                  <c:v>Cantabria</c:v>
                </c:pt>
                <c:pt idx="6">
                  <c:v>Andalucía</c:v>
                </c:pt>
                <c:pt idx="7">
                  <c:v>Castilla - La Mancha</c:v>
                </c:pt>
                <c:pt idx="8">
                  <c:v>Comunitat Valenciana</c:v>
                </c:pt>
                <c:pt idx="9">
                  <c:v>Ceuta</c:v>
                </c:pt>
                <c:pt idx="10">
                  <c:v>Madrid, Comunidad de</c:v>
                </c:pt>
                <c:pt idx="11">
                  <c:v>Media Nacional</c:v>
                </c:pt>
                <c:pt idx="12">
                  <c:v>Rioja, La</c:v>
                </c:pt>
                <c:pt idx="13">
                  <c:v>Extremadura</c:v>
                </c:pt>
                <c:pt idx="14">
                  <c:v>Balears, Illes</c:v>
                </c:pt>
                <c:pt idx="15">
                  <c:v>Murcia, Región de</c:v>
                </c:pt>
                <c:pt idx="16">
                  <c:v>Melilla</c:v>
                </c:pt>
                <c:pt idx="17">
                  <c:v>Cataluña</c:v>
                </c:pt>
                <c:pt idx="18">
                  <c:v>País Vasco</c:v>
                </c:pt>
                <c:pt idx="19">
                  <c:v>Canarias</c:v>
                </c:pt>
              </c:strCache>
            </c:strRef>
          </c:cat>
          <c:val>
            <c:numRef>
              <c:f>'11ListaEsperaGII'!$P$13:$P$32</c:f>
              <c:numCache>
                <c:formatCode>0.00%</c:formatCode>
                <c:ptCount val="20"/>
                <c:pt idx="0">
                  <c:v>1.6664286054373185E-3</c:v>
                </c:pt>
                <c:pt idx="1">
                  <c:v>1.9320843091334896E-3</c:v>
                </c:pt>
                <c:pt idx="2">
                  <c:v>6.6924499747771987E-3</c:v>
                </c:pt>
                <c:pt idx="3">
                  <c:v>1.0007832216517274E-2</c:v>
                </c:pt>
                <c:pt idx="4">
                  <c:v>1.0526315789473684E-2</c:v>
                </c:pt>
                <c:pt idx="5">
                  <c:v>2.0903322135125045E-2</c:v>
                </c:pt>
                <c:pt idx="6">
                  <c:v>3.3334057514465519E-2</c:v>
                </c:pt>
                <c:pt idx="7">
                  <c:v>4.0604831274202474E-2</c:v>
                </c:pt>
                <c:pt idx="8">
                  <c:v>4.3842522438512645E-2</c:v>
                </c:pt>
                <c:pt idx="9">
                  <c:v>4.5234248788368334E-2</c:v>
                </c:pt>
                <c:pt idx="10">
                  <c:v>5.2352123858674077E-2</c:v>
                </c:pt>
                <c:pt idx="11">
                  <c:v>5.3951193089309277E-2</c:v>
                </c:pt>
                <c:pt idx="12">
                  <c:v>6.132182602770838E-2</c:v>
                </c:pt>
                <c:pt idx="13">
                  <c:v>7.8813436091318884E-2</c:v>
                </c:pt>
                <c:pt idx="14">
                  <c:v>7.9371780798784097E-2</c:v>
                </c:pt>
                <c:pt idx="15">
                  <c:v>8.0159501048003678E-2</c:v>
                </c:pt>
                <c:pt idx="16">
                  <c:v>8.2441113490364024E-2</c:v>
                </c:pt>
                <c:pt idx="17">
                  <c:v>9.8810228596528077E-2</c:v>
                </c:pt>
                <c:pt idx="18">
                  <c:v>0.11922879929757811</c:v>
                </c:pt>
                <c:pt idx="19">
                  <c:v>0.13807382341154995</c:v>
                </c:pt>
              </c:numCache>
            </c:numRef>
          </c:val>
          <c:extLst>
            <c:ext xmlns:c15="http://schemas.microsoft.com/office/drawing/2012/chart" uri="{02D57815-91ED-43cb-92C2-25804820EDAC}">
              <c15:datalabelsRange>
                <c15:f>'11ListaEsperaGII'!$N$13:$N$32</c15:f>
                <c15:dlblRangeCache>
                  <c:ptCount val="20"/>
                  <c:pt idx="0">
                    <c:v>70</c:v>
                  </c:pt>
                  <c:pt idx="1">
                    <c:v>33</c:v>
                  </c:pt>
                  <c:pt idx="2">
                    <c:v>199</c:v>
                  </c:pt>
                  <c:pt idx="3">
                    <c:v>115</c:v>
                  </c:pt>
                  <c:pt idx="4">
                    <c:v>70</c:v>
                  </c:pt>
                  <c:pt idx="5">
                    <c:v>168</c:v>
                  </c:pt>
                  <c:pt idx="6">
                    <c:v>4.603</c:v>
                  </c:pt>
                  <c:pt idx="7">
                    <c:v>1.101</c:v>
                  </c:pt>
                  <c:pt idx="8">
                    <c:v>3.009</c:v>
                  </c:pt>
                  <c:pt idx="9">
                    <c:v>28</c:v>
                  </c:pt>
                  <c:pt idx="10">
                    <c:v>4.220</c:v>
                  </c:pt>
                  <c:pt idx="11">
                    <c:v>34.263</c:v>
                  </c:pt>
                  <c:pt idx="12">
                    <c:v>270</c:v>
                  </c:pt>
                  <c:pt idx="13">
                    <c:v>1.084</c:v>
                  </c:pt>
                  <c:pt idx="14">
                    <c:v>940</c:v>
                  </c:pt>
                  <c:pt idx="15">
                    <c:v>1.568</c:v>
                  </c:pt>
                  <c:pt idx="16">
                    <c:v>77</c:v>
                  </c:pt>
                  <c:pt idx="17">
                    <c:v>10.348</c:v>
                  </c:pt>
                  <c:pt idx="18">
                    <c:v>3.259</c:v>
                  </c:pt>
                  <c:pt idx="19">
                    <c:v>3.101</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'11ListaEsperaGII'!$L$13:$L$32</c:f>
              <c:strCache>
                <c:ptCount val="20"/>
                <c:pt idx="0">
                  <c:v>Castilla y León</c:v>
                </c:pt>
                <c:pt idx="1">
                  <c:v>Aragón</c:v>
                </c:pt>
                <c:pt idx="2">
                  <c:v>Galicia</c:v>
                </c:pt>
                <c:pt idx="3">
                  <c:v>Asturias, Principado de</c:v>
                </c:pt>
                <c:pt idx="4">
                  <c:v>Navarra, Comunidad Foral de</c:v>
                </c:pt>
                <c:pt idx="5">
                  <c:v>Cantabria</c:v>
                </c:pt>
                <c:pt idx="6">
                  <c:v>Andalucía</c:v>
                </c:pt>
                <c:pt idx="7">
                  <c:v>Castilla - La Mancha</c:v>
                </c:pt>
                <c:pt idx="8">
                  <c:v>Comunitat Valenciana</c:v>
                </c:pt>
                <c:pt idx="9">
                  <c:v>Ceuta</c:v>
                </c:pt>
                <c:pt idx="10">
                  <c:v>Madrid, Comunidad de</c:v>
                </c:pt>
                <c:pt idx="11">
                  <c:v>Media Nacional</c:v>
                </c:pt>
                <c:pt idx="12">
                  <c:v>Rioja, La</c:v>
                </c:pt>
                <c:pt idx="13">
                  <c:v>Extremadura</c:v>
                </c:pt>
                <c:pt idx="14">
                  <c:v>Balears, Illes</c:v>
                </c:pt>
                <c:pt idx="15">
                  <c:v>Murcia, Región de</c:v>
                </c:pt>
                <c:pt idx="16">
                  <c:v>Melilla</c:v>
                </c:pt>
                <c:pt idx="17">
                  <c:v>Cataluña</c:v>
                </c:pt>
                <c:pt idx="18">
                  <c:v>País Vasco</c:v>
                </c:pt>
                <c:pt idx="19">
                  <c:v>Canarias</c:v>
                </c:pt>
              </c:strCache>
            </c:strRef>
          </c:cat>
          <c:val>
            <c:numRef>
              <c:f>'11ListaEsperaGII'!$Q$13:$Q$32</c:f>
              <c:numCache>
                <c:formatCode>0.00%</c:formatCode>
                <c:ptCount val="20"/>
                <c:pt idx="0">
                  <c:v>0.94604880691069071</c:v>
                </c:pt>
                <c:pt idx="1">
                  <c:v>0.94604880691069071</c:v>
                </c:pt>
                <c:pt idx="2">
                  <c:v>0.94604880691069071</c:v>
                </c:pt>
                <c:pt idx="3">
                  <c:v>0.94604880691069071</c:v>
                </c:pt>
                <c:pt idx="4">
                  <c:v>0.94604880691069071</c:v>
                </c:pt>
                <c:pt idx="5">
                  <c:v>0.94604880691069071</c:v>
                </c:pt>
                <c:pt idx="6">
                  <c:v>0.94604880691069071</c:v>
                </c:pt>
                <c:pt idx="7">
                  <c:v>0.94604880691069071</c:v>
                </c:pt>
                <c:pt idx="8">
                  <c:v>0.94604880691069071</c:v>
                </c:pt>
                <c:pt idx="9">
                  <c:v>0.94604880691069071</c:v>
                </c:pt>
                <c:pt idx="10">
                  <c:v>0.94604880691069071</c:v>
                </c:pt>
                <c:pt idx="11">
                  <c:v>0.94604880691069071</c:v>
                </c:pt>
                <c:pt idx="12">
                  <c:v>0.94604880691069071</c:v>
                </c:pt>
                <c:pt idx="13">
                  <c:v>0.94604880691069071</c:v>
                </c:pt>
                <c:pt idx="14">
                  <c:v>0.94604880691069071</c:v>
                </c:pt>
                <c:pt idx="15">
                  <c:v>0.94604880691069071</c:v>
                </c:pt>
                <c:pt idx="16">
                  <c:v>0.94604880691069071</c:v>
                </c:pt>
                <c:pt idx="17">
                  <c:v>0.94604880691069071</c:v>
                </c:pt>
                <c:pt idx="18">
                  <c:v>0.94604880691069071</c:v>
                </c:pt>
                <c:pt idx="19">
                  <c:v>0.94604880691069071</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9999972612119137E-2"/>
          <c:y val="0.9088782593764565"/>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7-E6BD-407D-8DB5-88274B443806}"/>
              </c:ext>
            </c:extLst>
          </c:dPt>
          <c:dPt>
            <c:idx val="1"/>
            <c:invertIfNegative val="0"/>
            <c:bubble3D val="0"/>
            <c:spPr>
              <a:solidFill>
                <a:srgbClr val="AD84C6"/>
              </a:solidFill>
              <a:ln>
                <a:noFill/>
              </a:ln>
              <a:effectLst/>
            </c:spPr>
            <c:extLst>
              <c:ext xmlns:c16="http://schemas.microsoft.com/office/drawing/2014/chart" uri="{C3380CC4-5D6E-409C-BE32-E72D297353CC}">
                <c16:uniqueId val="{00000008-E6BD-407D-8DB5-88274B443806}"/>
              </c:ext>
            </c:extLst>
          </c:dPt>
          <c:dPt>
            <c:idx val="2"/>
            <c:invertIfNegative val="0"/>
            <c:bubble3D val="0"/>
            <c:spPr>
              <a:solidFill>
                <a:srgbClr val="AD84C6"/>
              </a:solidFill>
              <a:ln>
                <a:noFill/>
              </a:ln>
              <a:effectLst/>
            </c:spPr>
            <c:extLst>
              <c:ext xmlns:c16="http://schemas.microsoft.com/office/drawing/2014/chart" uri="{C3380CC4-5D6E-409C-BE32-E72D297353CC}">
                <c16:uniqueId val="{00000009-E6BD-407D-8DB5-88274B443806}"/>
              </c:ext>
            </c:extLst>
          </c:dPt>
          <c:dPt>
            <c:idx val="3"/>
            <c:invertIfNegative val="0"/>
            <c:bubble3D val="0"/>
            <c:spPr>
              <a:solidFill>
                <a:srgbClr val="AD84C6"/>
              </a:solidFill>
              <a:ln>
                <a:noFill/>
              </a:ln>
              <a:effectLst/>
            </c:spPr>
            <c:extLst>
              <c:ext xmlns:c16="http://schemas.microsoft.com/office/drawing/2014/chart" uri="{C3380CC4-5D6E-409C-BE32-E72D297353CC}">
                <c16:uniqueId val="{0000000A-E6BD-407D-8DB5-88274B443806}"/>
              </c:ext>
            </c:extLst>
          </c:dPt>
          <c:dPt>
            <c:idx val="4"/>
            <c:invertIfNegative val="0"/>
            <c:bubble3D val="0"/>
            <c:spPr>
              <a:solidFill>
                <a:srgbClr val="AD84C6"/>
              </a:solidFill>
              <a:ln>
                <a:noFill/>
              </a:ln>
              <a:effectLst/>
            </c:spPr>
            <c:extLst>
              <c:ext xmlns:c16="http://schemas.microsoft.com/office/drawing/2014/chart" uri="{C3380CC4-5D6E-409C-BE32-E72D297353CC}">
                <c16:uniqueId val="{0000000B-E6BD-407D-8DB5-88274B443806}"/>
              </c:ext>
            </c:extLst>
          </c:dPt>
          <c:dPt>
            <c:idx val="5"/>
            <c:invertIfNegative val="0"/>
            <c:bubble3D val="0"/>
            <c:spPr>
              <a:solidFill>
                <a:srgbClr val="AD84C6"/>
              </a:solidFill>
              <a:ln>
                <a:noFill/>
              </a:ln>
              <a:effectLst/>
            </c:spPr>
            <c:extLst>
              <c:ext xmlns:c16="http://schemas.microsoft.com/office/drawing/2014/chart" uri="{C3380CC4-5D6E-409C-BE32-E72D297353CC}">
                <c16:uniqueId val="{0000000C-E6BD-407D-8DB5-88274B443806}"/>
              </c:ext>
            </c:extLst>
          </c:dPt>
          <c:dPt>
            <c:idx val="6"/>
            <c:invertIfNegative val="0"/>
            <c:bubble3D val="0"/>
            <c:spPr>
              <a:solidFill>
                <a:srgbClr val="AD84C6"/>
              </a:solidFill>
              <a:ln>
                <a:noFill/>
              </a:ln>
              <a:effectLst/>
            </c:spPr>
            <c:extLst>
              <c:ext xmlns:c16="http://schemas.microsoft.com/office/drawing/2014/chart" uri="{C3380CC4-5D6E-409C-BE32-E72D297353CC}">
                <c16:uniqueId val="{0000000D-E6BD-407D-8DB5-88274B443806}"/>
              </c:ext>
            </c:extLst>
          </c:dPt>
          <c:dPt>
            <c:idx val="7"/>
            <c:invertIfNegative val="0"/>
            <c:bubble3D val="0"/>
            <c:spPr>
              <a:solidFill>
                <a:srgbClr val="AD84C6"/>
              </a:solidFill>
              <a:ln>
                <a:noFill/>
              </a:ln>
              <a:effectLst/>
            </c:spPr>
            <c:extLst>
              <c:ext xmlns:c16="http://schemas.microsoft.com/office/drawing/2014/chart" uri="{C3380CC4-5D6E-409C-BE32-E72D297353CC}">
                <c16:uniqueId val="{0000000E-E6BD-407D-8DB5-88274B443806}"/>
              </c:ext>
            </c:extLst>
          </c:dPt>
          <c:dPt>
            <c:idx val="8"/>
            <c:invertIfNegative val="0"/>
            <c:bubble3D val="0"/>
            <c:spPr>
              <a:solidFill>
                <a:srgbClr val="AD84C6"/>
              </a:solidFill>
              <a:ln>
                <a:noFill/>
              </a:ln>
              <a:effectLst/>
            </c:spPr>
            <c:extLst>
              <c:ext xmlns:c16="http://schemas.microsoft.com/office/drawing/2014/chart" uri="{C3380CC4-5D6E-409C-BE32-E72D297353CC}">
                <c16:uniqueId val="{0000000F-E6BD-407D-8DB5-88274B443806}"/>
              </c:ext>
            </c:extLst>
          </c:dPt>
          <c:dPt>
            <c:idx val="9"/>
            <c:invertIfNegative val="0"/>
            <c:bubble3D val="0"/>
            <c:spPr>
              <a:solidFill>
                <a:srgbClr val="AD84C6"/>
              </a:solidFill>
              <a:ln>
                <a:noFill/>
              </a:ln>
              <a:effectLst/>
            </c:spPr>
            <c:extLst>
              <c:ext xmlns:c16="http://schemas.microsoft.com/office/drawing/2014/chart" uri="{C3380CC4-5D6E-409C-BE32-E72D297353CC}">
                <c16:uniqueId val="{00000000-E6BD-407D-8DB5-88274B443806}"/>
              </c:ext>
            </c:extLst>
          </c:dPt>
          <c:dPt>
            <c:idx val="10"/>
            <c:invertIfNegative val="0"/>
            <c:bubble3D val="0"/>
            <c:spPr>
              <a:solidFill>
                <a:srgbClr val="5A3471"/>
              </a:solidFill>
              <a:ln>
                <a:noFill/>
              </a:ln>
              <a:effectLst/>
            </c:spPr>
            <c:extLst>
              <c:ext xmlns:c16="http://schemas.microsoft.com/office/drawing/2014/chart" uri="{C3380CC4-5D6E-409C-BE32-E72D297353CC}">
                <c16:uniqueId val="{00000010-E6BD-407D-8DB5-88274B443806}"/>
              </c:ext>
            </c:extLst>
          </c:dPt>
          <c:dPt>
            <c:idx val="11"/>
            <c:invertIfNegative val="0"/>
            <c:bubble3D val="0"/>
            <c:spPr>
              <a:solidFill>
                <a:srgbClr val="AD84C6"/>
              </a:solidFill>
              <a:ln>
                <a:noFill/>
              </a:ln>
              <a:effectLst/>
            </c:spPr>
            <c:extLst>
              <c:ext xmlns:c16="http://schemas.microsoft.com/office/drawing/2014/chart" uri="{C3380CC4-5D6E-409C-BE32-E72D297353CC}">
                <c16:uniqueId val="{00000001-E6BD-407D-8DB5-88274B443806}"/>
              </c:ext>
            </c:extLst>
          </c:dPt>
          <c:dPt>
            <c:idx val="12"/>
            <c:invertIfNegative val="0"/>
            <c:bubble3D val="0"/>
            <c:spPr>
              <a:solidFill>
                <a:srgbClr val="AD84C6"/>
              </a:solidFill>
              <a:ln>
                <a:noFill/>
              </a:ln>
              <a:effectLst/>
            </c:spPr>
            <c:extLst>
              <c:ext xmlns:c16="http://schemas.microsoft.com/office/drawing/2014/chart" uri="{C3380CC4-5D6E-409C-BE32-E72D297353CC}">
                <c16:uniqueId val="{00000003-E6BD-407D-8DB5-88274B443806}"/>
              </c:ext>
            </c:extLst>
          </c:dPt>
          <c:dPt>
            <c:idx val="13"/>
            <c:invertIfNegative val="0"/>
            <c:bubble3D val="0"/>
            <c:spPr>
              <a:solidFill>
                <a:srgbClr val="AD84C6"/>
              </a:solidFill>
              <a:ln>
                <a:noFill/>
              </a:ln>
              <a:effectLst/>
            </c:spPr>
            <c:extLst>
              <c:ext xmlns:c16="http://schemas.microsoft.com/office/drawing/2014/chart" uri="{C3380CC4-5D6E-409C-BE32-E72D297353CC}">
                <c16:uniqueId val="{00000004-E6BD-407D-8DB5-88274B443806}"/>
              </c:ext>
            </c:extLst>
          </c:dPt>
          <c:dPt>
            <c:idx val="14"/>
            <c:invertIfNegative val="0"/>
            <c:bubble3D val="0"/>
            <c:spPr>
              <a:solidFill>
                <a:srgbClr val="AD84C6"/>
              </a:solidFill>
              <a:ln>
                <a:noFill/>
              </a:ln>
              <a:effectLst/>
            </c:spPr>
            <c:extLst>
              <c:ext xmlns:c16="http://schemas.microsoft.com/office/drawing/2014/chart" uri="{C3380CC4-5D6E-409C-BE32-E72D297353CC}">
                <c16:uniqueId val="{00000005-E6BD-407D-8DB5-88274B443806}"/>
              </c:ext>
            </c:extLst>
          </c:dPt>
          <c:dPt>
            <c:idx val="15"/>
            <c:invertIfNegative val="0"/>
            <c:bubble3D val="0"/>
            <c:spPr>
              <a:solidFill>
                <a:srgbClr val="AD84C6"/>
              </a:solidFill>
              <a:ln>
                <a:noFill/>
              </a:ln>
              <a:effectLst/>
            </c:spPr>
            <c:extLst>
              <c:ext xmlns:c16="http://schemas.microsoft.com/office/drawing/2014/chart" uri="{C3380CC4-5D6E-409C-BE32-E72D297353CC}">
                <c16:uniqueId val="{00000006-E6BD-407D-8DB5-88274B443806}"/>
              </c:ext>
            </c:extLst>
          </c:dPt>
          <c:dPt>
            <c:idx val="16"/>
            <c:invertIfNegative val="0"/>
            <c:bubble3D val="0"/>
            <c:spPr>
              <a:solidFill>
                <a:srgbClr val="AD84C6"/>
              </a:solidFill>
              <a:ln>
                <a:noFill/>
              </a:ln>
              <a:effectLst/>
            </c:spPr>
            <c:extLst>
              <c:ext xmlns:c16="http://schemas.microsoft.com/office/drawing/2014/chart" uri="{C3380CC4-5D6E-409C-BE32-E72D297353CC}">
                <c16:uniqueId val="{00000011-E6BD-407D-8DB5-88274B443806}"/>
              </c:ext>
            </c:extLst>
          </c:dPt>
          <c:dPt>
            <c:idx val="17"/>
            <c:invertIfNegative val="0"/>
            <c:bubble3D val="0"/>
            <c:spPr>
              <a:solidFill>
                <a:srgbClr val="AD84C6"/>
              </a:solidFill>
              <a:ln>
                <a:noFill/>
              </a:ln>
              <a:effectLst/>
            </c:spPr>
            <c:extLst>
              <c:ext xmlns:c16="http://schemas.microsoft.com/office/drawing/2014/chart" uri="{C3380CC4-5D6E-409C-BE32-E72D297353CC}">
                <c16:uniqueId val="{00000012-E6BD-407D-8DB5-88274B443806}"/>
              </c:ext>
            </c:extLst>
          </c:dPt>
          <c:dPt>
            <c:idx val="18"/>
            <c:invertIfNegative val="0"/>
            <c:bubble3D val="0"/>
            <c:spPr>
              <a:solidFill>
                <a:srgbClr val="AD84C6"/>
              </a:solidFill>
              <a:ln>
                <a:noFill/>
              </a:ln>
              <a:effectLst/>
            </c:spPr>
            <c:extLst>
              <c:ext xmlns:c16="http://schemas.microsoft.com/office/drawing/2014/chart" uri="{C3380CC4-5D6E-409C-BE32-E72D297353CC}">
                <c16:uniqueId val="{00000013-E6BD-407D-8DB5-88274B443806}"/>
              </c:ext>
            </c:extLst>
          </c:dPt>
          <c:dPt>
            <c:idx val="19"/>
            <c:invertIfNegative val="0"/>
            <c:bubble3D val="0"/>
            <c:spPr>
              <a:solidFill>
                <a:srgbClr val="AD84C6"/>
              </a:solidFill>
              <a:ln>
                <a:noFill/>
              </a:ln>
              <a:effectLst/>
            </c:spPr>
            <c:extLst>
              <c:ext xmlns:c16="http://schemas.microsoft.com/office/drawing/2014/chart" uri="{C3380CC4-5D6E-409C-BE32-E72D297353CC}">
                <c16:uniqueId val="{00000014-E6BD-407D-8DB5-88274B443806}"/>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AF58439-0544-494F-8814-400E5D6D2B96}" type="CELLRANGE">
                      <a:rPr lang="en-US" baseline="0"/>
                      <a:pPr>
                        <a:defRPr b="1">
                          <a:solidFill>
                            <a:srgbClr val="000000"/>
                          </a:solidFill>
                        </a:defRPr>
                      </a:pPr>
                      <a:t>[CELLRANGE]</a:t>
                    </a:fld>
                    <a:r>
                      <a:rPr lang="en-US" baseline="0"/>
                      <a:t>
</a:t>
                    </a:r>
                    <a:fld id="{7D028309-31DF-4192-84D5-F5259FF967F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26AD5F8-E83A-4CF6-90C2-9BCCAF7ADA3F}" type="CELLRANGE">
                      <a:rPr lang="en-US" baseline="0"/>
                      <a:pPr>
                        <a:defRPr b="1">
                          <a:solidFill>
                            <a:srgbClr val="000000"/>
                          </a:solidFill>
                        </a:defRPr>
                      </a:pPr>
                      <a:t>[CELLRANGE]</a:t>
                    </a:fld>
                    <a:r>
                      <a:rPr lang="en-US" baseline="0"/>
                      <a:t>
</a:t>
                    </a:r>
                    <a:fld id="{04E4EA66-BA02-43E8-8172-3D528FA7E0D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6E23971-BD0A-440E-AC4E-4EB1AD49D9C6}" type="CELLRANGE">
                      <a:rPr lang="en-US" baseline="0"/>
                      <a:pPr>
                        <a:defRPr b="1">
                          <a:solidFill>
                            <a:srgbClr val="000000"/>
                          </a:solidFill>
                        </a:defRPr>
                      </a:pPr>
                      <a:t>[CELLRANGE]</a:t>
                    </a:fld>
                    <a:r>
                      <a:rPr lang="en-US" baseline="0"/>
                      <a:t>
</a:t>
                    </a:r>
                    <a:fld id="{39859A91-B1AF-4F01-94A7-F02FC1831A6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ACD508C-62E3-478D-A9BB-FCF6E1DC66BA}" type="CELLRANGE">
                      <a:rPr lang="en-US" baseline="0"/>
                      <a:pPr>
                        <a:defRPr b="1">
                          <a:solidFill>
                            <a:srgbClr val="000000"/>
                          </a:solidFill>
                        </a:defRPr>
                      </a:pPr>
                      <a:t>[CELLRANGE]</a:t>
                    </a:fld>
                    <a:r>
                      <a:rPr lang="en-US" baseline="0"/>
                      <a:t>
</a:t>
                    </a:r>
                    <a:fld id="{8EBF3677-7921-44BD-9970-506F3D1C5CD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95D638E-B083-4495-BA49-6786958438D7}" type="CELLRANGE">
                      <a:rPr lang="en-US" baseline="0"/>
                      <a:pPr>
                        <a:defRPr b="1">
                          <a:solidFill>
                            <a:srgbClr val="000000"/>
                          </a:solidFill>
                        </a:defRPr>
                      </a:pPr>
                      <a:t>[CELLRANGE]</a:t>
                    </a:fld>
                    <a:r>
                      <a:rPr lang="en-US" baseline="0"/>
                      <a:t>
</a:t>
                    </a:r>
                    <a:fld id="{E3FFB9AE-926C-48CA-9EFC-BBA3E9E60F1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A3E0E74-667B-42C1-85E3-4991E4F41098}" type="CELLRANGE">
                      <a:rPr lang="en-US" baseline="0"/>
                      <a:pPr>
                        <a:defRPr b="1">
                          <a:solidFill>
                            <a:srgbClr val="000000"/>
                          </a:solidFill>
                        </a:defRPr>
                      </a:pPr>
                      <a:t>[CELLRANGE]</a:t>
                    </a:fld>
                    <a:r>
                      <a:rPr lang="en-US" baseline="0"/>
                      <a:t>
</a:t>
                    </a:r>
                    <a:fld id="{42177C70-72FC-4176-AE44-22C453B23E3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3481DD5-2684-41F1-B03C-62DF076BE7DA}" type="CELLRANGE">
                      <a:rPr lang="en-US" baseline="0"/>
                      <a:pPr>
                        <a:defRPr b="1">
                          <a:solidFill>
                            <a:srgbClr val="000000"/>
                          </a:solidFill>
                        </a:defRPr>
                      </a:pPr>
                      <a:t>[CELLRANGE]</a:t>
                    </a:fld>
                    <a:r>
                      <a:rPr lang="en-US" baseline="0"/>
                      <a:t>
</a:t>
                    </a:r>
                    <a:fld id="{9086C0FA-3E3F-4656-BD32-2F9072EADED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83B2BAF-76BC-4C48-9B25-B1F1CD074E3A}" type="CELLRANGE">
                      <a:rPr lang="en-US" baseline="0"/>
                      <a:pPr>
                        <a:defRPr b="1">
                          <a:solidFill>
                            <a:srgbClr val="000000"/>
                          </a:solidFill>
                        </a:defRPr>
                      </a:pPr>
                      <a:t>[CELLRANGE]</a:t>
                    </a:fld>
                    <a:r>
                      <a:rPr lang="en-US" baseline="0"/>
                      <a:t>
</a:t>
                    </a:r>
                    <a:fld id="{663CB48D-867D-4525-B267-5D52B53927E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326C6D7-4356-4E44-A837-B9CFD9CD3379}" type="CELLRANGE">
                      <a:rPr lang="en-US" baseline="0"/>
                      <a:pPr>
                        <a:defRPr b="1">
                          <a:solidFill>
                            <a:srgbClr val="000000"/>
                          </a:solidFill>
                        </a:defRPr>
                      </a:pPr>
                      <a:t>[CELLRANGE]</a:t>
                    </a:fld>
                    <a:r>
                      <a:rPr lang="en-US" baseline="0"/>
                      <a:t>
</a:t>
                    </a:r>
                    <a:fld id="{CAED20E8-5052-4BB8-8FEB-3B1506CA9BB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9774392-157D-4865-8D96-0C5121BDADA7}" type="CELLRANGE">
                      <a:rPr lang="en-US" baseline="0"/>
                      <a:pPr>
                        <a:defRPr b="1">
                          <a:solidFill>
                            <a:srgbClr val="000000"/>
                          </a:solidFill>
                        </a:defRPr>
                      </a:pPr>
                      <a:t>[CELLRANGE]</a:t>
                    </a:fld>
                    <a:r>
                      <a:rPr lang="en-US" baseline="0"/>
                      <a:t>
</a:t>
                    </a:r>
                    <a:fld id="{CE884F97-166F-4F2E-8C15-8B6189F69E1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DB2F52A0-3EE8-483C-A2CC-8AB3488F5A31}" type="CELLRANGE">
                      <a:rPr lang="en-US" baseline="0"/>
                      <a:pPr>
                        <a:defRPr b="1">
                          <a:solidFill>
                            <a:srgbClr val="FFFFFF"/>
                          </a:solidFill>
                        </a:defRPr>
                      </a:pPr>
                      <a:t>[CELLRANGE]</a:t>
                    </a:fld>
                    <a:r>
                      <a:rPr lang="en-US" baseline="0"/>
                      <a:t>
</a:t>
                    </a:r>
                    <a:fld id="{EC4B736C-9C7F-41DC-A6FB-A11923614CEE}"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D2784B6-1856-4990-83B0-E4CA5D04AAA5}" type="CELLRANGE">
                      <a:rPr lang="en-US" baseline="0"/>
                      <a:pPr>
                        <a:defRPr b="1">
                          <a:solidFill>
                            <a:srgbClr val="000000"/>
                          </a:solidFill>
                        </a:defRPr>
                      </a:pPr>
                      <a:t>[CELLRANGE]</a:t>
                    </a:fld>
                    <a:r>
                      <a:rPr lang="en-US" baseline="0"/>
                      <a:t>
</a:t>
                    </a:r>
                    <a:fld id="{21EB1C54-4AC5-4360-AF84-21F2E987D5E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92D4571-67D1-42B4-8D47-1E4FB44351B1}" type="CELLRANGE">
                      <a:rPr lang="en-US" baseline="0"/>
                      <a:pPr>
                        <a:defRPr b="1">
                          <a:solidFill>
                            <a:srgbClr val="000000"/>
                          </a:solidFill>
                        </a:defRPr>
                      </a:pPr>
                      <a:t>[CELLRANGE]</a:t>
                    </a:fld>
                    <a:r>
                      <a:rPr lang="en-US" baseline="0"/>
                      <a:t>
</a:t>
                    </a:r>
                    <a:fld id="{F81C0F14-9E54-4DE5-97DD-480435DC1B3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232750D-ABB5-4D97-9769-49101514DD08}" type="CELLRANGE">
                      <a:rPr lang="en-US" baseline="0"/>
                      <a:pPr>
                        <a:defRPr b="1">
                          <a:solidFill>
                            <a:srgbClr val="000000"/>
                          </a:solidFill>
                        </a:defRPr>
                      </a:pPr>
                      <a:t>[CELLRANGE]</a:t>
                    </a:fld>
                    <a:r>
                      <a:rPr lang="en-US" baseline="0"/>
                      <a:t>
</a:t>
                    </a:r>
                    <a:fld id="{EDA39CA4-63E6-45BA-9033-D78F4F60101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C164CE3-9258-46DD-B512-7B55F0570556}" type="CELLRANGE">
                      <a:rPr lang="en-US" baseline="0"/>
                      <a:pPr>
                        <a:defRPr b="1">
                          <a:solidFill>
                            <a:srgbClr val="000000"/>
                          </a:solidFill>
                        </a:defRPr>
                      </a:pPr>
                      <a:t>[CELLRANGE]</a:t>
                    </a:fld>
                    <a:r>
                      <a:rPr lang="en-US" baseline="0"/>
                      <a:t>
</a:t>
                    </a:r>
                    <a:fld id="{86C09B6F-D48E-491B-AF6F-D5AC5B81C32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80D50A6-E7B0-4583-9813-EA9AE2869536}" type="CELLRANGE">
                      <a:rPr lang="en-US" baseline="0"/>
                      <a:pPr>
                        <a:defRPr b="1">
                          <a:solidFill>
                            <a:srgbClr val="000000"/>
                          </a:solidFill>
                        </a:defRPr>
                      </a:pPr>
                      <a:t>[CELLRANGE]</a:t>
                    </a:fld>
                    <a:r>
                      <a:rPr lang="en-US" baseline="0"/>
                      <a:t>
</a:t>
                    </a:r>
                    <a:fld id="{03EDB5BA-A671-4EAA-9C55-A6496B90A31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2359972-3B41-4283-9AA8-066588D4F9D0}" type="CELLRANGE">
                      <a:rPr lang="en-US" baseline="0"/>
                      <a:pPr>
                        <a:defRPr b="1">
                          <a:solidFill>
                            <a:srgbClr val="000000"/>
                          </a:solidFill>
                        </a:defRPr>
                      </a:pPr>
                      <a:t>[CELLRANGE]</a:t>
                    </a:fld>
                    <a:r>
                      <a:rPr lang="en-US" baseline="0"/>
                      <a:t>
</a:t>
                    </a:r>
                    <a:fld id="{EF350391-67D4-471B-AA5A-F538B54E4E8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6C4F524-00BB-45CF-AEB3-E9DB96275FBC}" type="CELLRANGE">
                      <a:rPr lang="en-US" baseline="0"/>
                      <a:pPr>
                        <a:defRPr b="1">
                          <a:solidFill>
                            <a:srgbClr val="000000"/>
                          </a:solidFill>
                        </a:defRPr>
                      </a:pPr>
                      <a:t>[CELLRANGE]</a:t>
                    </a:fld>
                    <a:r>
                      <a:rPr lang="en-US" baseline="0"/>
                      <a:t>
</a:t>
                    </a:r>
                    <a:fld id="{418B43C3-7A69-45E1-AAC8-9A2881FA628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B617F76-819D-418A-981A-E161C1736E75}" type="CELLRANGE">
                      <a:rPr lang="en-US" baseline="0"/>
                      <a:pPr>
                        <a:defRPr b="1">
                          <a:solidFill>
                            <a:srgbClr val="000000"/>
                          </a:solidFill>
                        </a:defRPr>
                      </a:pPr>
                      <a:t>[CELLRANGE]</a:t>
                    </a:fld>
                    <a:r>
                      <a:rPr lang="en-US" baseline="0"/>
                      <a:t>
</a:t>
                    </a:r>
                    <a:fld id="{07611457-678D-4AEB-996E-6C7CBE482DE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614B9D8-85BE-4673-B583-113886FEE011}" type="CELLRANGE">
                      <a:rPr lang="en-US" baseline="0"/>
                      <a:pPr>
                        <a:defRPr b="1">
                          <a:solidFill>
                            <a:srgbClr val="000000"/>
                          </a:solidFill>
                        </a:defRPr>
                      </a:pPr>
                      <a:t>[CELLRANGE]</a:t>
                    </a:fld>
                    <a:r>
                      <a:rPr lang="en-US" baseline="0"/>
                      <a:t>
</a:t>
                    </a:r>
                    <a:fld id="{B0F154EC-9C07-4040-9F7A-8581F4B4C7E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Asturias, Principado de</c:v>
                </c:pt>
                <c:pt idx="3">
                  <c:v>Galicia</c:v>
                </c:pt>
                <c:pt idx="4">
                  <c:v>Navarra, Comunidad Foral de</c:v>
                </c:pt>
                <c:pt idx="5">
                  <c:v>Cantabria</c:v>
                </c:pt>
                <c:pt idx="6">
                  <c:v>Castilla - La Mancha</c:v>
                </c:pt>
                <c:pt idx="7">
                  <c:v>Comunitat Valenciana</c:v>
                </c:pt>
                <c:pt idx="8">
                  <c:v>Ceuta</c:v>
                </c:pt>
                <c:pt idx="9">
                  <c:v>Andalucía</c:v>
                </c:pt>
                <c:pt idx="10">
                  <c:v>Media Nacional</c:v>
                </c:pt>
                <c:pt idx="11">
                  <c:v>Madrid, Comunidad de</c:v>
                </c:pt>
                <c:pt idx="12">
                  <c:v>Melilla</c:v>
                </c:pt>
                <c:pt idx="13">
                  <c:v>Balears, Illes</c:v>
                </c:pt>
                <c:pt idx="14">
                  <c:v>Extremadura</c:v>
                </c:pt>
                <c:pt idx="15">
                  <c:v>Murcia, Región de</c:v>
                </c:pt>
                <c:pt idx="16">
                  <c:v>Rioja, La</c:v>
                </c:pt>
                <c:pt idx="17">
                  <c:v>Canarias</c:v>
                </c:pt>
                <c:pt idx="18">
                  <c:v>Cataluña</c:v>
                </c:pt>
                <c:pt idx="19">
                  <c:v>País Vasco</c:v>
                </c:pt>
              </c:strCache>
            </c:strRef>
          </c:cat>
          <c:val>
            <c:numRef>
              <c:f>'11ListaEsperaGI'!$O$13:$O$32</c:f>
              <c:numCache>
                <c:formatCode>0.00%</c:formatCode>
                <c:ptCount val="20"/>
                <c:pt idx="0">
                  <c:v>0.99860373647984269</c:v>
                </c:pt>
                <c:pt idx="1">
                  <c:v>0.99622867404968574</c:v>
                </c:pt>
                <c:pt idx="2">
                  <c:v>0.98966660167674014</c:v>
                </c:pt>
                <c:pt idx="3">
                  <c:v>0.97175711772753925</c:v>
                </c:pt>
                <c:pt idx="4">
                  <c:v>0.9687136393018746</c:v>
                </c:pt>
                <c:pt idx="5">
                  <c:v>0.96480331262939956</c:v>
                </c:pt>
                <c:pt idx="6">
                  <c:v>0.94605058550982202</c:v>
                </c:pt>
                <c:pt idx="7">
                  <c:v>0.94251482326985248</c:v>
                </c:pt>
                <c:pt idx="8">
                  <c:v>0.93805309734513276</c:v>
                </c:pt>
                <c:pt idx="9">
                  <c:v>0.9296738117427773</c:v>
                </c:pt>
                <c:pt idx="10">
                  <c:v>0.89755751723791777</c:v>
                </c:pt>
                <c:pt idx="11">
                  <c:v>0.89676521120919483</c:v>
                </c:pt>
                <c:pt idx="12">
                  <c:v>0.87572254335260113</c:v>
                </c:pt>
                <c:pt idx="13">
                  <c:v>0.86793025940100843</c:v>
                </c:pt>
                <c:pt idx="14">
                  <c:v>0.858397365532382</c:v>
                </c:pt>
                <c:pt idx="15">
                  <c:v>0.85101092009947021</c:v>
                </c:pt>
                <c:pt idx="16">
                  <c:v>0.83008356545961004</c:v>
                </c:pt>
                <c:pt idx="17">
                  <c:v>0.82543148263672284</c:v>
                </c:pt>
                <c:pt idx="18">
                  <c:v>0.80483655558382095</c:v>
                </c:pt>
                <c:pt idx="19">
                  <c:v>0.79580282328074281</c:v>
                </c:pt>
              </c:numCache>
            </c:numRef>
          </c:val>
          <c:extLst>
            <c:ext xmlns:c15="http://schemas.microsoft.com/office/drawing/2012/chart" uri="{02D57815-91ED-43cb-92C2-25804820EDAC}">
              <c15:datalabelsRange>
                <c15:f>'11ListaEsperaGI'!$M$13:$M$32</c15:f>
                <c15:dlblRangeCache>
                  <c:ptCount val="20"/>
                  <c:pt idx="0">
                    <c:v>50.779</c:v>
                  </c:pt>
                  <c:pt idx="1">
                    <c:v>16.642</c:v>
                  </c:pt>
                  <c:pt idx="2">
                    <c:v>15.228</c:v>
                  </c:pt>
                  <c:pt idx="3">
                    <c:v>29.831</c:v>
                  </c:pt>
                  <c:pt idx="4">
                    <c:v>7.493</c:v>
                  </c:pt>
                  <c:pt idx="5">
                    <c:v>5.126</c:v>
                  </c:pt>
                  <c:pt idx="6">
                    <c:v>29.811</c:v>
                  </c:pt>
                  <c:pt idx="7">
                    <c:v>61.517</c:v>
                  </c:pt>
                  <c:pt idx="8">
                    <c:v>636</c:v>
                  </c:pt>
                  <c:pt idx="9">
                    <c:v>99.754</c:v>
                  </c:pt>
                  <c:pt idx="10">
                    <c:v>572.236</c:v>
                  </c:pt>
                  <c:pt idx="11">
                    <c:v>60.546</c:v>
                  </c:pt>
                  <c:pt idx="12">
                    <c:v>606</c:v>
                  </c:pt>
                  <c:pt idx="13">
                    <c:v>14.287</c:v>
                  </c:pt>
                  <c:pt idx="14">
                    <c:v>12.512</c:v>
                  </c:pt>
                  <c:pt idx="15">
                    <c:v>15.742</c:v>
                  </c:pt>
                  <c:pt idx="16">
                    <c:v>2.980</c:v>
                  </c:pt>
                  <c:pt idx="17">
                    <c:v>15.878</c:v>
                  </c:pt>
                  <c:pt idx="18">
                    <c:v>101.242</c:v>
                  </c:pt>
                  <c:pt idx="19">
                    <c:v>31.626</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extLst>
              <c:ext xmlns:c16="http://schemas.microsoft.com/office/drawing/2014/chart" uri="{C3380CC4-5D6E-409C-BE32-E72D297353CC}">
                <c16:uniqueId val="{00000016-E6BD-407D-8DB5-88274B443806}"/>
              </c:ext>
            </c:extLst>
          </c:dPt>
          <c:dPt>
            <c:idx val="10"/>
            <c:invertIfNegative val="0"/>
            <c:bubble3D val="0"/>
            <c:spPr>
              <a:solidFill>
                <a:srgbClr val="373472"/>
              </a:solidFill>
              <a:ln>
                <a:noFill/>
              </a:ln>
              <a:effectLst/>
            </c:spPr>
            <c:extLst>
              <c:ext xmlns:c16="http://schemas.microsoft.com/office/drawing/2014/chart" uri="{C3380CC4-5D6E-409C-BE32-E72D297353CC}">
                <c16:uniqueId val="{00000026-E6BD-407D-8DB5-88274B443806}"/>
              </c:ext>
            </c:extLst>
          </c:dPt>
          <c:dPt>
            <c:idx val="11"/>
            <c:invertIfNegative val="0"/>
            <c:bubble3D val="0"/>
            <c:spPr>
              <a:solidFill>
                <a:srgbClr val="8784C6"/>
              </a:solidFill>
              <a:ln>
                <a:noFill/>
              </a:ln>
              <a:effectLst/>
            </c:spPr>
            <c:extLst>
              <c:ext xmlns:c16="http://schemas.microsoft.com/office/drawing/2014/chart" uri="{C3380CC4-5D6E-409C-BE32-E72D297353CC}">
                <c16:uniqueId val="{00000017-E6BD-407D-8DB5-88274B443806}"/>
              </c:ext>
            </c:extLst>
          </c:dPt>
          <c:dPt>
            <c:idx val="12"/>
            <c:invertIfNegative val="0"/>
            <c:bubble3D val="0"/>
            <c:spPr>
              <a:solidFill>
                <a:srgbClr val="8784C6"/>
              </a:solidFill>
              <a:ln>
                <a:noFill/>
              </a:ln>
              <a:effectLst/>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2B205CE-19E2-442F-8A67-606912B2BDBA}" type="CELLRANGE">
                      <a:rPr lang="en-US" baseline="0"/>
                      <a:pPr>
                        <a:defRPr b="1">
                          <a:solidFill>
                            <a:srgbClr val="000000"/>
                          </a:solidFill>
                        </a:defRPr>
                      </a:pPr>
                      <a:t>[CELLRANGE]</a:t>
                    </a:fld>
                    <a:r>
                      <a:rPr lang="en-US" baseline="0"/>
                      <a:t>
</a:t>
                    </a:r>
                    <a:fld id="{6C8FB9B5-7A0B-47ED-8276-C12B452793E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2D682BE-CED1-412F-831F-129485D4A656}" type="CELLRANGE">
                      <a:rPr lang="en-US" baseline="0"/>
                      <a:pPr>
                        <a:defRPr b="1">
                          <a:solidFill>
                            <a:srgbClr val="000000"/>
                          </a:solidFill>
                        </a:defRPr>
                      </a:pPr>
                      <a:t>[CELLRANGE]</a:t>
                    </a:fld>
                    <a:r>
                      <a:rPr lang="en-US" baseline="0"/>
                      <a:t>
</a:t>
                    </a:r>
                    <a:fld id="{E867AB39-93EC-4C5C-BDD0-6D64ED5640C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EBA20C3-1AEB-447E-ACE9-71ABC5D3A2BB}" type="CELLRANGE">
                      <a:rPr lang="en-US" baseline="0"/>
                      <a:pPr>
                        <a:defRPr b="1">
                          <a:solidFill>
                            <a:srgbClr val="000000"/>
                          </a:solidFill>
                        </a:defRPr>
                      </a:pPr>
                      <a:t>[CELLRANGE]</a:t>
                    </a:fld>
                    <a:r>
                      <a:rPr lang="en-US" baseline="0"/>
                      <a:t>
</a:t>
                    </a:r>
                    <a:fld id="{4BDAC2F3-605E-4A68-84C8-2B8207FC52D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727A58B-AA02-4E6C-97E3-05880377C23C}" type="CELLRANGE">
                      <a:rPr lang="en-US" baseline="0"/>
                      <a:pPr>
                        <a:defRPr b="1">
                          <a:solidFill>
                            <a:srgbClr val="000000"/>
                          </a:solidFill>
                        </a:defRPr>
                      </a:pPr>
                      <a:t>[CELLRANGE]</a:t>
                    </a:fld>
                    <a:r>
                      <a:rPr lang="en-US" baseline="0"/>
                      <a:t>
</a:t>
                    </a:r>
                    <a:fld id="{3698F8B2-11EE-4DE4-8C94-C52C7760DD2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2DFBFC1-3EB6-4DA5-9281-42A290D2B610}" type="CELLRANGE">
                      <a:rPr lang="en-US" baseline="0"/>
                      <a:pPr>
                        <a:defRPr b="1">
                          <a:solidFill>
                            <a:srgbClr val="000000"/>
                          </a:solidFill>
                        </a:defRPr>
                      </a:pPr>
                      <a:t>[CELLRANGE]</a:t>
                    </a:fld>
                    <a:r>
                      <a:rPr lang="en-US" baseline="0"/>
                      <a:t>
</a:t>
                    </a:r>
                    <a:fld id="{955D4425-5238-4EF6-AD71-F7CFAF647DC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952230E-A73D-4200-82E7-A4049477494F}" type="CELLRANGE">
                      <a:rPr lang="en-US" baseline="0"/>
                      <a:pPr>
                        <a:defRPr b="1">
                          <a:solidFill>
                            <a:srgbClr val="000000"/>
                          </a:solidFill>
                        </a:defRPr>
                      </a:pPr>
                      <a:t>[CELLRANGE]</a:t>
                    </a:fld>
                    <a:r>
                      <a:rPr lang="en-US" baseline="0"/>
                      <a:t>
</a:t>
                    </a:r>
                    <a:fld id="{665E18BA-9851-43F2-BC39-84777AB37E2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A9BAEAF-A008-47B7-B1FF-264D883F8330}" type="CELLRANGE">
                      <a:rPr lang="en-US" baseline="0"/>
                      <a:pPr>
                        <a:defRPr b="1">
                          <a:solidFill>
                            <a:srgbClr val="000000"/>
                          </a:solidFill>
                        </a:defRPr>
                      </a:pPr>
                      <a:t>[CELLRANGE]</a:t>
                    </a:fld>
                    <a:r>
                      <a:rPr lang="en-US" baseline="0"/>
                      <a:t>
</a:t>
                    </a:r>
                    <a:fld id="{77E7D198-35F9-44E9-AC2E-E9B54EA4191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639A675-F563-4108-A447-E5A761D6405C}" type="CELLRANGE">
                      <a:rPr lang="en-US" baseline="0"/>
                      <a:pPr>
                        <a:defRPr b="1">
                          <a:solidFill>
                            <a:srgbClr val="000000"/>
                          </a:solidFill>
                        </a:defRPr>
                      </a:pPr>
                      <a:t>[CELLRANGE]</a:t>
                    </a:fld>
                    <a:r>
                      <a:rPr lang="en-US" baseline="0"/>
                      <a:t>
</a:t>
                    </a:r>
                    <a:fld id="{55CEA02C-8574-4648-AAC4-0EB95EDA055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69590D8-7F52-4141-A481-FE1EA2CE11D0}" type="CELLRANGE">
                      <a:rPr lang="en-US" baseline="0"/>
                      <a:pPr>
                        <a:defRPr b="1">
                          <a:solidFill>
                            <a:srgbClr val="000000"/>
                          </a:solidFill>
                        </a:defRPr>
                      </a:pPr>
                      <a:t>[CELLRANGE]</a:t>
                    </a:fld>
                    <a:r>
                      <a:rPr lang="en-US" baseline="0"/>
                      <a:t>
</a:t>
                    </a:r>
                    <a:fld id="{9FE959B2-0437-4A14-B2A2-BB1C79DF387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93E1CA9-BC2B-42C8-8E85-0F469A777C7B}" type="CELLRANGE">
                      <a:rPr lang="en-US" baseline="0"/>
                      <a:pPr>
                        <a:defRPr b="1">
                          <a:solidFill>
                            <a:srgbClr val="000000"/>
                          </a:solidFill>
                        </a:defRPr>
                      </a:pPr>
                      <a:t>[CELLRANGE]</a:t>
                    </a:fld>
                    <a:r>
                      <a:rPr lang="en-US" baseline="0"/>
                      <a:t>
</a:t>
                    </a:r>
                    <a:fld id="{58644445-BC4D-4AD1-96BB-7B1CDB14805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2.238631282200836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398BA814-D2FE-4C1A-BAA3-8B04BA8D2EC3}" type="CELLRANGE">
                      <a:rPr lang="en-US" baseline="0"/>
                      <a:pPr>
                        <a:defRPr b="1">
                          <a:solidFill>
                            <a:srgbClr val="FFFFFF"/>
                          </a:solidFill>
                        </a:defRPr>
                      </a:pPr>
                      <a:t>[CELLRANGE]</a:t>
                    </a:fld>
                    <a:r>
                      <a:rPr lang="en-US" baseline="0"/>
                      <a:t>
</a:t>
                    </a:r>
                    <a:fld id="{27695B09-D447-4254-97A2-5B7EEFEB2977}"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1.3913043478260871E-3"/>
                  <c:y val="-7.959249538252180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093A595-5D3F-4D6C-B872-2AF35188FCA7}" type="CELLRANGE">
                      <a:rPr lang="en-US" baseline="0"/>
                      <a:pPr>
                        <a:defRPr b="1">
                          <a:solidFill>
                            <a:srgbClr val="000000"/>
                          </a:solidFill>
                        </a:defRPr>
                      </a:pPr>
                      <a:t>[CELLRANGE]</a:t>
                    </a:fld>
                    <a:r>
                      <a:rPr lang="en-US" baseline="0"/>
                      <a:t>
</a:t>
                    </a:r>
                    <a:fld id="{3B078884-6C22-4CEB-AA09-DB8FF4137ED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2DC706A-DE3E-45EE-A346-1524658DA3B0}" type="CELLRANGE">
                      <a:rPr lang="en-US" baseline="0"/>
                      <a:pPr>
                        <a:defRPr b="1">
                          <a:solidFill>
                            <a:srgbClr val="000000"/>
                          </a:solidFill>
                        </a:defRPr>
                      </a:pPr>
                      <a:t>[CELLRANGE]</a:t>
                    </a:fld>
                    <a:r>
                      <a:rPr lang="en-US" baseline="0"/>
                      <a:t>
</a:t>
                    </a:r>
                    <a:fld id="{BA814419-8693-47F3-AD96-FCB8F540F5E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FD2E777-9DC1-4106-8876-0413811AA2D1}" type="CELLRANGE">
                      <a:rPr lang="en-US" baseline="0"/>
                      <a:pPr>
                        <a:defRPr b="1">
                          <a:solidFill>
                            <a:srgbClr val="000000"/>
                          </a:solidFill>
                        </a:defRPr>
                      </a:pPr>
                      <a:t>[CELLRANGE]</a:t>
                    </a:fld>
                    <a:r>
                      <a:rPr lang="en-US" baseline="0"/>
                      <a:t>
</a:t>
                    </a:r>
                    <a:fld id="{05C34F2E-04EE-444E-AA51-2D8C2CA18EA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691A294-5541-4304-BF1F-AD955C9D3F57}" type="CELLRANGE">
                      <a:rPr lang="en-US" baseline="0"/>
                      <a:pPr>
                        <a:defRPr b="1">
                          <a:solidFill>
                            <a:srgbClr val="000000"/>
                          </a:solidFill>
                        </a:defRPr>
                      </a:pPr>
                      <a:t>[CELLRANGE]</a:t>
                    </a:fld>
                    <a:r>
                      <a:rPr lang="en-US" baseline="0"/>
                      <a:t>
</a:t>
                    </a:r>
                    <a:fld id="{08BBEAA6-B09B-4995-AD11-59E84E7FACD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A9A05C0-21F4-4907-9979-FC62DC918436}" type="CELLRANGE">
                      <a:rPr lang="en-US" baseline="0"/>
                      <a:pPr>
                        <a:defRPr b="1">
                          <a:solidFill>
                            <a:srgbClr val="000000"/>
                          </a:solidFill>
                        </a:defRPr>
                      </a:pPr>
                      <a:t>[CELLRANGE]</a:t>
                    </a:fld>
                    <a:r>
                      <a:rPr lang="en-US" baseline="0"/>
                      <a:t>
</a:t>
                    </a:r>
                    <a:fld id="{76A1A3A9-318E-4B86-8D45-FCD29A8DEF4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CC2E2F0-00C8-458F-AF3C-C894A38DBECE}" type="CELLRANGE">
                      <a:rPr lang="en-US" baseline="0"/>
                      <a:pPr>
                        <a:defRPr b="1">
                          <a:solidFill>
                            <a:srgbClr val="000000"/>
                          </a:solidFill>
                        </a:defRPr>
                      </a:pPr>
                      <a:t>[CELLRANGE]</a:t>
                    </a:fld>
                    <a:r>
                      <a:rPr lang="en-US" baseline="0"/>
                      <a:t>
</a:t>
                    </a:r>
                    <a:fld id="{00B27283-ACF5-481B-8A84-0D4DC026B62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2FD69A8-6791-4B94-AC16-2D8619618E23}" type="CELLRANGE">
                      <a:rPr lang="en-US" baseline="0"/>
                      <a:pPr>
                        <a:defRPr b="1">
                          <a:solidFill>
                            <a:srgbClr val="000000"/>
                          </a:solidFill>
                        </a:defRPr>
                      </a:pPr>
                      <a:t>[CELLRANGE]</a:t>
                    </a:fld>
                    <a:r>
                      <a:rPr lang="en-US" baseline="0"/>
                      <a:t>
</a:t>
                    </a:r>
                    <a:fld id="{DAE00369-F836-4378-90CF-82409CAAE5C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3.087693477567640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989C880-A5A8-44BD-8D62-975F95A01321}" type="CELLRANGE">
                      <a:rPr lang="en-US" baseline="0"/>
                      <a:pPr>
                        <a:defRPr b="1">
                          <a:solidFill>
                            <a:srgbClr val="000000"/>
                          </a:solidFill>
                        </a:defRPr>
                      </a:pPr>
                      <a:t>[CELLRANGE]</a:t>
                    </a:fld>
                    <a:r>
                      <a:rPr lang="en-US" baseline="0"/>
                      <a:t>
</a:t>
                    </a:r>
                    <a:fld id="{8896851D-A842-4EE0-BD4F-887381AD8A2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1.3913043478260871E-3"/>
                  <c:y val="-4.37267070588139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7B4C9CB-8BAF-49A0-A2F7-7FC453F3C6A8}" type="CELLRANGE">
                      <a:rPr lang="en-US" baseline="0"/>
                      <a:pPr>
                        <a:defRPr b="1">
                          <a:solidFill>
                            <a:srgbClr val="000000"/>
                          </a:solidFill>
                        </a:defRPr>
                      </a:pPr>
                      <a:t>[CELLRANGE]</a:t>
                    </a:fld>
                    <a:r>
                      <a:rPr lang="en-US" baseline="0"/>
                      <a:t>
</a:t>
                    </a:r>
                    <a:fld id="{CF4F9978-740F-49F6-A771-E75663B76C8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Asturias, Principado de</c:v>
                </c:pt>
                <c:pt idx="3">
                  <c:v>Galicia</c:v>
                </c:pt>
                <c:pt idx="4">
                  <c:v>Navarra, Comunidad Foral de</c:v>
                </c:pt>
                <c:pt idx="5">
                  <c:v>Cantabria</c:v>
                </c:pt>
                <c:pt idx="6">
                  <c:v>Castilla - La Mancha</c:v>
                </c:pt>
                <c:pt idx="7">
                  <c:v>Comunitat Valenciana</c:v>
                </c:pt>
                <c:pt idx="8">
                  <c:v>Ceuta</c:v>
                </c:pt>
                <c:pt idx="9">
                  <c:v>Andalucía</c:v>
                </c:pt>
                <c:pt idx="10">
                  <c:v>Media Nacional</c:v>
                </c:pt>
                <c:pt idx="11">
                  <c:v>Madrid, Comunidad de</c:v>
                </c:pt>
                <c:pt idx="12">
                  <c:v>Melilla</c:v>
                </c:pt>
                <c:pt idx="13">
                  <c:v>Balears, Illes</c:v>
                </c:pt>
                <c:pt idx="14">
                  <c:v>Extremadura</c:v>
                </c:pt>
                <c:pt idx="15">
                  <c:v>Murcia, Región de</c:v>
                </c:pt>
                <c:pt idx="16">
                  <c:v>Rioja, La</c:v>
                </c:pt>
                <c:pt idx="17">
                  <c:v>Canarias</c:v>
                </c:pt>
                <c:pt idx="18">
                  <c:v>Cataluña</c:v>
                </c:pt>
                <c:pt idx="19">
                  <c:v>País Vasco</c:v>
                </c:pt>
              </c:strCache>
            </c:strRef>
          </c:cat>
          <c:val>
            <c:numRef>
              <c:f>'11ListaEsperaGI'!$P$13:$P$32</c:f>
              <c:numCache>
                <c:formatCode>0.00%</c:formatCode>
                <c:ptCount val="20"/>
                <c:pt idx="0">
                  <c:v>1.3962635201573254E-3</c:v>
                </c:pt>
                <c:pt idx="1">
                  <c:v>3.7713259503142772E-3</c:v>
                </c:pt>
                <c:pt idx="2">
                  <c:v>1.0333398323259895E-2</c:v>
                </c:pt>
                <c:pt idx="3">
                  <c:v>2.8242882272460745E-2</c:v>
                </c:pt>
                <c:pt idx="4">
                  <c:v>3.1286360698125404E-2</c:v>
                </c:pt>
                <c:pt idx="5">
                  <c:v>3.5196687370600416E-2</c:v>
                </c:pt>
                <c:pt idx="6">
                  <c:v>5.3949414490178031E-2</c:v>
                </c:pt>
                <c:pt idx="7">
                  <c:v>5.7485176730147546E-2</c:v>
                </c:pt>
                <c:pt idx="8">
                  <c:v>6.1946902654867256E-2</c:v>
                </c:pt>
                <c:pt idx="9">
                  <c:v>7.0326188257222741E-2</c:v>
                </c:pt>
                <c:pt idx="10">
                  <c:v>0.10244248276208223</c:v>
                </c:pt>
                <c:pt idx="11">
                  <c:v>0.10323478879080514</c:v>
                </c:pt>
                <c:pt idx="12">
                  <c:v>0.12427745664739884</c:v>
                </c:pt>
                <c:pt idx="13">
                  <c:v>0.13206974059899157</c:v>
                </c:pt>
                <c:pt idx="14">
                  <c:v>0.141602634467618</c:v>
                </c:pt>
                <c:pt idx="15">
                  <c:v>0.14898907990052979</c:v>
                </c:pt>
                <c:pt idx="16">
                  <c:v>0.16991643454038996</c:v>
                </c:pt>
                <c:pt idx="17">
                  <c:v>0.17456851736327719</c:v>
                </c:pt>
                <c:pt idx="18">
                  <c:v>0.19516344441617908</c:v>
                </c:pt>
                <c:pt idx="19">
                  <c:v>0.20419717671925719</c:v>
                </c:pt>
              </c:numCache>
            </c:numRef>
          </c:val>
          <c:extLst>
            <c:ext xmlns:c15="http://schemas.microsoft.com/office/drawing/2012/chart" uri="{02D57815-91ED-43cb-92C2-25804820EDAC}">
              <c15:datalabelsRange>
                <c15:f>'11ListaEsperaGI'!$N$13:$N$32</c15:f>
                <c15:dlblRangeCache>
                  <c:ptCount val="20"/>
                  <c:pt idx="0">
                    <c:v>71</c:v>
                  </c:pt>
                  <c:pt idx="1">
                    <c:v>63</c:v>
                  </c:pt>
                  <c:pt idx="2">
                    <c:v>159</c:v>
                  </c:pt>
                  <c:pt idx="3">
                    <c:v>867</c:v>
                  </c:pt>
                  <c:pt idx="4">
                    <c:v>242</c:v>
                  </c:pt>
                  <c:pt idx="5">
                    <c:v>187</c:v>
                  </c:pt>
                  <c:pt idx="6">
                    <c:v>1.700</c:v>
                  </c:pt>
                  <c:pt idx="7">
                    <c:v>3.752</c:v>
                  </c:pt>
                  <c:pt idx="8">
                    <c:v>42</c:v>
                  </c:pt>
                  <c:pt idx="9">
                    <c:v>7.546</c:v>
                  </c:pt>
                  <c:pt idx="10">
                    <c:v>65.312</c:v>
                  </c:pt>
                  <c:pt idx="11">
                    <c:v>6.970</c:v>
                  </c:pt>
                  <c:pt idx="12">
                    <c:v>86</c:v>
                  </c:pt>
                  <c:pt idx="13">
                    <c:v>2.174</c:v>
                  </c:pt>
                  <c:pt idx="14">
                    <c:v>2.064</c:v>
                  </c:pt>
                  <c:pt idx="15">
                    <c:v>2.756</c:v>
                  </c:pt>
                  <c:pt idx="16">
                    <c:v>610</c:v>
                  </c:pt>
                  <c:pt idx="17">
                    <c:v>3.358</c:v>
                  </c:pt>
                  <c:pt idx="18">
                    <c:v>24.550</c:v>
                  </c:pt>
                  <c:pt idx="19">
                    <c:v>8.115</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'11ListaEsperaGI'!$L$13:$L$32</c:f>
              <c:strCache>
                <c:ptCount val="20"/>
                <c:pt idx="0">
                  <c:v>Castilla y León</c:v>
                </c:pt>
                <c:pt idx="1">
                  <c:v>Aragón</c:v>
                </c:pt>
                <c:pt idx="2">
                  <c:v>Asturias, Principado de</c:v>
                </c:pt>
                <c:pt idx="3">
                  <c:v>Galicia</c:v>
                </c:pt>
                <c:pt idx="4">
                  <c:v>Navarra, Comunidad Foral de</c:v>
                </c:pt>
                <c:pt idx="5">
                  <c:v>Cantabria</c:v>
                </c:pt>
                <c:pt idx="6">
                  <c:v>Castilla - La Mancha</c:v>
                </c:pt>
                <c:pt idx="7">
                  <c:v>Comunitat Valenciana</c:v>
                </c:pt>
                <c:pt idx="8">
                  <c:v>Ceuta</c:v>
                </c:pt>
                <c:pt idx="9">
                  <c:v>Andalucía</c:v>
                </c:pt>
                <c:pt idx="10">
                  <c:v>Media Nacional</c:v>
                </c:pt>
                <c:pt idx="11">
                  <c:v>Madrid, Comunidad de</c:v>
                </c:pt>
                <c:pt idx="12">
                  <c:v>Melilla</c:v>
                </c:pt>
                <c:pt idx="13">
                  <c:v>Balears, Illes</c:v>
                </c:pt>
                <c:pt idx="14">
                  <c:v>Extremadura</c:v>
                </c:pt>
                <c:pt idx="15">
                  <c:v>Murcia, Región de</c:v>
                </c:pt>
                <c:pt idx="16">
                  <c:v>Rioja, La</c:v>
                </c:pt>
                <c:pt idx="17">
                  <c:v>Canarias</c:v>
                </c:pt>
                <c:pt idx="18">
                  <c:v>Cataluña</c:v>
                </c:pt>
                <c:pt idx="19">
                  <c:v>País Vasco</c:v>
                </c:pt>
              </c:strCache>
            </c:strRef>
          </c:cat>
          <c:val>
            <c:numRef>
              <c:f>'11ListaEsperaGI'!$Q$13:$Q$32</c:f>
              <c:numCache>
                <c:formatCode>0.00%</c:formatCode>
                <c:ptCount val="20"/>
                <c:pt idx="0">
                  <c:v>0.89755751723791777</c:v>
                </c:pt>
                <c:pt idx="1">
                  <c:v>0.89755751723791777</c:v>
                </c:pt>
                <c:pt idx="2">
                  <c:v>0.89755751723791777</c:v>
                </c:pt>
                <c:pt idx="3">
                  <c:v>0.89755751723791777</c:v>
                </c:pt>
                <c:pt idx="4">
                  <c:v>0.89755751723791777</c:v>
                </c:pt>
                <c:pt idx="5">
                  <c:v>0.89755751723791777</c:v>
                </c:pt>
                <c:pt idx="6">
                  <c:v>0.89755751723791777</c:v>
                </c:pt>
                <c:pt idx="7">
                  <c:v>0.89755751723791777</c:v>
                </c:pt>
                <c:pt idx="8">
                  <c:v>0.89755751723791777</c:v>
                </c:pt>
                <c:pt idx="9">
                  <c:v>0.89755751723791777</c:v>
                </c:pt>
                <c:pt idx="10">
                  <c:v>0.89755751723791777</c:v>
                </c:pt>
                <c:pt idx="11">
                  <c:v>0.89755751723791777</c:v>
                </c:pt>
                <c:pt idx="12">
                  <c:v>0.89755751723791777</c:v>
                </c:pt>
                <c:pt idx="13">
                  <c:v>0.89755751723791777</c:v>
                </c:pt>
                <c:pt idx="14">
                  <c:v>0.89755751723791777</c:v>
                </c:pt>
                <c:pt idx="15">
                  <c:v>0.89755751723791777</c:v>
                </c:pt>
                <c:pt idx="16">
                  <c:v>0.89755751723791777</c:v>
                </c:pt>
                <c:pt idx="17">
                  <c:v>0.89755751723791777</c:v>
                </c:pt>
                <c:pt idx="18">
                  <c:v>0.89755751723791777</c:v>
                </c:pt>
                <c:pt idx="19">
                  <c:v>0.89755751723791777</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3.4031883739083509E-2"/>
          <c:y val="0.92138013884745984"/>
          <c:w val="0.9"/>
          <c:h val="3.50287869439257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7314-4816-B3D7-5F2E4F941FE1}"/>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7314-4816-B3D7-5F2E4F941FE1}"/>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7314-4816-B3D7-5F2E4F941FE1}"/>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7314-4816-B3D7-5F2E4F941FE1}"/>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7314-4816-B3D7-5F2E4F941FE1}"/>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7314-4816-B3D7-5F2E4F941FE1}"/>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1-7314-4816-B3D7-5F2E4F941FE1}"/>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7314-4816-B3D7-5F2E4F941FE1}"/>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7314-4816-B3D7-5F2E4F941FE1}"/>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7314-4816-B3D7-5F2E4F941FE1}"/>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7314-4816-B3D7-5F2E4F941FE1}"/>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7314-4816-B3D7-5F2E4F941FE1}"/>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7314-4816-B3D7-5F2E4F941FE1}"/>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7314-4816-B3D7-5F2E4F941FE1}"/>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7314-4816-B3D7-5F2E4F941FE1}"/>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7314-4816-B3D7-5F2E4F941FE1}"/>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7314-4816-B3D7-5F2E4F941FE1}"/>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7314-4816-B3D7-5F2E4F941FE1}"/>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Murcia, Región de</c:v>
                </c:pt>
                <c:pt idx="1">
                  <c:v>Andalucía</c:v>
                </c:pt>
                <c:pt idx="2">
                  <c:v>Cataluña</c:v>
                </c:pt>
                <c:pt idx="3">
                  <c:v>Extremadura</c:v>
                </c:pt>
                <c:pt idx="4">
                  <c:v>Balears, Illes</c:v>
                </c:pt>
                <c:pt idx="5">
                  <c:v>Castilla - La Mancha</c:v>
                </c:pt>
                <c:pt idx="6">
                  <c:v>TOTAL</c:v>
                </c:pt>
                <c:pt idx="7">
                  <c:v>Castilla y León</c:v>
                </c:pt>
                <c:pt idx="8">
                  <c:v>País Vasco</c:v>
                </c:pt>
                <c:pt idx="9">
                  <c:v>Comunitat Valenciana</c:v>
                </c:pt>
                <c:pt idx="10">
                  <c:v>Ceuta y Melilla</c:v>
                </c:pt>
                <c:pt idx="11">
                  <c:v>Canarias</c:v>
                </c:pt>
                <c:pt idx="12">
                  <c:v>Asturias, Principado de</c:v>
                </c:pt>
                <c:pt idx="13">
                  <c:v>Madrid, Comunidad de</c:v>
                </c:pt>
                <c:pt idx="14">
                  <c:v>Aragón</c:v>
                </c:pt>
                <c:pt idx="15">
                  <c:v>Rioja, La</c:v>
                </c:pt>
                <c:pt idx="16">
                  <c:v>Cantabria</c:v>
                </c:pt>
                <c:pt idx="17">
                  <c:v>Navarra, Comunidad Foral de</c:v>
                </c:pt>
                <c:pt idx="18">
                  <c:v>Galicia</c:v>
                </c:pt>
              </c:strCache>
            </c:strRef>
          </c:cat>
          <c:val>
            <c:numRef>
              <c:f>'24asolcasaad_pobl'!$AR$11:$AR$29</c:f>
              <c:numCache>
                <c:formatCode>0.00</c:formatCode>
                <c:ptCount val="19"/>
                <c:pt idx="0">
                  <c:v>9.0715804394046771</c:v>
                </c:pt>
                <c:pt idx="1">
                  <c:v>8.7994852034237034</c:v>
                </c:pt>
                <c:pt idx="2">
                  <c:v>8.6034387939223436</c:v>
                </c:pt>
                <c:pt idx="3">
                  <c:v>8.1644800476178663</c:v>
                </c:pt>
                <c:pt idx="4">
                  <c:v>7.6855750422703313</c:v>
                </c:pt>
                <c:pt idx="5">
                  <c:v>7.4920367214322914</c:v>
                </c:pt>
                <c:pt idx="6">
                  <c:v>7.0326259892971184</c:v>
                </c:pt>
                <c:pt idx="7">
                  <c:v>6.9263074071791859</c:v>
                </c:pt>
                <c:pt idx="8">
                  <c:v>6.5312681847104317</c:v>
                </c:pt>
                <c:pt idx="9">
                  <c:v>6.5232517835248345</c:v>
                </c:pt>
                <c:pt idx="10">
                  <c:v>6.5023502470772572</c:v>
                </c:pt>
                <c:pt idx="11">
                  <c:v>6.2731994529813191</c:v>
                </c:pt>
                <c:pt idx="12">
                  <c:v>5.989088643374922</c:v>
                </c:pt>
                <c:pt idx="13">
                  <c:v>5.8548283901276115</c:v>
                </c:pt>
                <c:pt idx="14">
                  <c:v>5.8206803860650389</c:v>
                </c:pt>
                <c:pt idx="15">
                  <c:v>5.5939647809996336</c:v>
                </c:pt>
                <c:pt idx="16">
                  <c:v>5.067141110636225</c:v>
                </c:pt>
                <c:pt idx="17">
                  <c:v>4.612770835252336</c:v>
                </c:pt>
                <c:pt idx="18">
                  <c:v>3.459024236359344</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36CB-4173-AF6F-681B1F338D13}"/>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36CB-4173-AF6F-681B1F338D13}"/>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36CB-4173-AF6F-681B1F338D13}"/>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36CB-4173-AF6F-681B1F338D13}"/>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36CB-4173-AF6F-681B1F338D13}"/>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36CB-4173-AF6F-681B1F338D13}"/>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36CB-4173-AF6F-681B1F338D13}"/>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2-36CB-4173-AF6F-681B1F338D13}"/>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36CB-4173-AF6F-681B1F338D13}"/>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36CB-4173-AF6F-681B1F338D13}"/>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36CB-4173-AF6F-681B1F338D13}"/>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36CB-4173-AF6F-681B1F338D13}"/>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36CB-4173-AF6F-681B1F338D13}"/>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36CB-4173-AF6F-681B1F338D13}"/>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36CB-4173-AF6F-681B1F338D13}"/>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36CB-4173-AF6F-681B1F338D13}"/>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36CB-4173-AF6F-681B1F338D13}"/>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36CB-4173-AF6F-681B1F338D13}"/>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Cataluña</c:v>
                </c:pt>
                <c:pt idx="2">
                  <c:v>Castilla y León</c:v>
                </c:pt>
                <c:pt idx="3">
                  <c:v>Extremadura</c:v>
                </c:pt>
                <c:pt idx="4">
                  <c:v>Castilla - La Mancha</c:v>
                </c:pt>
                <c:pt idx="5">
                  <c:v>Balears, Illes</c:v>
                </c:pt>
                <c:pt idx="6">
                  <c:v>Murcia, Región de</c:v>
                </c:pt>
                <c:pt idx="7">
                  <c:v>TOTAL</c:v>
                </c:pt>
                <c:pt idx="8">
                  <c:v>País Vasco</c:v>
                </c:pt>
                <c:pt idx="9">
                  <c:v>Madrid, Comunidad de</c:v>
                </c:pt>
                <c:pt idx="10">
                  <c:v>Comunitat Valenciana</c:v>
                </c:pt>
                <c:pt idx="11">
                  <c:v>Rioja, La</c:v>
                </c:pt>
                <c:pt idx="12">
                  <c:v>Aragón</c:v>
                </c:pt>
                <c:pt idx="13">
                  <c:v>Asturias, Principado de</c:v>
                </c:pt>
                <c:pt idx="14">
                  <c:v>Ceuta y Melilla</c:v>
                </c:pt>
                <c:pt idx="15">
                  <c:v>Canarias</c:v>
                </c:pt>
                <c:pt idx="16">
                  <c:v>Navarra, Comunidad Foral de</c:v>
                </c:pt>
                <c:pt idx="17">
                  <c:v>Cantabria</c:v>
                </c:pt>
                <c:pt idx="18">
                  <c:v>Galicia</c:v>
                </c:pt>
              </c:strCache>
            </c:strRef>
          </c:cat>
          <c:val>
            <c:numRef>
              <c:f>'24asolcasaad_pobl'!$AX$11:$AX$29</c:f>
              <c:numCache>
                <c:formatCode>0.00</c:formatCode>
                <c:ptCount val="19"/>
                <c:pt idx="0">
                  <c:v>46.573006185529252</c:v>
                </c:pt>
                <c:pt idx="1">
                  <c:v>45.370786178860044</c:v>
                </c:pt>
                <c:pt idx="2">
                  <c:v>44.946134347275034</c:v>
                </c:pt>
                <c:pt idx="3">
                  <c:v>44.511109027842878</c:v>
                </c:pt>
                <c:pt idx="4">
                  <c:v>44.246883149090309</c:v>
                </c:pt>
                <c:pt idx="5">
                  <c:v>42.673054683627953</c:v>
                </c:pt>
                <c:pt idx="6">
                  <c:v>42.309498163338581</c:v>
                </c:pt>
                <c:pt idx="7">
                  <c:v>40.057293266007648</c:v>
                </c:pt>
                <c:pt idx="8">
                  <c:v>39.684635986142169</c:v>
                </c:pt>
                <c:pt idx="9">
                  <c:v>39.379855238367185</c:v>
                </c:pt>
                <c:pt idx="10">
                  <c:v>39.11670561174801</c:v>
                </c:pt>
                <c:pt idx="11">
                  <c:v>37.97406519229061</c:v>
                </c:pt>
                <c:pt idx="12">
                  <c:v>37.777161007802142</c:v>
                </c:pt>
                <c:pt idx="13">
                  <c:v>33.710162639842061</c:v>
                </c:pt>
                <c:pt idx="14">
                  <c:v>33.536957849725106</c:v>
                </c:pt>
                <c:pt idx="15">
                  <c:v>32.155306536423971</c:v>
                </c:pt>
                <c:pt idx="16">
                  <c:v>31.794859834880359</c:v>
                </c:pt>
                <c:pt idx="17">
                  <c:v>28.889910921766074</c:v>
                </c:pt>
                <c:pt idx="18">
                  <c:v>21.292956929071842</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en-US" sz="1200" b="1">
                <a:solidFill>
                  <a:schemeClr val="accent1">
                    <a:lumMod val="50000"/>
                  </a:schemeClr>
                </a:solidFill>
              </a:rPr>
              <a:t>Evolución de las Altas y Bajas de Solicitudes. </a:t>
            </a:r>
          </a:p>
          <a:p>
            <a:pPr>
              <a:defRPr sz="1200" b="1">
                <a:solidFill>
                  <a:schemeClr val="accent1">
                    <a:lumMod val="50000"/>
                  </a:schemeClr>
                </a:solidFill>
              </a:defRPr>
            </a:pPr>
            <a:r>
              <a:rPr lang="en-US" sz="1200" b="1">
                <a:solidFill>
                  <a:schemeClr val="accent1">
                    <a:lumMod val="50000"/>
                  </a:schemeClr>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'25solaltabaja'!$AA$11:$AA$64</c:f>
              <c:numCache>
                <c:formatCode>m/d/yyyy</c:formatCode>
                <c:ptCount val="5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numCache>
            </c:numRef>
          </c:cat>
          <c:val>
            <c:numRef>
              <c:f>'25solaltabaja'!$AB$11:$AB$64</c:f>
              <c:numCache>
                <c:formatCode>0</c:formatCode>
                <c:ptCount val="54"/>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pt idx="34">
                  <c:v>31387</c:v>
                </c:pt>
                <c:pt idx="35">
                  <c:v>32616</c:v>
                </c:pt>
                <c:pt idx="36">
                  <c:v>37480</c:v>
                </c:pt>
                <c:pt idx="37">
                  <c:v>30764</c:v>
                </c:pt>
                <c:pt idx="38">
                  <c:v>29722</c:v>
                </c:pt>
                <c:pt idx="39">
                  <c:v>31629</c:v>
                </c:pt>
                <c:pt idx="40">
                  <c:v>35840</c:v>
                </c:pt>
                <c:pt idx="41">
                  <c:v>29604</c:v>
                </c:pt>
                <c:pt idx="42">
                  <c:v>23701</c:v>
                </c:pt>
                <c:pt idx="43">
                  <c:v>33448</c:v>
                </c:pt>
                <c:pt idx="44">
                  <c:v>38672</c:v>
                </c:pt>
                <c:pt idx="45">
                  <c:v>24521</c:v>
                </c:pt>
                <c:pt idx="46">
                  <c:v>34073</c:v>
                </c:pt>
                <c:pt idx="47">
                  <c:v>32194</c:v>
                </c:pt>
                <c:pt idx="48">
                  <c:v>38750</c:v>
                </c:pt>
                <c:pt idx="49">
                  <c:v>40829</c:v>
                </c:pt>
                <c:pt idx="50">
                  <c:v>37634</c:v>
                </c:pt>
                <c:pt idx="51">
                  <c:v>35197</c:v>
                </c:pt>
                <c:pt idx="52">
                  <c:v>36966</c:v>
                </c:pt>
                <c:pt idx="53">
                  <c:v>29522</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1">
                  <a:lumMod val="50000"/>
                </a:schemeClr>
              </a:solidFill>
              <a:round/>
            </a:ln>
            <a:effectLst/>
          </c:spPr>
          <c:marker>
            <c:symbol val="none"/>
          </c:marker>
          <c:cat>
            <c:numRef>
              <c:f>'25solaltabaja'!$AA$11:$AA$64</c:f>
              <c:numCache>
                <c:formatCode>m/d/yyyy</c:formatCode>
                <c:ptCount val="54"/>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numCache>
            </c:numRef>
          </c:cat>
          <c:val>
            <c:numRef>
              <c:f>'25solaltabaja'!$AC$11:$AC$64</c:f>
              <c:numCache>
                <c:formatCode>0</c:formatCode>
                <c:ptCount val="54"/>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pt idx="34">
                  <c:v>25158</c:v>
                </c:pt>
                <c:pt idx="35">
                  <c:v>29865</c:v>
                </c:pt>
                <c:pt idx="36">
                  <c:v>24763</c:v>
                </c:pt>
                <c:pt idx="37">
                  <c:v>22655</c:v>
                </c:pt>
                <c:pt idx="38">
                  <c:v>24266</c:v>
                </c:pt>
                <c:pt idx="39">
                  <c:v>22269</c:v>
                </c:pt>
                <c:pt idx="40">
                  <c:v>19983</c:v>
                </c:pt>
                <c:pt idx="41">
                  <c:v>21249</c:v>
                </c:pt>
                <c:pt idx="42">
                  <c:v>20835</c:v>
                </c:pt>
                <c:pt idx="43">
                  <c:v>20199</c:v>
                </c:pt>
                <c:pt idx="44">
                  <c:v>23837</c:v>
                </c:pt>
                <c:pt idx="45">
                  <c:v>20029</c:v>
                </c:pt>
                <c:pt idx="46">
                  <c:v>22714</c:v>
                </c:pt>
                <c:pt idx="47">
                  <c:v>29041</c:v>
                </c:pt>
                <c:pt idx="48">
                  <c:v>23815</c:v>
                </c:pt>
                <c:pt idx="49">
                  <c:v>25297</c:v>
                </c:pt>
                <c:pt idx="50">
                  <c:v>22544</c:v>
                </c:pt>
                <c:pt idx="51">
                  <c:v>21765</c:v>
                </c:pt>
                <c:pt idx="52">
                  <c:v>24142</c:v>
                </c:pt>
                <c:pt idx="53">
                  <c:v>21903</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50000"/>
                  </a:schemeClr>
                </a:solidFill>
                <a:latin typeface="+mn-lt"/>
                <a:ea typeface="Verdana"/>
                <a:cs typeface="Verdana"/>
              </a:defRPr>
            </a:pPr>
            <a:r>
              <a:rPr lang="es-ES" sz="1100">
                <a:solidFill>
                  <a:schemeClr val="accent1">
                    <a:lumMod val="50000"/>
                  </a:schemeClr>
                </a:solidFill>
                <a:latin typeface="+mn-lt"/>
              </a:rPr>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6493</c:v>
                </c:pt>
                <c:pt idx="1">
                  <c:v>152303</c:v>
                </c:pt>
                <c:pt idx="2">
                  <c:v>74867</c:v>
                </c:pt>
                <c:pt idx="3">
                  <c:v>87590</c:v>
                </c:pt>
                <c:pt idx="4">
                  <c:v>100262</c:v>
                </c:pt>
                <c:pt idx="5">
                  <c:v>165481</c:v>
                </c:pt>
                <c:pt idx="6">
                  <c:v>490732</c:v>
                </c:pt>
                <c:pt idx="7">
                  <c:v>1181864</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0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9.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2.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5.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6.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5.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15.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24.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37.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38.jpeg"/></Relationships>
</file>

<file path=xl/drawings/_rels/drawing98.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99.xml.rels><?xml version="1.0" encoding="UTF-8" standalone="yes"?>
<Relationships xmlns="http://schemas.openxmlformats.org/package/2006/relationships"><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04F01D4B-4CFB-4DC0-A2A2-847410F1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7145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235921C8-7B31-4971-BB31-7F78FA7046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164</xdr:colOff>
      <xdr:row>19</xdr:row>
      <xdr:rowOff>25420</xdr:rowOff>
    </xdr:to>
    <xdr:pic>
      <xdr:nvPicPr>
        <xdr:cNvPr id="4" name="Imagen 3">
          <a:extLst>
            <a:ext uri="{FF2B5EF4-FFF2-40B4-BE49-F238E27FC236}">
              <a16:creationId xmlns:a16="http://schemas.microsoft.com/office/drawing/2014/main" id="{0E6B49F6-76C4-4A56-B9F5-F609B6532541}"/>
            </a:ext>
          </a:extLst>
        </xdr:cNvPr>
        <xdr:cNvPicPr>
          <a:picLocks noChangeAspect="1"/>
        </xdr:cNvPicPr>
      </xdr:nvPicPr>
      <xdr:blipFill>
        <a:blip xmlns:r="http://schemas.openxmlformats.org/officeDocument/2006/relationships" r:embed="rId3"/>
        <a:stretch>
          <a:fillRect/>
        </a:stretch>
      </xdr:blipFill>
      <xdr:spPr>
        <a:xfrm>
          <a:off x="0" y="0"/>
          <a:ext cx="10687214" cy="7778770"/>
        </a:xfrm>
        <a:prstGeom prst="rect">
          <a:avLst/>
        </a:prstGeom>
      </xdr:spPr>
    </xdr:pic>
    <xdr:clientData/>
  </xdr:twoCellAnchor>
  <xdr:twoCellAnchor>
    <xdr:from>
      <xdr:col>13</xdr:col>
      <xdr:colOff>349250</xdr:colOff>
      <xdr:row>6</xdr:row>
      <xdr:rowOff>733425</xdr:rowOff>
    </xdr:from>
    <xdr:to>
      <xdr:col>22</xdr:col>
      <xdr:colOff>116205</xdr:colOff>
      <xdr:row>11</xdr:row>
      <xdr:rowOff>296862</xdr:rowOff>
    </xdr:to>
    <xdr:sp macro="" textlink="">
      <xdr:nvSpPr>
        <xdr:cNvPr id="5" name="Cuadro de texto 2">
          <a:extLst>
            <a:ext uri="{FF2B5EF4-FFF2-40B4-BE49-F238E27FC236}">
              <a16:creationId xmlns:a16="http://schemas.microsoft.com/office/drawing/2014/main" id="{7CBB5D2A-107D-4669-A1C9-4A1E51BE2280}"/>
            </a:ext>
          </a:extLst>
        </xdr:cNvPr>
        <xdr:cNvSpPr txBox="1"/>
      </xdr:nvSpPr>
      <xdr:spPr>
        <a:xfrm>
          <a:off x="6473825" y="3686175"/>
          <a:ext cx="4329430" cy="2039937"/>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6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INFORMACIÓN ESTADÍSTICA DEL SISTEMA PARA LA AUTONOMÍA Y ATENCIÓN A LA DEPENDENCIA</a:t>
          </a:r>
        </a:p>
      </xdr:txBody>
    </xdr:sp>
    <xdr:clientData/>
  </xdr:twoCellAnchor>
  <xdr:twoCellAnchor editAs="oneCell">
    <xdr:from>
      <xdr:col>24</xdr:col>
      <xdr:colOff>685800</xdr:colOff>
      <xdr:row>29</xdr:row>
      <xdr:rowOff>104775</xdr:rowOff>
    </xdr:from>
    <xdr:to>
      <xdr:col>29</xdr:col>
      <xdr:colOff>446405</xdr:colOff>
      <xdr:row>29</xdr:row>
      <xdr:rowOff>159385</xdr:rowOff>
    </xdr:to>
    <xdr:pic>
      <xdr:nvPicPr>
        <xdr:cNvPr id="6" name="Imagen 5">
          <a:extLst>
            <a:ext uri="{FF2B5EF4-FFF2-40B4-BE49-F238E27FC236}">
              <a16:creationId xmlns:a16="http://schemas.microsoft.com/office/drawing/2014/main" id="{4815AA51-EF8D-4028-95BD-275B69E5FC8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973050" y="9763125"/>
          <a:ext cx="3761105" cy="54610"/>
        </a:xfrm>
        <a:prstGeom prst="rect">
          <a:avLst/>
        </a:prstGeom>
      </xdr:spPr>
    </xdr:pic>
    <xdr:clientData/>
  </xdr:twoCellAnchor>
  <xdr:twoCellAnchor editAs="oneCell">
    <xdr:from>
      <xdr:col>13</xdr:col>
      <xdr:colOff>352425</xdr:colOff>
      <xdr:row>11</xdr:row>
      <xdr:rowOff>171450</xdr:rowOff>
    </xdr:from>
    <xdr:to>
      <xdr:col>21</xdr:col>
      <xdr:colOff>544830</xdr:colOff>
      <xdr:row>11</xdr:row>
      <xdr:rowOff>229235</xdr:rowOff>
    </xdr:to>
    <xdr:pic>
      <xdr:nvPicPr>
        <xdr:cNvPr id="7" name="Imagen 6">
          <a:extLst>
            <a:ext uri="{FF2B5EF4-FFF2-40B4-BE49-F238E27FC236}">
              <a16:creationId xmlns:a16="http://schemas.microsoft.com/office/drawing/2014/main" id="{D72B6C57-2FF1-40D5-B925-6D0942319C0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91250" y="5581650"/>
          <a:ext cx="3773805" cy="57785"/>
        </a:xfrm>
        <a:prstGeom prst="rect">
          <a:avLst/>
        </a:prstGeom>
      </xdr:spPr>
    </xdr:pic>
    <xdr:clientData/>
  </xdr:twoCellAnchor>
  <xdr:twoCellAnchor>
    <xdr:from>
      <xdr:col>13</xdr:col>
      <xdr:colOff>363310</xdr:colOff>
      <xdr:row>11</xdr:row>
      <xdr:rowOff>389844</xdr:rowOff>
    </xdr:from>
    <xdr:to>
      <xdr:col>22</xdr:col>
      <xdr:colOff>22950</xdr:colOff>
      <xdr:row>11</xdr:row>
      <xdr:rowOff>715418</xdr:rowOff>
    </xdr:to>
    <xdr:sp macro="" textlink="">
      <xdr:nvSpPr>
        <xdr:cNvPr id="8" name="Cuadro de texto 2">
          <a:extLst>
            <a:ext uri="{FF2B5EF4-FFF2-40B4-BE49-F238E27FC236}">
              <a16:creationId xmlns:a16="http://schemas.microsoft.com/office/drawing/2014/main" id="{C3D8B675-55E7-4A24-8495-FB82C9775235}"/>
            </a:ext>
          </a:extLst>
        </xdr:cNvPr>
        <xdr:cNvSpPr txBox="1"/>
      </xdr:nvSpPr>
      <xdr:spPr>
        <a:xfrm>
          <a:off x="6202135" y="5800044"/>
          <a:ext cx="4003040" cy="32557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31 de agosto de 2025</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26646</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104775</xdr:colOff>
      <xdr:row>1</xdr:row>
      <xdr:rowOff>618407</xdr:rowOff>
    </xdr:to>
    <xdr:pic>
      <xdr:nvPicPr>
        <xdr:cNvPr id="2" name="Imagen 1">
          <a:extLst>
            <a:ext uri="{FF2B5EF4-FFF2-40B4-BE49-F238E27FC236}">
              <a16:creationId xmlns:a16="http://schemas.microsoft.com/office/drawing/2014/main" id="{00775DCD-537A-49A4-8777-8394EE6850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7075" cy="732707"/>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101600</xdr:colOff>
      <xdr:row>1</xdr:row>
      <xdr:rowOff>618407</xdr:rowOff>
    </xdr:to>
    <xdr:pic>
      <xdr:nvPicPr>
        <xdr:cNvPr id="2" name="Imagen 1">
          <a:extLst>
            <a:ext uri="{FF2B5EF4-FFF2-40B4-BE49-F238E27FC236}">
              <a16:creationId xmlns:a16="http://schemas.microsoft.com/office/drawing/2014/main" id="{C3E560CE-3393-40CD-A86B-04E36C6B423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3900" cy="7327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64029</xdr:colOff>
      <xdr:row>1</xdr:row>
      <xdr:rowOff>655296</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607219</xdr:colOff>
      <xdr:row>2</xdr:row>
      <xdr:rowOff>464796</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655296</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658471</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655296</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400050</xdr:colOff>
      <xdr:row>3</xdr:row>
      <xdr:rowOff>47813</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278342</xdr:colOff>
      <xdr:row>3</xdr:row>
      <xdr:rowOff>45696</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6350</xdr:colOff>
      <xdr:row>1</xdr:row>
      <xdr:rowOff>674346</xdr:rowOff>
    </xdr:to>
    <xdr:pic>
      <xdr:nvPicPr>
        <xdr:cNvPr id="5" name="Imagen 4">
          <a:extLst>
            <a:ext uri="{FF2B5EF4-FFF2-40B4-BE49-F238E27FC236}">
              <a16:creationId xmlns:a16="http://schemas.microsoft.com/office/drawing/2014/main" id="{3A3B333E-71C2-4342-A2E5-B5AD88EA9D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352425</xdr:colOff>
      <xdr:row>3</xdr:row>
      <xdr:rowOff>45696</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273050</xdr:colOff>
      <xdr:row>3</xdr:row>
      <xdr:rowOff>10771</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6350</xdr:colOff>
      <xdr:row>1</xdr:row>
      <xdr:rowOff>655296</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677521</xdr:rowOff>
    </xdr:to>
    <xdr:pic>
      <xdr:nvPicPr>
        <xdr:cNvPr id="5" name="Imagen 4">
          <a:extLst>
            <a:ext uri="{FF2B5EF4-FFF2-40B4-BE49-F238E27FC236}">
              <a16:creationId xmlns:a16="http://schemas.microsoft.com/office/drawing/2014/main" id="{D99821C8-8ED3-4406-8E5B-B66CBBD09C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541666</xdr:colOff>
      <xdr:row>3</xdr:row>
      <xdr:rowOff>2183</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3</xdr:row>
      <xdr:rowOff>107766</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3</xdr:row>
      <xdr:rowOff>2658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618408</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83756</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596900</xdr:colOff>
      <xdr:row>2</xdr:row>
      <xdr:rowOff>29821</xdr:rowOff>
    </xdr:to>
    <xdr:pic>
      <xdr:nvPicPr>
        <xdr:cNvPr id="2" name="Imagen 1">
          <a:extLst>
            <a:ext uri="{FF2B5EF4-FFF2-40B4-BE49-F238E27FC236}">
              <a16:creationId xmlns:a16="http://schemas.microsoft.com/office/drawing/2014/main" id="{FF74D374-AB9B-4475-BE33-C9644C5EA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xdr:colOff>
      <xdr:row>1</xdr:row>
      <xdr:rowOff>616190</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111500" cy="7241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177801</xdr:colOff>
      <xdr:row>1</xdr:row>
      <xdr:rowOff>618710</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63818</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692842</xdr:colOff>
      <xdr:row>1</xdr:row>
      <xdr:rowOff>620350</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372102</xdr:colOff>
      <xdr:row>1</xdr:row>
      <xdr:rowOff>618730</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463550</xdr:colOff>
      <xdr:row>2</xdr:row>
      <xdr:rowOff>29821</xdr:rowOff>
    </xdr:to>
    <xdr:pic>
      <xdr:nvPicPr>
        <xdr:cNvPr id="2" name="Imagen 1">
          <a:extLst>
            <a:ext uri="{FF2B5EF4-FFF2-40B4-BE49-F238E27FC236}">
              <a16:creationId xmlns:a16="http://schemas.microsoft.com/office/drawing/2014/main" id="{63BDDDD2-3B05-4251-824F-645BDC06FE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2</xdr:row>
      <xdr:rowOff>425539</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3</xdr:row>
      <xdr:rowOff>19368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2</xdr:row>
      <xdr:rowOff>596685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463550</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520700</xdr:colOff>
      <xdr:row>2</xdr:row>
      <xdr:rowOff>29017</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438151</xdr:colOff>
      <xdr:row>2</xdr:row>
      <xdr:rowOff>9059</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26646</xdr:rowOff>
    </xdr:to>
    <xdr:pic>
      <xdr:nvPicPr>
        <xdr:cNvPr id="2" name="Imagen 1">
          <a:extLst>
            <a:ext uri="{FF2B5EF4-FFF2-40B4-BE49-F238E27FC236}">
              <a16:creationId xmlns:a16="http://schemas.microsoft.com/office/drawing/2014/main" id="{8E69049A-3F3D-4E20-8574-D45E7D9100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501650</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476251</xdr:colOff>
      <xdr:row>2</xdr:row>
      <xdr:rowOff>11579</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457201</xdr:colOff>
      <xdr:row>2</xdr:row>
      <xdr:rowOff>7145</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27260</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7749</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602129</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447098</xdr:colOff>
      <xdr:row>1</xdr:row>
      <xdr:rowOff>597695</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6</xdr:row>
      <xdr:rowOff>3174</xdr:rowOff>
    </xdr:from>
    <xdr:to>
      <xdr:col>5</xdr:col>
      <xdr:colOff>682625</xdr:colOff>
      <xdr:row>20</xdr:row>
      <xdr:rowOff>165099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20</xdr:row>
      <xdr:rowOff>73026</xdr:rowOff>
    </xdr:from>
    <xdr:to>
      <xdr:col>4</xdr:col>
      <xdr:colOff>247650</xdr:colOff>
      <xdr:row>34</xdr:row>
      <xdr:rowOff>15876</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199356</xdr:colOff>
      <xdr:row>3</xdr:row>
      <xdr:rowOff>318</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44768</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459441</xdr:colOff>
      <xdr:row>2</xdr:row>
      <xdr:rowOff>35797</xdr:rowOff>
    </xdr:to>
    <xdr:pic>
      <xdr:nvPicPr>
        <xdr:cNvPr id="2" name="Imagen 1">
          <a:extLst>
            <a:ext uri="{FF2B5EF4-FFF2-40B4-BE49-F238E27FC236}">
              <a16:creationId xmlns:a16="http://schemas.microsoft.com/office/drawing/2014/main" id="{3B4997DA-EBE2-4566-9FE8-0998C519FE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265"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chemeClr val="accent1"/>
              </a:solidFill>
            </a:rPr>
            <a:t>TOTAL</a:t>
          </a:r>
        </a:p>
        <a:p xmlns:a="http://schemas.openxmlformats.org/drawingml/2006/main">
          <a:r>
            <a:rPr lang="es-ES" sz="900">
              <a:solidFill>
                <a:schemeClr val="accent1"/>
              </a:solidFill>
            </a:rPr>
            <a:t>Hombre:</a:t>
          </a:r>
        </a:p>
        <a:p xmlns:a="http://schemas.openxmlformats.org/drawingml/2006/main">
          <a:r>
            <a:rPr lang="es-ES" sz="900">
              <a:solidFill>
                <a:schemeClr val="accent1"/>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27,6%</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72,4%</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425768</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44768</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175931</xdr:colOff>
      <xdr:row>15</xdr:row>
      <xdr:rowOff>118780</xdr:rowOff>
    </xdr:from>
    <xdr:to>
      <xdr:col>22</xdr:col>
      <xdr:colOff>313764</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198531</xdr:colOff>
      <xdr:row>2</xdr:row>
      <xdr:rowOff>477273</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29821</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11</xdr:col>
      <xdr:colOff>21431</xdr:colOff>
      <xdr:row>7</xdr:row>
      <xdr:rowOff>335756</xdr:rowOff>
    </xdr:from>
    <xdr:to>
      <xdr:col>17</xdr:col>
      <xdr:colOff>221456</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2506</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44768</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159068</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469231</xdr:colOff>
      <xdr:row>4</xdr:row>
      <xdr:rowOff>47943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342339</xdr:colOff>
      <xdr:row>2</xdr:row>
      <xdr:rowOff>29821</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0.94237</cdr:y>
    </cdr:from>
    <cdr:to>
      <cdr:x>0.98087</cdr:x>
      <cdr:y>0.99221</cdr:y>
    </cdr:to>
    <cdr:sp macro="" textlink="">
      <cdr:nvSpPr>
        <cdr:cNvPr id="2" name="CuadroTexto 1"/>
        <cdr:cNvSpPr txBox="1"/>
      </cdr:nvSpPr>
      <cdr:spPr>
        <a:xfrm xmlns:a="http://schemas.openxmlformats.org/drawingml/2006/main">
          <a:off x="0" y="5762651"/>
          <a:ext cx="8953504"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295275</xdr:colOff>
      <xdr:row>42</xdr:row>
      <xdr:rowOff>63500</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44768</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0.01913</cdr:x>
      <cdr:y>0.94237</cdr:y>
    </cdr:from>
    <cdr:to>
      <cdr:x>1</cdr:x>
      <cdr:y>0.99377</cdr:y>
    </cdr:to>
    <cdr:sp macro="" textlink="">
      <cdr:nvSpPr>
        <cdr:cNvPr id="2" name="CuadroTexto 1"/>
        <cdr:cNvSpPr txBox="1"/>
      </cdr:nvSpPr>
      <cdr:spPr>
        <a:xfrm xmlns:a="http://schemas.openxmlformats.org/drawingml/2006/main">
          <a:off x="174621" y="5762636"/>
          <a:ext cx="8953504" cy="314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333375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0.01297</cdr:x>
      <cdr:y>0.95019</cdr:y>
    </cdr:from>
    <cdr:to>
      <cdr:x>0.99384</cdr:x>
      <cdr:y>1</cdr:y>
    </cdr:to>
    <cdr:sp macro="" textlink="">
      <cdr:nvSpPr>
        <cdr:cNvPr id="2" name="CuadroTexto 1"/>
        <cdr:cNvSpPr txBox="1"/>
      </cdr:nvSpPr>
      <cdr:spPr>
        <a:xfrm xmlns:a="http://schemas.openxmlformats.org/drawingml/2006/main">
          <a:off x="123825" y="5813451"/>
          <a:ext cx="9361472"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296987</xdr:colOff>
      <xdr:row>2</xdr:row>
      <xdr:rowOff>425768</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621583</xdr:rowOff>
    </xdr:to>
    <xdr:pic>
      <xdr:nvPicPr>
        <xdr:cNvPr id="2" name="Imagen 1">
          <a:extLst>
            <a:ext uri="{FF2B5EF4-FFF2-40B4-BE49-F238E27FC236}">
              <a16:creationId xmlns:a16="http://schemas.microsoft.com/office/drawing/2014/main" id="{B9392D4D-1A65-4413-8EF1-96EDBF5E96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267075" cy="735882"/>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101600</xdr:colOff>
      <xdr:row>1</xdr:row>
      <xdr:rowOff>618407</xdr:rowOff>
    </xdr:to>
    <xdr:pic>
      <xdr:nvPicPr>
        <xdr:cNvPr id="2" name="Imagen 1">
          <a:extLst>
            <a:ext uri="{FF2B5EF4-FFF2-40B4-BE49-F238E27FC236}">
              <a16:creationId xmlns:a16="http://schemas.microsoft.com/office/drawing/2014/main" id="{75BD7CA7-0599-4F53-B570-C13E0160DDC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7075" cy="735882"/>
        </a:xfrm>
        <a:prstGeom prst="rect">
          <a:avLst/>
        </a:prstGeom>
      </xdr:spPr>
    </xdr:pic>
    <xdr:clientData/>
  </xdr:twoCellAnchor>
</xdr:wsDr>
</file>

<file path=xl/theme/theme1.xml><?xml version="1.0" encoding="utf-8"?>
<a:theme xmlns:a="http://schemas.openxmlformats.org/drawingml/2006/main" name="TemaDependencia">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70C2-5106-43FE-8A39-F81FD989AADD}">
  <sheetPr codeName="Hoja12">
    <tabColor theme="0"/>
    <pageSetUpPr fitToPage="1"/>
  </sheetPr>
  <dimension ref="A1:U12"/>
  <sheetViews>
    <sheetView showGridLines="0" tabSelected="1" topLeftCell="A3" zoomScaleNormal="100" workbookViewId="0"/>
  </sheetViews>
  <sheetFormatPr baseColWidth="10" defaultColWidth="11.453125" defaultRowHeight="15" x14ac:dyDescent="0.25"/>
  <cols>
    <col min="1" max="1" width="0.54296875" style="1" customWidth="1"/>
    <col min="2" max="2" width="15.26953125" style="1" customWidth="1"/>
    <col min="3" max="3" width="0.81640625" style="1" customWidth="1"/>
    <col min="4" max="4" width="13.453125" style="1" customWidth="1"/>
    <col min="5" max="5" width="0.81640625" style="1" customWidth="1"/>
    <col min="6" max="6" width="7" style="1" customWidth="1"/>
    <col min="7" max="7" width="7.1796875" style="1" customWidth="1"/>
    <col min="8" max="8" width="7" style="1" customWidth="1"/>
    <col min="9" max="9" width="7.1796875" style="1" customWidth="1"/>
    <col min="10" max="10" width="7" style="1" customWidth="1"/>
    <col min="11" max="11" width="7.1796875" style="1" customWidth="1"/>
    <col min="12" max="12" width="7" style="1" customWidth="1"/>
    <col min="13" max="13" width="7.1796875" style="1" customWidth="1"/>
    <col min="14" max="14" width="7" style="1" customWidth="1"/>
    <col min="15" max="15" width="7.1796875" style="1" customWidth="1"/>
    <col min="16" max="16" width="7" style="2" customWidth="1"/>
    <col min="17" max="17" width="7.1796875" style="1" customWidth="1"/>
    <col min="18" max="18" width="7" style="2" customWidth="1"/>
    <col min="19" max="19" width="7.1796875" style="1" customWidth="1"/>
    <col min="20" max="20" width="9.1796875" style="1" customWidth="1"/>
    <col min="21" max="21" width="2.1796875" style="1" customWidth="1"/>
    <col min="22" max="16384" width="11.453125" style="1"/>
  </cols>
  <sheetData>
    <row r="1" spans="1:21" s="2" customFormat="1" ht="14" x14ac:dyDescent="0.25">
      <c r="B1" s="6"/>
      <c r="H1"/>
    </row>
    <row r="2" spans="1:21" s="1334" customFormat="1" ht="93.75" customHeight="1" x14ac:dyDescent="0.3">
      <c r="A2" s="1335"/>
      <c r="B2" s="1404"/>
      <c r="C2" s="1404"/>
      <c r="D2" s="1404"/>
      <c r="E2" s="1404"/>
      <c r="F2" s="1404"/>
      <c r="G2" s="1404"/>
      <c r="H2" s="1404"/>
      <c r="I2" s="1404"/>
      <c r="J2" s="1404"/>
      <c r="K2" s="1404"/>
      <c r="L2" s="1404"/>
      <c r="M2" s="1404"/>
      <c r="N2" s="1404"/>
      <c r="O2" s="1404"/>
      <c r="P2" s="1404"/>
      <c r="Q2" s="1404"/>
      <c r="R2" s="1404"/>
      <c r="S2" s="1404"/>
      <c r="T2" s="1404"/>
      <c r="U2" s="1335"/>
    </row>
    <row r="3" spans="1:21" s="4" customFormat="1" ht="45.75" customHeight="1" x14ac:dyDescent="0.25">
      <c r="A3" s="5"/>
      <c r="B3" s="1405" t="s">
        <v>487</v>
      </c>
      <c r="C3" s="1405"/>
      <c r="D3" s="1405"/>
      <c r="E3" s="1405"/>
      <c r="F3" s="1405"/>
      <c r="G3" s="1405"/>
      <c r="H3" s="1405"/>
      <c r="I3" s="1405"/>
      <c r="J3" s="1405"/>
      <c r="K3" s="1405"/>
      <c r="L3" s="1405"/>
      <c r="M3" s="1405"/>
      <c r="N3" s="1405"/>
      <c r="O3" s="1405"/>
      <c r="P3" s="1405"/>
      <c r="Q3" s="1405"/>
      <c r="R3" s="1405"/>
      <c r="S3" s="1405"/>
      <c r="T3" s="1405"/>
      <c r="U3" s="5"/>
    </row>
    <row r="4" spans="1:21" s="4" customFormat="1" ht="45.75" customHeight="1" x14ac:dyDescent="0.25">
      <c r="A4" s="5"/>
      <c r="B4" s="1405" t="s">
        <v>486</v>
      </c>
      <c r="C4" s="1405"/>
      <c r="D4" s="1405"/>
      <c r="E4" s="1405"/>
      <c r="F4" s="1405"/>
      <c r="G4" s="1405"/>
      <c r="H4" s="1405"/>
      <c r="I4" s="1405"/>
      <c r="J4" s="1405"/>
      <c r="K4" s="1405"/>
      <c r="L4" s="1405"/>
      <c r="M4" s="1405"/>
      <c r="N4" s="1405"/>
      <c r="O4" s="1405"/>
      <c r="P4" s="1405"/>
      <c r="Q4" s="1405"/>
      <c r="R4" s="1405"/>
      <c r="S4" s="1405"/>
      <c r="T4" s="1405"/>
      <c r="U4" s="5"/>
    </row>
    <row r="5" spans="1:21" s="1331" customFormat="1" ht="9.75" customHeight="1" x14ac:dyDescent="0.25">
      <c r="A5" s="1332"/>
      <c r="B5" s="1333"/>
      <c r="C5" s="1333"/>
      <c r="D5" s="1333"/>
      <c r="E5" s="1333"/>
      <c r="F5" s="1333"/>
      <c r="G5" s="1333"/>
      <c r="H5" s="1333"/>
      <c r="I5" s="1333"/>
      <c r="J5" s="1333"/>
      <c r="K5" s="1333"/>
      <c r="L5" s="1333"/>
      <c r="M5" s="1333"/>
      <c r="N5" s="1333"/>
      <c r="O5" s="1333"/>
      <c r="P5" s="1333"/>
      <c r="Q5" s="1333"/>
      <c r="R5" s="1333"/>
      <c r="S5" s="1333"/>
      <c r="T5" s="1333"/>
      <c r="U5" s="1332"/>
    </row>
    <row r="6" spans="1:21" ht="23.25" customHeight="1" x14ac:dyDescent="0.25">
      <c r="B6" s="1406" t="s">
        <v>499</v>
      </c>
      <c r="C6" s="1406"/>
      <c r="D6" s="1406"/>
      <c r="E6" s="1406"/>
      <c r="F6" s="1406"/>
      <c r="G6" s="1406"/>
      <c r="H6" s="1406"/>
      <c r="I6" s="1406"/>
      <c r="J6" s="1406"/>
      <c r="K6" s="1406"/>
      <c r="L6" s="1406"/>
      <c r="M6" s="1406"/>
      <c r="N6" s="1406"/>
      <c r="O6" s="1406"/>
      <c r="P6" s="1406"/>
      <c r="Q6" s="1406"/>
      <c r="R6" s="1406"/>
      <c r="S6" s="1406"/>
      <c r="T6" s="1406"/>
      <c r="U6" s="1406"/>
    </row>
    <row r="7" spans="1:21" ht="74.150000000000006" customHeight="1" x14ac:dyDescent="0.35">
      <c r="B7" s="1407"/>
      <c r="C7" s="1407"/>
      <c r="D7" s="1407"/>
      <c r="E7" s="1407"/>
      <c r="F7" s="1407"/>
      <c r="G7" s="1407"/>
      <c r="H7" s="1407"/>
      <c r="I7" s="1407"/>
      <c r="J7" s="1407"/>
      <c r="K7" s="1407"/>
      <c r="L7" s="1407"/>
      <c r="M7" s="1407"/>
      <c r="N7" s="1407"/>
      <c r="O7" s="1407"/>
      <c r="P7" s="1407"/>
      <c r="Q7" s="1407"/>
      <c r="R7" s="1407"/>
      <c r="S7" s="1407"/>
      <c r="T7" s="1407"/>
      <c r="U7" s="1407"/>
    </row>
    <row r="8" spans="1:21" ht="48" customHeight="1" x14ac:dyDescent="0.35">
      <c r="B8" s="1330"/>
      <c r="C8" s="1330"/>
      <c r="D8" s="1330"/>
      <c r="E8" s="1330"/>
      <c r="F8" s="1330"/>
      <c r="G8" s="1330"/>
      <c r="H8" s="1330"/>
      <c r="I8" s="1330"/>
      <c r="J8" s="1330"/>
      <c r="K8" s="1330"/>
      <c r="L8" s="1330"/>
      <c r="M8" s="1330"/>
      <c r="N8" s="1330"/>
      <c r="O8" s="1330"/>
      <c r="P8" s="1330"/>
      <c r="Q8" s="1330"/>
      <c r="R8" s="1330"/>
      <c r="S8" s="1330"/>
      <c r="T8" s="1330"/>
      <c r="U8" s="1330"/>
    </row>
    <row r="9" spans="1:21" ht="15" customHeight="1" x14ac:dyDescent="0.25">
      <c r="B9" s="1408" t="s">
        <v>485</v>
      </c>
      <c r="C9" s="1408"/>
      <c r="D9" s="1408"/>
      <c r="E9" s="1408"/>
      <c r="F9" s="1408"/>
      <c r="G9" s="1408"/>
      <c r="H9" s="1408"/>
      <c r="I9" s="1408"/>
      <c r="J9" s="1408"/>
      <c r="K9" s="1408"/>
      <c r="L9" s="1408"/>
      <c r="M9" s="1408"/>
      <c r="N9" s="1408"/>
      <c r="O9" s="1408"/>
      <c r="P9" s="1408"/>
      <c r="Q9" s="1408"/>
      <c r="R9" s="1408"/>
      <c r="S9" s="1408"/>
    </row>
    <row r="10" spans="1:21" x14ac:dyDescent="0.25">
      <c r="B10" s="1408"/>
      <c r="C10" s="1408"/>
      <c r="D10" s="1408"/>
      <c r="E10" s="1408"/>
      <c r="F10" s="1408"/>
      <c r="G10" s="1408"/>
      <c r="H10" s="1408"/>
      <c r="I10" s="1408"/>
      <c r="J10" s="1408"/>
      <c r="K10" s="1408"/>
      <c r="L10" s="1408"/>
      <c r="M10" s="1408"/>
      <c r="N10" s="1408"/>
      <c r="O10" s="1408"/>
      <c r="P10" s="1408"/>
      <c r="Q10" s="1408"/>
      <c r="R10" s="1408"/>
      <c r="S10" s="1408"/>
    </row>
    <row r="11" spans="1:21" ht="42.65" customHeight="1" x14ac:dyDescent="0.25">
      <c r="B11" s="1329"/>
      <c r="C11" s="1329"/>
      <c r="D11" s="1329"/>
      <c r="E11" s="1329"/>
      <c r="F11" s="1329"/>
      <c r="G11" s="1329"/>
      <c r="H11" s="1329"/>
      <c r="I11" s="1329"/>
      <c r="J11" s="1329"/>
      <c r="K11" s="1329"/>
      <c r="L11" s="1329"/>
      <c r="M11" s="1329"/>
      <c r="N11" s="1329"/>
      <c r="O11" s="1329"/>
      <c r="P11" s="1329"/>
      <c r="Q11" s="1329"/>
      <c r="R11" s="1329"/>
      <c r="S11" s="1329"/>
    </row>
    <row r="12" spans="1:21" s="3" customFormat="1" ht="78" customHeight="1" x14ac:dyDescent="0.35">
      <c r="B12" s="1403" t="s">
        <v>484</v>
      </c>
      <c r="C12" s="1403"/>
      <c r="D12" s="1403"/>
      <c r="E12" s="1403"/>
      <c r="F12" s="1403"/>
      <c r="G12" s="1403"/>
      <c r="H12" s="1403"/>
      <c r="I12" s="1403"/>
      <c r="J12" s="1403"/>
      <c r="K12" s="1403"/>
      <c r="L12" s="1403"/>
      <c r="M12" s="1403"/>
      <c r="N12" s="1403"/>
      <c r="O12" s="1403"/>
      <c r="P12" s="1403"/>
      <c r="Q12" s="1403"/>
      <c r="R12" s="1403"/>
      <c r="S12" s="1403"/>
      <c r="T12" s="1403"/>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5" width="8.26953125" style="220" customWidth="1"/>
    <col min="26"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K1" s="221"/>
      <c r="L1" s="221"/>
    </row>
    <row r="2" spans="1:29" ht="48.75" customHeight="1" x14ac:dyDescent="0.35">
      <c r="A2" s="219"/>
      <c r="B2" s="219"/>
      <c r="K2" s="221"/>
      <c r="L2" s="221"/>
    </row>
    <row r="3" spans="1:29" ht="24" customHeight="1" x14ac:dyDescent="0.35">
      <c r="A3" s="219"/>
      <c r="B3" s="1422" t="s">
        <v>370</v>
      </c>
      <c r="C3" s="1422"/>
      <c r="D3" s="1422"/>
      <c r="E3" s="1422"/>
      <c r="F3" s="1422"/>
      <c r="G3" s="1422"/>
      <c r="H3" s="1422"/>
      <c r="I3" s="1422"/>
      <c r="J3" s="1422"/>
      <c r="K3" s="1422"/>
      <c r="L3" s="1422"/>
      <c r="M3" s="1422"/>
      <c r="N3" s="1422"/>
      <c r="O3" s="1422"/>
      <c r="P3" s="1422"/>
      <c r="Q3" s="1422"/>
      <c r="R3" s="1422"/>
      <c r="S3" s="1422"/>
      <c r="T3" s="1422"/>
      <c r="U3" s="1422"/>
      <c r="V3" s="1422"/>
      <c r="W3" s="1422"/>
      <c r="X3" s="1422"/>
      <c r="Y3" s="1422"/>
      <c r="Z3" s="1422"/>
    </row>
    <row r="5" spans="1:29" x14ac:dyDescent="0.35">
      <c r="B5" s="219"/>
      <c r="C5" s="219"/>
      <c r="D5" s="1433" t="s">
        <v>365</v>
      </c>
      <c r="E5" s="1433"/>
      <c r="F5" s="1433"/>
      <c r="G5" s="1433"/>
      <c r="H5" s="1433"/>
      <c r="I5" s="1433"/>
      <c r="J5" s="1433"/>
      <c r="K5" s="1433"/>
      <c r="L5" s="1433"/>
      <c r="M5" s="219"/>
      <c r="N5" s="1424" t="s">
        <v>339</v>
      </c>
      <c r="O5" s="1424"/>
      <c r="P5" s="1424"/>
      <c r="Q5" s="1424"/>
      <c r="R5" s="1424"/>
      <c r="S5" s="1424"/>
      <c r="T5" s="1424"/>
      <c r="U5" s="1424"/>
      <c r="V5" s="1424"/>
      <c r="W5" s="1424"/>
      <c r="X5" s="1424"/>
      <c r="Y5" s="1424"/>
      <c r="Z5" s="1424"/>
      <c r="AA5" s="1424"/>
    </row>
    <row r="6" spans="1:29" ht="21" customHeight="1" x14ac:dyDescent="0.35">
      <c r="B6" s="219"/>
      <c r="C6" s="219"/>
      <c r="D6" s="1434"/>
      <c r="E6" s="1434"/>
      <c r="F6" s="1434"/>
      <c r="G6" s="1434"/>
      <c r="H6" s="1434"/>
      <c r="I6" s="1434"/>
      <c r="J6" s="1434"/>
      <c r="K6" s="1434"/>
      <c r="L6" s="1434"/>
      <c r="M6" s="219"/>
      <c r="N6" s="1425">
        <v>43830</v>
      </c>
      <c r="O6" s="1426"/>
      <c r="P6" s="1427">
        <v>44196</v>
      </c>
      <c r="Q6" s="1428"/>
      <c r="R6" s="1427">
        <v>44561</v>
      </c>
      <c r="S6" s="1428"/>
      <c r="T6" s="1429">
        <v>44926</v>
      </c>
      <c r="U6" s="1430"/>
      <c r="V6" s="1417">
        <v>45291</v>
      </c>
      <c r="W6" s="1418"/>
      <c r="X6" s="1435">
        <v>45657</v>
      </c>
      <c r="Y6" s="1432"/>
      <c r="Z6" s="1417">
        <v>45900</v>
      </c>
      <c r="AA6" s="1419"/>
    </row>
    <row r="7" spans="1:29" x14ac:dyDescent="0.35">
      <c r="B7" s="225"/>
      <c r="C7" s="219"/>
      <c r="D7" s="226">
        <v>43465</v>
      </c>
      <c r="E7" s="227">
        <v>43830</v>
      </c>
      <c r="F7" s="228">
        <v>44196</v>
      </c>
      <c r="G7" s="228">
        <v>44561</v>
      </c>
      <c r="H7" s="228">
        <v>44926</v>
      </c>
      <c r="I7" s="228">
        <v>45291</v>
      </c>
      <c r="J7" s="228">
        <v>45657</v>
      </c>
      <c r="K7" s="228">
        <v>45900</v>
      </c>
      <c r="L7" s="229"/>
      <c r="M7" s="219"/>
      <c r="N7" s="230" t="s">
        <v>28</v>
      </c>
      <c r="O7" s="231" t="s">
        <v>340</v>
      </c>
      <c r="P7" s="232" t="s">
        <v>28</v>
      </c>
      <c r="Q7" s="233" t="s">
        <v>340</v>
      </c>
      <c r="R7" s="231" t="s">
        <v>28</v>
      </c>
      <c r="S7" s="232" t="s">
        <v>340</v>
      </c>
      <c r="T7" s="232" t="s">
        <v>28</v>
      </c>
      <c r="U7" s="232" t="s">
        <v>340</v>
      </c>
      <c r="V7" s="232" t="s">
        <v>28</v>
      </c>
      <c r="W7" s="227" t="s">
        <v>340</v>
      </c>
      <c r="X7" s="227" t="s">
        <v>28</v>
      </c>
      <c r="Y7" s="227" t="s">
        <v>340</v>
      </c>
      <c r="Z7" s="231" t="s">
        <v>28</v>
      </c>
      <c r="AA7" s="229" t="s">
        <v>340</v>
      </c>
    </row>
    <row r="8" spans="1:29" ht="8.25" customHeight="1" x14ac:dyDescent="0.35">
      <c r="B8" s="225"/>
      <c r="C8" s="219"/>
      <c r="D8" s="234"/>
      <c r="E8" s="234"/>
      <c r="F8" s="234"/>
      <c r="G8" s="297"/>
      <c r="H8" s="297"/>
      <c r="I8" s="297"/>
      <c r="J8" s="1357"/>
      <c r="K8" s="234"/>
      <c r="L8" s="234"/>
      <c r="M8" s="219"/>
    </row>
    <row r="9" spans="1:29" ht="15" customHeight="1" x14ac:dyDescent="0.35">
      <c r="B9" s="298" t="s">
        <v>8</v>
      </c>
      <c r="C9" s="219"/>
      <c r="D9" s="299">
        <v>279274</v>
      </c>
      <c r="E9" s="300">
        <v>293661</v>
      </c>
      <c r="F9" s="300">
        <v>310424</v>
      </c>
      <c r="G9" s="254">
        <v>359285</v>
      </c>
      <c r="H9" s="254">
        <v>390413</v>
      </c>
      <c r="I9" s="254">
        <v>421261</v>
      </c>
      <c r="J9" s="254">
        <v>442241</v>
      </c>
      <c r="K9" s="301">
        <v>459364</v>
      </c>
      <c r="L9" s="302"/>
      <c r="M9" s="222"/>
      <c r="N9" s="278">
        <v>5.1515715748691182E-2</v>
      </c>
      <c r="O9" s="279">
        <v>14387</v>
      </c>
      <c r="P9" s="280">
        <v>5.7082826796884811E-2</v>
      </c>
      <c r="Q9" s="279">
        <v>16763</v>
      </c>
      <c r="R9" s="280">
        <v>0.15740084529546694</v>
      </c>
      <c r="S9" s="279">
        <v>48861</v>
      </c>
      <c r="T9" s="280">
        <v>8.6638740832486683E-2</v>
      </c>
      <c r="U9" s="279">
        <v>31128</v>
      </c>
      <c r="V9" s="280">
        <v>7.9013762349102068E-2</v>
      </c>
      <c r="W9" s="279">
        <v>30848</v>
      </c>
      <c r="X9" s="280">
        <v>4.9802853812719539E-2</v>
      </c>
      <c r="Y9" s="276">
        <v>20980</v>
      </c>
      <c r="Z9" s="280">
        <v>7.782840678188796E-2</v>
      </c>
      <c r="AA9" s="279">
        <v>33170</v>
      </c>
    </row>
    <row r="10" spans="1:29" x14ac:dyDescent="0.35">
      <c r="B10" s="303" t="s">
        <v>7</v>
      </c>
      <c r="C10" s="219"/>
      <c r="D10" s="253">
        <v>34548</v>
      </c>
      <c r="E10" s="254">
        <v>39164</v>
      </c>
      <c r="F10" s="254">
        <v>37313</v>
      </c>
      <c r="G10" s="254">
        <v>41449</v>
      </c>
      <c r="H10" s="254">
        <v>43712</v>
      </c>
      <c r="I10" s="254">
        <v>51888</v>
      </c>
      <c r="J10" s="254">
        <v>59918</v>
      </c>
      <c r="K10" s="257">
        <v>62993</v>
      </c>
      <c r="L10" s="304"/>
      <c r="M10" s="219"/>
      <c r="N10" s="256">
        <v>0.13361120759522982</v>
      </c>
      <c r="O10" s="257">
        <v>4616</v>
      </c>
      <c r="P10" s="258">
        <v>-4.726279236033093E-2</v>
      </c>
      <c r="Q10" s="257">
        <v>-1851</v>
      </c>
      <c r="R10" s="258">
        <v>0.11084608581459543</v>
      </c>
      <c r="S10" s="257">
        <v>4136</v>
      </c>
      <c r="T10" s="258">
        <v>5.4597215855629821E-2</v>
      </c>
      <c r="U10" s="257">
        <v>2263</v>
      </c>
      <c r="V10" s="258">
        <v>0.18704245973645683</v>
      </c>
      <c r="W10" s="257">
        <v>8176</v>
      </c>
      <c r="X10" s="258">
        <v>0.15475639839654631</v>
      </c>
      <c r="Y10" s="254">
        <v>8030</v>
      </c>
      <c r="Z10" s="258">
        <v>0.1351521813562071</v>
      </c>
      <c r="AA10" s="257">
        <v>7500</v>
      </c>
    </row>
    <row r="11" spans="1:29" x14ac:dyDescent="0.35">
      <c r="B11" s="303" t="s">
        <v>37</v>
      </c>
      <c r="C11" s="219"/>
      <c r="D11" s="253">
        <v>28413</v>
      </c>
      <c r="E11" s="254">
        <v>27579</v>
      </c>
      <c r="F11" s="254">
        <v>30931</v>
      </c>
      <c r="G11" s="254">
        <v>35120</v>
      </c>
      <c r="H11" s="254">
        <v>36982</v>
      </c>
      <c r="I11" s="254">
        <v>40207</v>
      </c>
      <c r="J11" s="254">
        <v>45532</v>
      </c>
      <c r="K11" s="257">
        <v>49198</v>
      </c>
      <c r="M11" s="222"/>
      <c r="N11" s="256">
        <v>-2.9352761060078114E-2</v>
      </c>
      <c r="O11" s="257">
        <v>-834</v>
      </c>
      <c r="P11" s="258">
        <v>0.12154175278291457</v>
      </c>
      <c r="Q11" s="257">
        <v>3352</v>
      </c>
      <c r="R11" s="258">
        <v>0.13543047428146515</v>
      </c>
      <c r="S11" s="257">
        <v>4189</v>
      </c>
      <c r="T11" s="258">
        <v>5.3018223234624129E-2</v>
      </c>
      <c r="U11" s="257">
        <v>1862</v>
      </c>
      <c r="V11" s="258">
        <v>8.7204586014818064E-2</v>
      </c>
      <c r="W11" s="257">
        <v>3225</v>
      </c>
      <c r="X11" s="258">
        <v>0.13243962494093076</v>
      </c>
      <c r="Y11" s="254">
        <v>5325</v>
      </c>
      <c r="Z11" s="258">
        <v>0.16433947081933065</v>
      </c>
      <c r="AA11" s="257">
        <v>6944</v>
      </c>
    </row>
    <row r="12" spans="1:29" x14ac:dyDescent="0.35">
      <c r="B12" s="303" t="s">
        <v>38</v>
      </c>
      <c r="C12" s="219"/>
      <c r="D12" s="253">
        <v>22115</v>
      </c>
      <c r="E12" s="254">
        <v>28653</v>
      </c>
      <c r="F12" s="254">
        <v>36929</v>
      </c>
      <c r="G12" s="254">
        <v>39491</v>
      </c>
      <c r="H12" s="254">
        <v>42042</v>
      </c>
      <c r="I12" s="254">
        <v>47979</v>
      </c>
      <c r="J12" s="254">
        <v>52870</v>
      </c>
      <c r="K12" s="257">
        <v>55499</v>
      </c>
      <c r="M12" s="222"/>
      <c r="N12" s="256">
        <v>0.29563644585123217</v>
      </c>
      <c r="O12" s="257">
        <v>6538</v>
      </c>
      <c r="P12" s="258">
        <v>0.28883537500436263</v>
      </c>
      <c r="Q12" s="257">
        <v>8276</v>
      </c>
      <c r="R12" s="258">
        <v>6.9376370873839077E-2</v>
      </c>
      <c r="S12" s="257">
        <v>2562</v>
      </c>
      <c r="T12" s="258">
        <v>6.4596996784077376E-2</v>
      </c>
      <c r="U12" s="257">
        <v>2551</v>
      </c>
      <c r="V12" s="258">
        <v>0.14121592693021268</v>
      </c>
      <c r="W12" s="257">
        <v>5937</v>
      </c>
      <c r="X12" s="258">
        <v>0.10194043227245264</v>
      </c>
      <c r="Y12" s="254">
        <v>4891</v>
      </c>
      <c r="Z12" s="258">
        <v>8.2717181373027193E-2</v>
      </c>
      <c r="AA12" s="257">
        <v>4240</v>
      </c>
    </row>
    <row r="13" spans="1:29" x14ac:dyDescent="0.35">
      <c r="B13" s="303" t="s">
        <v>6</v>
      </c>
      <c r="C13" s="219"/>
      <c r="D13" s="253">
        <v>22532</v>
      </c>
      <c r="E13" s="254">
        <v>24418</v>
      </c>
      <c r="F13" s="254">
        <v>26624</v>
      </c>
      <c r="G13" s="254">
        <v>28747</v>
      </c>
      <c r="H13" s="254">
        <v>38665</v>
      </c>
      <c r="I13" s="254">
        <v>45957</v>
      </c>
      <c r="J13" s="254">
        <v>62165</v>
      </c>
      <c r="K13" s="257">
        <v>61800</v>
      </c>
      <c r="L13" s="304"/>
      <c r="M13" s="219"/>
      <c r="N13" s="256">
        <v>8.3703177702822762E-2</v>
      </c>
      <c r="O13" s="257">
        <v>1886</v>
      </c>
      <c r="P13" s="258">
        <v>9.0343189450405426E-2</v>
      </c>
      <c r="Q13" s="257">
        <v>2206</v>
      </c>
      <c r="R13" s="258">
        <v>7.9740084134615419E-2</v>
      </c>
      <c r="S13" s="257">
        <v>2123</v>
      </c>
      <c r="T13" s="258">
        <v>0.34500991407799075</v>
      </c>
      <c r="U13" s="257">
        <v>9918</v>
      </c>
      <c r="V13" s="258">
        <v>0.1885943359627571</v>
      </c>
      <c r="W13" s="257">
        <v>7292</v>
      </c>
      <c r="X13" s="258">
        <v>0.35267750288312993</v>
      </c>
      <c r="Y13" s="254">
        <v>16208</v>
      </c>
      <c r="Z13" s="258">
        <v>0.20948802254579624</v>
      </c>
      <c r="AA13" s="257">
        <v>10704</v>
      </c>
      <c r="AC13" s="224"/>
    </row>
    <row r="14" spans="1:29" x14ac:dyDescent="0.35">
      <c r="B14" s="303" t="s">
        <v>5</v>
      </c>
      <c r="C14" s="219"/>
      <c r="D14" s="253">
        <v>18016</v>
      </c>
      <c r="E14" s="254">
        <v>26271</v>
      </c>
      <c r="F14" s="254">
        <v>26136</v>
      </c>
      <c r="G14" s="254">
        <v>26969</v>
      </c>
      <c r="H14" s="254">
        <v>27567</v>
      </c>
      <c r="I14" s="254">
        <v>26847</v>
      </c>
      <c r="J14" s="254">
        <v>28654</v>
      </c>
      <c r="K14" s="257">
        <v>28836</v>
      </c>
      <c r="M14" s="222"/>
      <c r="N14" s="256">
        <v>0.45820381882770866</v>
      </c>
      <c r="O14" s="257">
        <v>8255</v>
      </c>
      <c r="P14" s="258">
        <v>-5.1387461459403427E-3</v>
      </c>
      <c r="Q14" s="257">
        <v>-135</v>
      </c>
      <c r="R14" s="258">
        <v>3.1871747780838788E-2</v>
      </c>
      <c r="S14" s="257">
        <v>833</v>
      </c>
      <c r="T14" s="258">
        <v>2.2173606733657092E-2</v>
      </c>
      <c r="U14" s="257">
        <v>598</v>
      </c>
      <c r="V14" s="258">
        <v>-2.611818478615735E-2</v>
      </c>
      <c r="W14" s="257">
        <v>-720</v>
      </c>
      <c r="X14" s="258">
        <v>6.7307334152791665E-2</v>
      </c>
      <c r="Y14" s="254">
        <v>1807</v>
      </c>
      <c r="Z14" s="258">
        <v>1.9264076914919936E-2</v>
      </c>
      <c r="AA14" s="257">
        <v>545</v>
      </c>
      <c r="AC14" s="224"/>
    </row>
    <row r="15" spans="1:29" x14ac:dyDescent="0.35">
      <c r="B15" s="303" t="s">
        <v>4</v>
      </c>
      <c r="C15" s="219"/>
      <c r="D15" s="253">
        <v>125565</v>
      </c>
      <c r="E15" s="254">
        <v>139852</v>
      </c>
      <c r="F15" s="254">
        <v>141310</v>
      </c>
      <c r="G15" s="254">
        <v>148050</v>
      </c>
      <c r="H15" s="254">
        <v>153910</v>
      </c>
      <c r="I15" s="254">
        <v>168591</v>
      </c>
      <c r="J15" s="254">
        <v>177785</v>
      </c>
      <c r="K15" s="257">
        <v>179644</v>
      </c>
      <c r="M15" s="222"/>
      <c r="N15" s="256">
        <v>0.11378170668578025</v>
      </c>
      <c r="O15" s="257">
        <v>14287</v>
      </c>
      <c r="P15" s="258">
        <v>1.0425306752853025E-2</v>
      </c>
      <c r="Q15" s="257">
        <v>1458</v>
      </c>
      <c r="R15" s="258">
        <v>4.7696553676314535E-2</v>
      </c>
      <c r="S15" s="257">
        <v>6740</v>
      </c>
      <c r="T15" s="258">
        <v>3.9581222559945894E-2</v>
      </c>
      <c r="U15" s="257">
        <v>5860</v>
      </c>
      <c r="V15" s="258">
        <v>9.5386914430511283E-2</v>
      </c>
      <c r="W15" s="257">
        <v>14681</v>
      </c>
      <c r="X15" s="258">
        <v>5.4534346436049264E-2</v>
      </c>
      <c r="Y15" s="254">
        <v>9194</v>
      </c>
      <c r="Z15" s="258">
        <v>4.6967975056094735E-2</v>
      </c>
      <c r="AA15" s="257">
        <v>8059</v>
      </c>
      <c r="AC15" s="224"/>
    </row>
    <row r="16" spans="1:29" x14ac:dyDescent="0.35">
      <c r="B16" s="303" t="s">
        <v>40</v>
      </c>
      <c r="C16" s="219"/>
      <c r="D16" s="253">
        <v>69490</v>
      </c>
      <c r="E16" s="254">
        <v>75685</v>
      </c>
      <c r="F16" s="254">
        <v>73889</v>
      </c>
      <c r="G16" s="254">
        <v>80243</v>
      </c>
      <c r="H16" s="254">
        <v>85666</v>
      </c>
      <c r="I16" s="254">
        <v>97263</v>
      </c>
      <c r="J16" s="254">
        <v>106527</v>
      </c>
      <c r="K16" s="257">
        <v>112487</v>
      </c>
      <c r="M16" s="222"/>
      <c r="N16" s="256">
        <v>8.9149517916246923E-2</v>
      </c>
      <c r="O16" s="257">
        <v>6195</v>
      </c>
      <c r="P16" s="258">
        <v>-2.372993327607853E-2</v>
      </c>
      <c r="Q16" s="257">
        <v>-1796</v>
      </c>
      <c r="R16" s="258">
        <v>8.5993855648337281E-2</v>
      </c>
      <c r="S16" s="257">
        <v>6354</v>
      </c>
      <c r="T16" s="258">
        <v>6.7582219009757916E-2</v>
      </c>
      <c r="U16" s="257">
        <v>5423</v>
      </c>
      <c r="V16" s="258">
        <v>0.13537459435481991</v>
      </c>
      <c r="W16" s="257">
        <v>11597</v>
      </c>
      <c r="X16" s="258">
        <v>9.5246907868356878E-2</v>
      </c>
      <c r="Y16" s="254">
        <v>9264</v>
      </c>
      <c r="Z16" s="258">
        <v>0.11380986801065429</v>
      </c>
      <c r="AA16" s="257">
        <v>11494</v>
      </c>
      <c r="AC16" s="224"/>
    </row>
    <row r="17" spans="2:31" x14ac:dyDescent="0.35">
      <c r="B17" s="303" t="s">
        <v>41</v>
      </c>
      <c r="C17" s="219"/>
      <c r="D17" s="253">
        <v>192995</v>
      </c>
      <c r="E17" s="254">
        <v>203003</v>
      </c>
      <c r="F17" s="254">
        <v>193486</v>
      </c>
      <c r="G17" s="254">
        <v>203102</v>
      </c>
      <c r="H17" s="254">
        <v>227045</v>
      </c>
      <c r="I17" s="254">
        <v>245461</v>
      </c>
      <c r="J17" s="254">
        <v>282812</v>
      </c>
      <c r="K17" s="257">
        <v>299454</v>
      </c>
      <c r="M17" s="222"/>
      <c r="N17" s="256">
        <v>5.1856265706365479E-2</v>
      </c>
      <c r="O17" s="257">
        <v>10008</v>
      </c>
      <c r="P17" s="258">
        <v>-4.6881080575163936E-2</v>
      </c>
      <c r="Q17" s="257">
        <v>-9517</v>
      </c>
      <c r="R17" s="258">
        <v>4.9698686209854959E-2</v>
      </c>
      <c r="S17" s="257">
        <v>9616</v>
      </c>
      <c r="T17" s="258">
        <v>0.11788657915727074</v>
      </c>
      <c r="U17" s="257">
        <v>23943</v>
      </c>
      <c r="V17" s="258">
        <v>8.1111673897245051E-2</v>
      </c>
      <c r="W17" s="257">
        <v>18416</v>
      </c>
      <c r="X17" s="258">
        <v>0.15216673931907709</v>
      </c>
      <c r="Y17" s="254">
        <v>37351</v>
      </c>
      <c r="Z17" s="258">
        <v>0.10862080454919032</v>
      </c>
      <c r="AA17" s="257">
        <v>29340</v>
      </c>
      <c r="AC17" s="224"/>
    </row>
    <row r="18" spans="2:31" x14ac:dyDescent="0.35">
      <c r="B18" s="303" t="s">
        <v>3</v>
      </c>
      <c r="C18" s="219"/>
      <c r="D18" s="253">
        <v>77342</v>
      </c>
      <c r="E18" s="254">
        <v>94194</v>
      </c>
      <c r="F18" s="254">
        <v>109857</v>
      </c>
      <c r="G18" s="254">
        <v>128089</v>
      </c>
      <c r="H18" s="254">
        <v>169532</v>
      </c>
      <c r="I18" s="254">
        <v>200429</v>
      </c>
      <c r="J18" s="254">
        <v>249660</v>
      </c>
      <c r="K18" s="257">
        <v>265414</v>
      </c>
      <c r="M18" s="222"/>
      <c r="N18" s="256">
        <v>0.21788937446665457</v>
      </c>
      <c r="O18" s="257">
        <v>16852</v>
      </c>
      <c r="P18" s="258">
        <v>0.1662844767182623</v>
      </c>
      <c r="Q18" s="257">
        <v>15663</v>
      </c>
      <c r="R18" s="258">
        <v>0.16596120411079851</v>
      </c>
      <c r="S18" s="257">
        <v>18232</v>
      </c>
      <c r="T18" s="258">
        <v>0.32354847020431099</v>
      </c>
      <c r="U18" s="257">
        <v>41443</v>
      </c>
      <c r="V18" s="258">
        <v>0.18224877899157677</v>
      </c>
      <c r="W18" s="257">
        <v>30897</v>
      </c>
      <c r="X18" s="258">
        <v>0.24562812766615605</v>
      </c>
      <c r="Y18" s="254">
        <v>49231</v>
      </c>
      <c r="Z18" s="258">
        <v>8.5018620946213819E-2</v>
      </c>
      <c r="AA18" s="257">
        <v>20797</v>
      </c>
      <c r="AC18" s="224"/>
    </row>
    <row r="19" spans="2:31" x14ac:dyDescent="0.35">
      <c r="B19" s="303" t="s">
        <v>2</v>
      </c>
      <c r="C19" s="219"/>
      <c r="D19" s="253">
        <v>31925</v>
      </c>
      <c r="E19" s="254">
        <v>31136</v>
      </c>
      <c r="F19" s="254">
        <v>31717</v>
      </c>
      <c r="G19" s="254">
        <v>33614</v>
      </c>
      <c r="H19" s="254">
        <v>36559</v>
      </c>
      <c r="I19" s="254">
        <v>40743</v>
      </c>
      <c r="J19" s="254">
        <v>44548</v>
      </c>
      <c r="K19" s="257">
        <v>44883</v>
      </c>
      <c r="L19" s="304"/>
      <c r="M19" s="219"/>
      <c r="N19" s="256">
        <v>-2.4714173844949117E-2</v>
      </c>
      <c r="O19" s="257">
        <v>-789</v>
      </c>
      <c r="P19" s="258">
        <v>1.8660071942446121E-2</v>
      </c>
      <c r="Q19" s="257">
        <v>581</v>
      </c>
      <c r="R19" s="258">
        <v>5.9810196424630258E-2</v>
      </c>
      <c r="S19" s="257">
        <v>1897</v>
      </c>
      <c r="T19" s="258">
        <v>8.7612304396977425E-2</v>
      </c>
      <c r="U19" s="257">
        <v>2945</v>
      </c>
      <c r="V19" s="258">
        <v>0.11444514346672507</v>
      </c>
      <c r="W19" s="257">
        <v>4184</v>
      </c>
      <c r="X19" s="258">
        <v>9.3390275630169661E-2</v>
      </c>
      <c r="Y19" s="254">
        <v>3805</v>
      </c>
      <c r="Z19" s="258">
        <v>3.5172286544582265E-2</v>
      </c>
      <c r="AA19" s="257">
        <v>1525</v>
      </c>
      <c r="AC19" s="224"/>
    </row>
    <row r="20" spans="2:31" x14ac:dyDescent="0.35">
      <c r="B20" s="303" t="s">
        <v>35</v>
      </c>
      <c r="C20" s="219"/>
      <c r="D20" s="253">
        <v>70220</v>
      </c>
      <c r="E20" s="254">
        <v>72627</v>
      </c>
      <c r="F20" s="254">
        <v>73730</v>
      </c>
      <c r="G20" s="254">
        <v>77158</v>
      </c>
      <c r="H20" s="254">
        <v>82694</v>
      </c>
      <c r="I20" s="254">
        <v>89704</v>
      </c>
      <c r="J20" s="254">
        <v>105321</v>
      </c>
      <c r="K20" s="257">
        <v>131597</v>
      </c>
      <c r="M20" s="222"/>
      <c r="N20" s="256">
        <v>3.4277983480489826E-2</v>
      </c>
      <c r="O20" s="257">
        <v>2407</v>
      </c>
      <c r="P20" s="258">
        <v>1.518718933729879E-2</v>
      </c>
      <c r="Q20" s="257">
        <v>1103</v>
      </c>
      <c r="R20" s="258">
        <v>4.6493964464939586E-2</v>
      </c>
      <c r="S20" s="257">
        <v>3428</v>
      </c>
      <c r="T20" s="258">
        <v>7.1748878923766801E-2</v>
      </c>
      <c r="U20" s="257">
        <v>5536</v>
      </c>
      <c r="V20" s="258">
        <v>8.4770358188018369E-2</v>
      </c>
      <c r="W20" s="257">
        <v>7010</v>
      </c>
      <c r="X20" s="258">
        <v>0.17409480067778471</v>
      </c>
      <c r="Y20" s="254">
        <v>15617</v>
      </c>
      <c r="Z20" s="258">
        <v>0.32500654463440659</v>
      </c>
      <c r="AA20" s="257">
        <v>32279</v>
      </c>
      <c r="AC20" s="224"/>
    </row>
    <row r="21" spans="2:31" x14ac:dyDescent="0.35">
      <c r="B21" s="303" t="s">
        <v>42</v>
      </c>
      <c r="C21" s="219"/>
      <c r="D21" s="253">
        <v>187101</v>
      </c>
      <c r="E21" s="254">
        <v>187165</v>
      </c>
      <c r="F21" s="254">
        <v>169910</v>
      </c>
      <c r="G21" s="254">
        <v>198080</v>
      </c>
      <c r="H21" s="254">
        <v>218173</v>
      </c>
      <c r="I21" s="254">
        <v>243836</v>
      </c>
      <c r="J21" s="254">
        <v>265876</v>
      </c>
      <c r="K21" s="257">
        <v>283980</v>
      </c>
      <c r="M21" s="222"/>
      <c r="N21" s="256">
        <v>3.4206123965141444E-4</v>
      </c>
      <c r="O21" s="257">
        <v>64</v>
      </c>
      <c r="P21" s="258">
        <v>-9.2191381935725181E-2</v>
      </c>
      <c r="Q21" s="257">
        <v>-17255</v>
      </c>
      <c r="R21" s="258">
        <v>0.16579365546465774</v>
      </c>
      <c r="S21" s="257">
        <v>28170</v>
      </c>
      <c r="T21" s="258">
        <v>0.10143881260096932</v>
      </c>
      <c r="U21" s="257">
        <v>20093</v>
      </c>
      <c r="V21" s="258">
        <v>0.11762683741801228</v>
      </c>
      <c r="W21" s="257">
        <v>25663</v>
      </c>
      <c r="X21" s="258">
        <v>9.0388621860594931E-2</v>
      </c>
      <c r="Y21" s="254">
        <v>22040</v>
      </c>
      <c r="Z21" s="258">
        <v>0.10799411629295252</v>
      </c>
      <c r="AA21" s="257">
        <v>27679</v>
      </c>
      <c r="AC21" s="224"/>
    </row>
    <row r="22" spans="2:31" x14ac:dyDescent="0.35">
      <c r="B22" s="303" t="s">
        <v>43</v>
      </c>
      <c r="C22" s="219"/>
      <c r="D22" s="253">
        <v>43902</v>
      </c>
      <c r="E22" s="254">
        <v>44054</v>
      </c>
      <c r="F22" s="254">
        <v>44045</v>
      </c>
      <c r="G22" s="254">
        <v>46064</v>
      </c>
      <c r="H22" s="254">
        <v>47227</v>
      </c>
      <c r="I22" s="254">
        <v>50551</v>
      </c>
      <c r="J22" s="254">
        <v>57972</v>
      </c>
      <c r="K22" s="257">
        <v>63770</v>
      </c>
      <c r="M22" s="222"/>
      <c r="N22" s="256">
        <v>3.4622568447906232E-3</v>
      </c>
      <c r="O22" s="257">
        <v>152</v>
      </c>
      <c r="P22" s="258">
        <v>-2.0429472919603064E-4</v>
      </c>
      <c r="Q22" s="257">
        <v>-9</v>
      </c>
      <c r="R22" s="258">
        <v>4.5839482347598937E-2</v>
      </c>
      <c r="S22" s="257">
        <v>2019</v>
      </c>
      <c r="T22" s="258">
        <v>2.5247481764501645E-2</v>
      </c>
      <c r="U22" s="257">
        <v>1163</v>
      </c>
      <c r="V22" s="258">
        <v>7.0383467084506712E-2</v>
      </c>
      <c r="W22" s="257">
        <v>3324</v>
      </c>
      <c r="X22" s="258">
        <v>0.14680223932266423</v>
      </c>
      <c r="Y22" s="254">
        <v>7421</v>
      </c>
      <c r="Z22" s="258">
        <v>0.13407195319307852</v>
      </c>
      <c r="AA22" s="257">
        <v>7539</v>
      </c>
      <c r="AC22" s="224"/>
    </row>
    <row r="23" spans="2:31" x14ac:dyDescent="0.35">
      <c r="B23" s="303" t="s">
        <v>44</v>
      </c>
      <c r="C23" s="219"/>
      <c r="D23" s="253">
        <v>17706</v>
      </c>
      <c r="E23" s="254">
        <v>17755</v>
      </c>
      <c r="F23" s="254">
        <v>17268</v>
      </c>
      <c r="G23" s="254">
        <v>18123</v>
      </c>
      <c r="H23" s="254">
        <v>20187</v>
      </c>
      <c r="I23" s="254">
        <v>22154</v>
      </c>
      <c r="J23" s="254">
        <v>23151</v>
      </c>
      <c r="K23" s="257">
        <v>24746</v>
      </c>
      <c r="L23" s="304"/>
      <c r="M23" s="219"/>
      <c r="N23" s="256">
        <v>2.7674234722692148E-3</v>
      </c>
      <c r="O23" s="257">
        <v>49</v>
      </c>
      <c r="P23" s="258">
        <v>-2.7428893269501597E-2</v>
      </c>
      <c r="Q23" s="257">
        <v>-487</v>
      </c>
      <c r="R23" s="258">
        <v>4.9513551077136952E-2</v>
      </c>
      <c r="S23" s="257">
        <v>855</v>
      </c>
      <c r="T23" s="258">
        <v>0.11388842906803509</v>
      </c>
      <c r="U23" s="257">
        <v>2064</v>
      </c>
      <c r="V23" s="258">
        <v>9.743894585624413E-2</v>
      </c>
      <c r="W23" s="257">
        <v>1967</v>
      </c>
      <c r="X23" s="258">
        <v>4.5003159700279793E-2</v>
      </c>
      <c r="Y23" s="254">
        <v>997</v>
      </c>
      <c r="Z23" s="258">
        <v>9.1045368370001212E-2</v>
      </c>
      <c r="AA23" s="257">
        <v>2065</v>
      </c>
      <c r="AC23" s="224"/>
    </row>
    <row r="24" spans="2:31" x14ac:dyDescent="0.35">
      <c r="B24" s="303" t="s">
        <v>45</v>
      </c>
      <c r="C24" s="219"/>
      <c r="D24" s="253">
        <v>84144</v>
      </c>
      <c r="E24" s="254">
        <v>89779</v>
      </c>
      <c r="F24" s="254">
        <v>88748</v>
      </c>
      <c r="G24" s="254">
        <v>89865</v>
      </c>
      <c r="H24" s="254">
        <v>89904</v>
      </c>
      <c r="I24" s="254">
        <v>94658</v>
      </c>
      <c r="J24" s="254">
        <v>100969</v>
      </c>
      <c r="K24" s="257">
        <v>104864</v>
      </c>
      <c r="M24" s="222"/>
      <c r="N24" s="256">
        <v>6.6968530138809657E-2</v>
      </c>
      <c r="O24" s="257">
        <v>5635</v>
      </c>
      <c r="P24" s="258">
        <v>-1.1483754552846448E-2</v>
      </c>
      <c r="Q24" s="257">
        <v>-1031</v>
      </c>
      <c r="R24" s="258">
        <v>1.2586199125614206E-2</v>
      </c>
      <c r="S24" s="257">
        <v>1117</v>
      </c>
      <c r="T24" s="258">
        <v>4.3398430979801894E-4</v>
      </c>
      <c r="U24" s="257">
        <v>39</v>
      </c>
      <c r="V24" s="258">
        <v>5.2878626090051561E-2</v>
      </c>
      <c r="W24" s="257">
        <v>4754</v>
      </c>
      <c r="X24" s="258">
        <v>6.6671596695472068E-2</v>
      </c>
      <c r="Y24" s="254">
        <v>6311</v>
      </c>
      <c r="Z24" s="258">
        <v>6.4371409431396076E-2</v>
      </c>
      <c r="AA24" s="257">
        <v>6342</v>
      </c>
      <c r="AC24" s="224"/>
    </row>
    <row r="25" spans="2:31" x14ac:dyDescent="0.35">
      <c r="B25" s="303" t="s">
        <v>46</v>
      </c>
      <c r="C25" s="219"/>
      <c r="D25" s="253">
        <v>11661</v>
      </c>
      <c r="E25" s="254">
        <v>12152</v>
      </c>
      <c r="F25" s="254">
        <v>11213</v>
      </c>
      <c r="G25" s="254">
        <v>11764</v>
      </c>
      <c r="H25" s="254">
        <v>12841</v>
      </c>
      <c r="I25" s="254">
        <v>13957</v>
      </c>
      <c r="J25" s="254">
        <v>14234</v>
      </c>
      <c r="K25" s="257">
        <v>14260</v>
      </c>
      <c r="M25" s="222"/>
      <c r="N25" s="256">
        <v>4.2106165851985233E-2</v>
      </c>
      <c r="O25" s="257">
        <v>491</v>
      </c>
      <c r="P25" s="258">
        <v>-7.7271231073074431E-2</v>
      </c>
      <c r="Q25" s="257">
        <v>-939</v>
      </c>
      <c r="R25" s="258">
        <v>4.9139391777401231E-2</v>
      </c>
      <c r="S25" s="257">
        <v>551</v>
      </c>
      <c r="T25" s="258">
        <v>9.1550493029581848E-2</v>
      </c>
      <c r="U25" s="257">
        <v>1077</v>
      </c>
      <c r="V25" s="258">
        <v>8.6909119227474463E-2</v>
      </c>
      <c r="W25" s="257">
        <v>1116</v>
      </c>
      <c r="X25" s="258">
        <v>1.9846671920899839E-2</v>
      </c>
      <c r="Y25" s="254">
        <v>277</v>
      </c>
      <c r="Z25" s="258">
        <v>8.3439400367699701E-3</v>
      </c>
      <c r="AA25" s="257">
        <v>118</v>
      </c>
      <c r="AC25" s="224"/>
    </row>
    <row r="26" spans="2:31" x14ac:dyDescent="0.35">
      <c r="B26" s="305" t="s">
        <v>1</v>
      </c>
      <c r="C26" s="219"/>
      <c r="D26" s="260">
        <v>3710</v>
      </c>
      <c r="E26" s="261">
        <v>3873</v>
      </c>
      <c r="F26" s="261">
        <v>3677</v>
      </c>
      <c r="G26" s="261">
        <v>3992</v>
      </c>
      <c r="H26" s="261">
        <v>4310</v>
      </c>
      <c r="I26" s="261">
        <v>4565</v>
      </c>
      <c r="J26" s="261">
        <v>4910</v>
      </c>
      <c r="K26" s="265">
        <v>5236</v>
      </c>
      <c r="L26" s="1221"/>
      <c r="M26" s="219"/>
      <c r="N26" s="264">
        <v>4.3935309973045733E-2</v>
      </c>
      <c r="O26" s="265">
        <v>163</v>
      </c>
      <c r="P26" s="266">
        <v>-5.060676478182291E-2</v>
      </c>
      <c r="Q26" s="265">
        <v>-196</v>
      </c>
      <c r="R26" s="266">
        <v>8.5667663856404674E-2</v>
      </c>
      <c r="S26" s="265">
        <v>315</v>
      </c>
      <c r="T26" s="266">
        <v>7.965931863727449E-2</v>
      </c>
      <c r="U26" s="265">
        <v>318</v>
      </c>
      <c r="V26" s="266">
        <v>5.9164733178654227E-2</v>
      </c>
      <c r="W26" s="265">
        <v>255</v>
      </c>
      <c r="X26" s="266">
        <v>7.5575027382256188E-2</v>
      </c>
      <c r="Y26" s="261">
        <v>345</v>
      </c>
      <c r="Z26" s="266">
        <v>7.5154004106776195E-2</v>
      </c>
      <c r="AA26" s="265">
        <v>366</v>
      </c>
      <c r="AC26" s="224"/>
      <c r="AD26" s="224"/>
      <c r="AE26" s="286"/>
    </row>
    <row r="27" spans="2:31" x14ac:dyDescent="0.35">
      <c r="B27" s="235" t="s">
        <v>0</v>
      </c>
      <c r="C27" s="219"/>
      <c r="D27" s="1222">
        <f t="shared" ref="D27:K27" si="0">SUM(D9:D26)</f>
        <v>1320659</v>
      </c>
      <c r="E27" s="306">
        <f t="shared" si="0"/>
        <v>1411021</v>
      </c>
      <c r="F27" s="307">
        <f t="shared" si="0"/>
        <v>1427207</v>
      </c>
      <c r="G27" s="306">
        <f t="shared" si="0"/>
        <v>1569205</v>
      </c>
      <c r="H27" s="307">
        <v>1727429</v>
      </c>
      <c r="I27" s="306">
        <v>1906051</v>
      </c>
      <c r="J27" s="306">
        <v>2125145</v>
      </c>
      <c r="K27" s="306">
        <f t="shared" si="0"/>
        <v>2248025</v>
      </c>
      <c r="L27" s="308"/>
      <c r="M27" s="222"/>
      <c r="N27" s="240">
        <f t="shared" ref="N27" si="1">E27/D27-1</f>
        <v>6.842190149008931E-2</v>
      </c>
      <c r="O27" s="241">
        <f t="shared" ref="O27" si="2">E27-D27</f>
        <v>90362</v>
      </c>
      <c r="P27" s="242">
        <f t="shared" ref="P27" si="3">F27/E27-1</f>
        <v>1.1471126227037054E-2</v>
      </c>
      <c r="Q27" s="243">
        <f t="shared" ref="Q27" si="4">F27-E27</f>
        <v>16186</v>
      </c>
      <c r="R27" s="242">
        <f t="shared" ref="R27" si="5">G27/F27-1</f>
        <v>9.9493626362538778E-2</v>
      </c>
      <c r="S27" s="237">
        <f t="shared" ref="S27" si="6">G27-F27</f>
        <v>141998</v>
      </c>
      <c r="T27" s="242">
        <f t="shared" ref="T27" si="7">H27/G27-1</f>
        <v>0.10083067540569912</v>
      </c>
      <c r="U27" s="243">
        <f t="shared" ref="U27" si="8">H27-G27</f>
        <v>158224</v>
      </c>
      <c r="V27" s="309">
        <f>I27/H27-1</f>
        <v>0.10340338155721596</v>
      </c>
      <c r="W27" s="237">
        <f>I27-H27</f>
        <v>178622</v>
      </c>
      <c r="X27" s="309">
        <v>0.11494655704385659</v>
      </c>
      <c r="Y27" s="237">
        <v>219094</v>
      </c>
      <c r="Z27" s="242">
        <v>0.10342317526121336</v>
      </c>
      <c r="AA27" s="243">
        <v>210706</v>
      </c>
    </row>
    <row r="28" spans="2:31" x14ac:dyDescent="0.3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EVO_prest!D9:K9</xm:f>
              <xm:sqref>L9</xm:sqref>
            </x14:sparkline>
            <x14:sparkline>
              <xm:f>EVO_prest!D10:K10</xm:f>
              <xm:sqref>L10</xm:sqref>
            </x14:sparkline>
            <x14:sparkline>
              <xm:f>EVO_prest!D11:K11</xm:f>
              <xm:sqref>L11</xm:sqref>
            </x14:sparkline>
            <x14:sparkline>
              <xm:f>EVO_prest!D12:K12</xm:f>
              <xm:sqref>L12</xm:sqref>
            </x14:sparkline>
            <x14:sparkline>
              <xm:f>EVO_prest!D13:K13</xm:f>
              <xm:sqref>L13</xm:sqref>
            </x14:sparkline>
            <x14:sparkline>
              <xm:f>EVO_prest!D14:K14</xm:f>
              <xm:sqref>L14</xm:sqref>
            </x14:sparkline>
            <x14:sparkline>
              <xm:f>EVO_prest!D15:K15</xm:f>
              <xm:sqref>L15</xm:sqref>
            </x14:sparkline>
            <x14:sparkline>
              <xm:f>EVO_prest!D16:K16</xm:f>
              <xm:sqref>L16</xm:sqref>
            </x14:sparkline>
            <x14:sparkline>
              <xm:f>EVO_prest!D17:K17</xm:f>
              <xm:sqref>L17</xm:sqref>
            </x14:sparkline>
            <x14:sparkline>
              <xm:f>EVO_prest!D18:K18</xm:f>
              <xm:sqref>L18</xm:sqref>
            </x14:sparkline>
            <x14:sparkline>
              <xm:f>EVO_prest!D19:K19</xm:f>
              <xm:sqref>L19</xm:sqref>
            </x14:sparkline>
            <x14:sparkline>
              <xm:f>EVO_prest!D20:K20</xm:f>
              <xm:sqref>L20</xm:sqref>
            </x14:sparkline>
            <x14:sparkline>
              <xm:f>EVO_prest!D21:K21</xm:f>
              <xm:sqref>L21</xm:sqref>
            </x14:sparkline>
            <x14:sparkline>
              <xm:f>EVO_prest!D22:K22</xm:f>
              <xm:sqref>L22</xm:sqref>
            </x14:sparkline>
            <x14:sparkline>
              <xm:f>EVO_prest!D23:K23</xm:f>
              <xm:sqref>L23</xm:sqref>
            </x14:sparkline>
            <x14:sparkline>
              <xm:f>EVO_prest!D24:K24</xm:f>
              <xm:sqref>L24</xm:sqref>
            </x14:sparkline>
            <x14:sparkline>
              <xm:f>EVO_prest!D25:K25</xm:f>
              <xm:sqref>L25</xm:sqref>
            </x14:sparkline>
            <x14:sparkline>
              <xm:f>EVO_prest!D26:K26</xm:f>
              <xm:sqref>L26</xm:sqref>
            </x14:sparkline>
            <x14:sparkline>
              <xm:f>EVO_prest!D27:K27</xm:f>
              <xm:sqref>L27</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7"/>
      <c r="C2" s="1447"/>
    </row>
    <row r="3" spans="1:53" s="345" customFormat="1" ht="4.5" customHeight="1" x14ac:dyDescent="0.25">
      <c r="B3" s="1448"/>
      <c r="C3" s="1448"/>
    </row>
    <row r="4" spans="1:53" s="345" customFormat="1" ht="17.25" customHeight="1" x14ac:dyDescent="0.25">
      <c r="A4" s="1449" t="s">
        <v>390</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5">
      <c r="B5" s="1450"/>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5"/>
    <row r="7" spans="1:53" s="322" customFormat="1" ht="12.75" customHeight="1" x14ac:dyDescent="0.25">
      <c r="A7" s="316"/>
      <c r="B7" s="1451" t="s">
        <v>12</v>
      </c>
      <c r="C7" s="317"/>
      <c r="D7" s="1454" t="s">
        <v>472</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5">
      <c r="A8" s="316"/>
      <c r="B8" s="1452"/>
      <c r="C8" s="317"/>
      <c r="D8" s="1456"/>
      <c r="E8" s="1457"/>
      <c r="F8" s="1457"/>
      <c r="G8" s="1457"/>
      <c r="H8" s="1457"/>
      <c r="I8" s="323"/>
      <c r="J8" s="1460" t="s">
        <v>213</v>
      </c>
      <c r="K8" s="1461"/>
      <c r="L8" s="1461"/>
      <c r="M8" s="1461"/>
      <c r="N8" s="1461"/>
      <c r="O8" s="1462"/>
      <c r="P8" s="317"/>
      <c r="Q8" s="1460" t="s">
        <v>214</v>
      </c>
      <c r="R8" s="1461"/>
      <c r="S8" s="1461"/>
      <c r="T8" s="1461"/>
      <c r="U8" s="1461"/>
      <c r="V8" s="1462"/>
      <c r="W8" s="317"/>
      <c r="X8" s="1460" t="s">
        <v>215</v>
      </c>
      <c r="Y8" s="1461"/>
      <c r="Z8" s="1461"/>
      <c r="AA8" s="1461"/>
      <c r="AB8" s="1461"/>
      <c r="AC8" s="1462"/>
      <c r="AD8" s="319"/>
      <c r="AE8" s="319"/>
      <c r="AF8" s="320"/>
      <c r="AG8" s="320"/>
      <c r="AH8" s="320"/>
      <c r="AI8" s="320"/>
      <c r="AJ8" s="320"/>
      <c r="AK8" s="320"/>
      <c r="AL8" s="321"/>
    </row>
    <row r="9" spans="1:53" s="322" customFormat="1" ht="21.75" customHeight="1" x14ac:dyDescent="0.25">
      <c r="A9" s="316"/>
      <c r="B9" s="1452"/>
      <c r="C9" s="317"/>
      <c r="D9" s="1463" t="s">
        <v>9</v>
      </c>
      <c r="E9" s="1464" t="s">
        <v>24</v>
      </c>
      <c r="F9" s="1465"/>
      <c r="G9" s="1464" t="s">
        <v>23</v>
      </c>
      <c r="H9" s="1466"/>
      <c r="I9" s="323"/>
      <c r="J9" s="1443" t="s">
        <v>9</v>
      </c>
      <c r="K9" s="1437" t="s">
        <v>211</v>
      </c>
      <c r="L9" s="1439" t="s">
        <v>24</v>
      </c>
      <c r="M9" s="1440"/>
      <c r="N9" s="1441" t="s">
        <v>23</v>
      </c>
      <c r="O9" s="1442"/>
      <c r="P9" s="317"/>
      <c r="Q9" s="1443" t="s">
        <v>9</v>
      </c>
      <c r="R9" s="1437" t="s">
        <v>211</v>
      </c>
      <c r="S9" s="1439" t="s">
        <v>24</v>
      </c>
      <c r="T9" s="1440"/>
      <c r="U9" s="1441" t="s">
        <v>23</v>
      </c>
      <c r="V9" s="1442"/>
      <c r="W9" s="317"/>
      <c r="X9" s="1443" t="s">
        <v>9</v>
      </c>
      <c r="Y9" s="1437" t="s">
        <v>211</v>
      </c>
      <c r="Z9" s="1439" t="s">
        <v>24</v>
      </c>
      <c r="AA9" s="1440"/>
      <c r="AB9" s="1441" t="s">
        <v>23</v>
      </c>
      <c r="AC9" s="1442"/>
      <c r="AD9" s="319"/>
      <c r="AE9" s="319"/>
      <c r="AF9" s="320"/>
      <c r="AG9" s="320"/>
      <c r="AH9" s="320"/>
      <c r="AI9" s="320"/>
      <c r="AJ9" s="320"/>
      <c r="AK9" s="320"/>
      <c r="AL9" s="321"/>
    </row>
    <row r="10" spans="1:53" s="322" customFormat="1" ht="36.75" customHeight="1" x14ac:dyDescent="0.25">
      <c r="A10" s="316"/>
      <c r="B10" s="1453"/>
      <c r="C10" s="317"/>
      <c r="D10" s="1444"/>
      <c r="E10" s="407" t="s">
        <v>9</v>
      </c>
      <c r="F10" s="403" t="s">
        <v>211</v>
      </c>
      <c r="G10" s="406" t="s">
        <v>9</v>
      </c>
      <c r="H10" s="886" t="s">
        <v>211</v>
      </c>
      <c r="I10" s="346"/>
      <c r="J10" s="1444"/>
      <c r="K10" s="1438"/>
      <c r="L10" s="404" t="s">
        <v>9</v>
      </c>
      <c r="M10" s="403" t="s">
        <v>212</v>
      </c>
      <c r="N10" s="407" t="s">
        <v>9</v>
      </c>
      <c r="O10" s="402" t="s">
        <v>212</v>
      </c>
      <c r="P10" s="347"/>
      <c r="Q10" s="1444"/>
      <c r="R10" s="1438"/>
      <c r="S10" s="404" t="s">
        <v>9</v>
      </c>
      <c r="T10" s="403" t="s">
        <v>212</v>
      </c>
      <c r="U10" s="407" t="s">
        <v>9</v>
      </c>
      <c r="V10" s="402" t="s">
        <v>212</v>
      </c>
      <c r="W10" s="347"/>
      <c r="X10" s="1444"/>
      <c r="Y10" s="1438"/>
      <c r="Z10" s="404" t="s">
        <v>9</v>
      </c>
      <c r="AA10" s="403" t="s">
        <v>212</v>
      </c>
      <c r="AB10" s="407" t="s">
        <v>9</v>
      </c>
      <c r="AC10" s="402" t="s">
        <v>212</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8631862</v>
      </c>
      <c r="E12" s="352">
        <f>L12+S12+Z12</f>
        <v>4382507</v>
      </c>
      <c r="F12" s="353">
        <f>E12/$D12*100</f>
        <v>50.771282024666284</v>
      </c>
      <c r="G12" s="352">
        <f>N12+U12+AB12</f>
        <v>4249355</v>
      </c>
      <c r="H12" s="354">
        <f>G12/$D12*100</f>
        <v>49.228717975333716</v>
      </c>
      <c r="I12" s="350"/>
      <c r="J12" s="355">
        <f>L12+N12</f>
        <v>7018649</v>
      </c>
      <c r="K12" s="356">
        <f>J12/$D12*100</f>
        <v>81.310950059210867</v>
      </c>
      <c r="L12" s="357">
        <v>3480721</v>
      </c>
      <c r="M12" s="353">
        <v>49.592464304740133</v>
      </c>
      <c r="N12" s="357">
        <v>3537928</v>
      </c>
      <c r="O12" s="358">
        <v>50.407535695259874</v>
      </c>
      <c r="P12" s="350"/>
      <c r="Q12" s="355">
        <v>1176387</v>
      </c>
      <c r="R12" s="356">
        <v>13.628426867806736</v>
      </c>
      <c r="S12" s="357">
        <v>629059</v>
      </c>
      <c r="T12" s="353">
        <v>53.473814314507052</v>
      </c>
      <c r="U12" s="357">
        <v>547328</v>
      </c>
      <c r="V12" s="358">
        <v>46.526185685492955</v>
      </c>
      <c r="W12" s="350"/>
      <c r="X12" s="355">
        <v>436826</v>
      </c>
      <c r="Y12" s="356">
        <v>5.0606230729823993</v>
      </c>
      <c r="Z12" s="357">
        <v>272727</v>
      </c>
      <c r="AA12" s="353">
        <v>62.43378370335099</v>
      </c>
      <c r="AB12" s="357">
        <v>164099</v>
      </c>
      <c r="AC12" s="358">
        <f t="shared" ref="AC12:AC29" si="0">AB12/$X12*100</f>
        <v>37.56621629664901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1351591</v>
      </c>
      <c r="E13" s="365">
        <f t="shared" ref="E13:E29" si="2">L13+S13+Z13</f>
        <v>683316</v>
      </c>
      <c r="F13" s="366">
        <f t="shared" ref="F13:H28" si="3">E13/$D13*100</f>
        <v>50.556418324774285</v>
      </c>
      <c r="G13" s="365">
        <f t="shared" ref="G13:G29" si="4">N13+U13+AB13</f>
        <v>668275</v>
      </c>
      <c r="H13" s="367">
        <f t="shared" si="3"/>
        <v>49.443581675225715</v>
      </c>
      <c r="I13" s="350"/>
      <c r="J13" s="368">
        <f t="shared" ref="J13:J29" si="5">L13+N13</f>
        <v>1048956</v>
      </c>
      <c r="K13" s="369">
        <f t="shared" ref="K13:K29" si="6">J13/$D13*100</f>
        <v>77.608980823340787</v>
      </c>
      <c r="L13" s="370">
        <v>513610</v>
      </c>
      <c r="M13" s="371">
        <v>48.963922223620436</v>
      </c>
      <c r="N13" s="370">
        <v>535346</v>
      </c>
      <c r="O13" s="372">
        <v>51.036077776379564</v>
      </c>
      <c r="P13" s="350"/>
      <c r="Q13" s="368">
        <v>205354</v>
      </c>
      <c r="R13" s="369">
        <v>15.193501584429017</v>
      </c>
      <c r="S13" s="370">
        <v>109015</v>
      </c>
      <c r="T13" s="371">
        <v>53.086377669779992</v>
      </c>
      <c r="U13" s="370">
        <v>96339</v>
      </c>
      <c r="V13" s="372">
        <v>46.913622330220015</v>
      </c>
      <c r="W13" s="350"/>
      <c r="X13" s="368">
        <v>97281</v>
      </c>
      <c r="Y13" s="369">
        <v>7.1975175922301942</v>
      </c>
      <c r="Z13" s="370">
        <v>60691</v>
      </c>
      <c r="AA13" s="371">
        <v>62.38731098570122</v>
      </c>
      <c r="AB13" s="370">
        <v>36590</v>
      </c>
      <c r="AC13" s="372">
        <f t="shared" si="0"/>
        <v>37.61268901429878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1009599</v>
      </c>
      <c r="E14" s="365">
        <f t="shared" si="2"/>
        <v>528121</v>
      </c>
      <c r="F14" s="366">
        <f t="shared" si="3"/>
        <v>52.309976535238242</v>
      </c>
      <c r="G14" s="365">
        <f t="shared" si="4"/>
        <v>481478</v>
      </c>
      <c r="H14" s="367">
        <f t="shared" si="3"/>
        <v>47.690023464761751</v>
      </c>
      <c r="I14" s="350"/>
      <c r="J14" s="368">
        <f t="shared" si="5"/>
        <v>727094</v>
      </c>
      <c r="K14" s="369">
        <f t="shared" si="6"/>
        <v>72.018098274661526</v>
      </c>
      <c r="L14" s="370">
        <v>365077</v>
      </c>
      <c r="M14" s="371">
        <v>50.210426712364566</v>
      </c>
      <c r="N14" s="370">
        <v>362017</v>
      </c>
      <c r="O14" s="372">
        <v>49.789573287635434</v>
      </c>
      <c r="P14" s="350"/>
      <c r="Q14" s="368">
        <v>197409</v>
      </c>
      <c r="R14" s="369">
        <v>19.553208749216271</v>
      </c>
      <c r="S14" s="370">
        <v>107941</v>
      </c>
      <c r="T14" s="371">
        <v>54.678864692085973</v>
      </c>
      <c r="U14" s="370">
        <v>89468</v>
      </c>
      <c r="V14" s="372">
        <v>45.321135307914027</v>
      </c>
      <c r="W14" s="350"/>
      <c r="X14" s="368">
        <v>85096</v>
      </c>
      <c r="Y14" s="369">
        <v>8.4286929761222034</v>
      </c>
      <c r="Z14" s="370">
        <v>55103</v>
      </c>
      <c r="AA14" s="371">
        <v>64.753924978847422</v>
      </c>
      <c r="AB14" s="370">
        <v>29993</v>
      </c>
      <c r="AC14" s="372">
        <f t="shared" si="0"/>
        <v>35.246075021152578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1231768</v>
      </c>
      <c r="E15" s="365">
        <f t="shared" si="2"/>
        <v>617858</v>
      </c>
      <c r="F15" s="366">
        <f t="shared" si="3"/>
        <v>50.160257451078451</v>
      </c>
      <c r="G15" s="365">
        <f t="shared" si="4"/>
        <v>613910</v>
      </c>
      <c r="H15" s="367">
        <f t="shared" si="3"/>
        <v>49.839742548921549</v>
      </c>
      <c r="I15" s="350"/>
      <c r="J15" s="368">
        <f t="shared" si="5"/>
        <v>1026476</v>
      </c>
      <c r="K15" s="369">
        <f t="shared" si="6"/>
        <v>83.333549824317572</v>
      </c>
      <c r="L15" s="370">
        <v>504010</v>
      </c>
      <c r="M15" s="371">
        <v>49.10100187437407</v>
      </c>
      <c r="N15" s="370">
        <v>522466</v>
      </c>
      <c r="O15" s="372">
        <v>50.89899812562593</v>
      </c>
      <c r="P15" s="350"/>
      <c r="Q15" s="368">
        <v>150815</v>
      </c>
      <c r="R15" s="369">
        <v>12.243782920160291</v>
      </c>
      <c r="S15" s="370">
        <v>80220</v>
      </c>
      <c r="T15" s="371">
        <v>53.190995590624283</v>
      </c>
      <c r="U15" s="370">
        <v>70595</v>
      </c>
      <c r="V15" s="372">
        <v>46.809004409375724</v>
      </c>
      <c r="W15" s="350"/>
      <c r="X15" s="368">
        <v>54477</v>
      </c>
      <c r="Y15" s="369">
        <v>4.4226672555221436</v>
      </c>
      <c r="Z15" s="370">
        <v>33628</v>
      </c>
      <c r="AA15" s="371">
        <v>61.72880298107458</v>
      </c>
      <c r="AB15" s="370">
        <v>20849</v>
      </c>
      <c r="AC15" s="372">
        <f t="shared" si="0"/>
        <v>38.27119701892542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2238754</v>
      </c>
      <c r="E16" s="365">
        <f t="shared" si="2"/>
        <v>1133717</v>
      </c>
      <c r="F16" s="366">
        <f t="shared" si="3"/>
        <v>50.64053486894943</v>
      </c>
      <c r="G16" s="365">
        <f t="shared" si="4"/>
        <v>1105037</v>
      </c>
      <c r="H16" s="367">
        <f t="shared" si="3"/>
        <v>49.35946513105057</v>
      </c>
      <c r="I16" s="350"/>
      <c r="J16" s="368">
        <f t="shared" si="5"/>
        <v>1840318</v>
      </c>
      <c r="K16" s="369">
        <f t="shared" si="6"/>
        <v>82.202778867173436</v>
      </c>
      <c r="L16" s="370">
        <v>914813</v>
      </c>
      <c r="M16" s="371">
        <v>49.709506726554871</v>
      </c>
      <c r="N16" s="370">
        <v>925505</v>
      </c>
      <c r="O16" s="372">
        <v>50.290493273445136</v>
      </c>
      <c r="P16" s="350"/>
      <c r="Q16" s="368">
        <v>296882</v>
      </c>
      <c r="R16" s="369">
        <v>13.26103716620942</v>
      </c>
      <c r="S16" s="370">
        <v>156704</v>
      </c>
      <c r="T16" s="371">
        <v>52.783260689432169</v>
      </c>
      <c r="U16" s="370">
        <v>140178</v>
      </c>
      <c r="V16" s="372">
        <v>47.216739310567831</v>
      </c>
      <c r="W16" s="350"/>
      <c r="X16" s="368">
        <v>101554</v>
      </c>
      <c r="Y16" s="369">
        <v>4.5361839666171448</v>
      </c>
      <c r="Z16" s="370">
        <v>62200</v>
      </c>
      <c r="AA16" s="371">
        <v>61.248202926521856</v>
      </c>
      <c r="AB16" s="370">
        <v>39354</v>
      </c>
      <c r="AC16" s="372">
        <f t="shared" si="0"/>
        <v>38.751797073478151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590851</v>
      </c>
      <c r="E17" s="375">
        <f t="shared" si="2"/>
        <v>304529</v>
      </c>
      <c r="F17" s="376">
        <f t="shared" si="3"/>
        <v>51.54074377465723</v>
      </c>
      <c r="G17" s="375">
        <f t="shared" si="4"/>
        <v>286322</v>
      </c>
      <c r="H17" s="367">
        <f t="shared" si="3"/>
        <v>48.45925622534277</v>
      </c>
      <c r="I17" s="350"/>
      <c r="J17" s="377">
        <f t="shared" si="5"/>
        <v>448930</v>
      </c>
      <c r="K17" s="378">
        <f t="shared" si="6"/>
        <v>75.980238672694128</v>
      </c>
      <c r="L17" s="375">
        <v>224087</v>
      </c>
      <c r="M17" s="376">
        <v>49.915799790613235</v>
      </c>
      <c r="N17" s="375">
        <v>224843</v>
      </c>
      <c r="O17" s="372">
        <v>50.084200209386765</v>
      </c>
      <c r="P17" s="350"/>
      <c r="Q17" s="377">
        <v>100609</v>
      </c>
      <c r="R17" s="378">
        <v>17.027812426483159</v>
      </c>
      <c r="S17" s="375">
        <v>53798</v>
      </c>
      <c r="T17" s="376">
        <v>53.472353367988944</v>
      </c>
      <c r="U17" s="375">
        <v>46811</v>
      </c>
      <c r="V17" s="372">
        <v>46.527646632011056</v>
      </c>
      <c r="W17" s="350"/>
      <c r="X17" s="377">
        <v>41312</v>
      </c>
      <c r="Y17" s="378">
        <v>6.9919489008227114</v>
      </c>
      <c r="Z17" s="375">
        <v>26644</v>
      </c>
      <c r="AA17" s="376">
        <v>64.49457784663052</v>
      </c>
      <c r="AB17" s="375">
        <v>14668</v>
      </c>
      <c r="AC17" s="372">
        <f t="shared" si="0"/>
        <v>35.50542215336948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2391682</v>
      </c>
      <c r="E18" s="365">
        <f t="shared" si="2"/>
        <v>1214178</v>
      </c>
      <c r="F18" s="366">
        <f t="shared" si="3"/>
        <v>50.766698917330984</v>
      </c>
      <c r="G18" s="365">
        <f t="shared" si="4"/>
        <v>1177504</v>
      </c>
      <c r="H18" s="367">
        <f t="shared" si="3"/>
        <v>49.233301082669016</v>
      </c>
      <c r="I18" s="350"/>
      <c r="J18" s="368">
        <f t="shared" si="5"/>
        <v>1748820</v>
      </c>
      <c r="K18" s="369">
        <f t="shared" si="6"/>
        <v>73.120924939017812</v>
      </c>
      <c r="L18" s="370">
        <v>860199</v>
      </c>
      <c r="M18" s="371">
        <v>49.187394929152227</v>
      </c>
      <c r="N18" s="370">
        <v>888621</v>
      </c>
      <c r="O18" s="372">
        <v>50.812605070847773</v>
      </c>
      <c r="P18" s="350"/>
      <c r="Q18" s="368">
        <v>421942</v>
      </c>
      <c r="R18" s="369">
        <v>17.642061110130861</v>
      </c>
      <c r="S18" s="370">
        <v>217104</v>
      </c>
      <c r="T18" s="371">
        <v>51.453517308066033</v>
      </c>
      <c r="U18" s="370">
        <v>204838</v>
      </c>
      <c r="V18" s="372">
        <v>48.54648269193396</v>
      </c>
      <c r="W18" s="350"/>
      <c r="X18" s="368">
        <v>220920</v>
      </c>
      <c r="Y18" s="369">
        <v>9.237013950851324</v>
      </c>
      <c r="Z18" s="370">
        <v>136875</v>
      </c>
      <c r="AA18" s="371">
        <v>61.956816947311246</v>
      </c>
      <c r="AB18" s="370">
        <v>84045</v>
      </c>
      <c r="AC18" s="372">
        <f t="shared" si="0"/>
        <v>38.043183052688754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2104433</v>
      </c>
      <c r="E19" s="365">
        <f t="shared" si="2"/>
        <v>1049210</v>
      </c>
      <c r="F19" s="366">
        <f t="shared" si="3"/>
        <v>49.85713491472525</v>
      </c>
      <c r="G19" s="365">
        <f t="shared" si="4"/>
        <v>1055223</v>
      </c>
      <c r="H19" s="367">
        <f t="shared" si="3"/>
        <v>50.14286508527475</v>
      </c>
      <c r="I19" s="350"/>
      <c r="J19" s="368">
        <f t="shared" si="5"/>
        <v>1689133</v>
      </c>
      <c r="K19" s="369">
        <f t="shared" si="6"/>
        <v>80.26546818074037</v>
      </c>
      <c r="L19" s="370">
        <v>821279</v>
      </c>
      <c r="M19" s="371">
        <v>48.621334140058835</v>
      </c>
      <c r="N19" s="370">
        <v>867854</v>
      </c>
      <c r="O19" s="372">
        <v>51.378665859941165</v>
      </c>
      <c r="P19" s="350"/>
      <c r="Q19" s="368">
        <v>282233</v>
      </c>
      <c r="R19" s="369">
        <v>13.411355932928251</v>
      </c>
      <c r="S19" s="370">
        <v>146555</v>
      </c>
      <c r="T19" s="371">
        <v>51.926953970655454</v>
      </c>
      <c r="U19" s="370">
        <v>135678</v>
      </c>
      <c r="V19" s="372">
        <v>48.073046029344546</v>
      </c>
      <c r="W19" s="350"/>
      <c r="X19" s="368">
        <v>133067</v>
      </c>
      <c r="Y19" s="369">
        <v>6.3231758863313781</v>
      </c>
      <c r="Z19" s="370">
        <v>81376</v>
      </c>
      <c r="AA19" s="371">
        <v>61.154155425462363</v>
      </c>
      <c r="AB19" s="370">
        <v>51691</v>
      </c>
      <c r="AC19" s="372">
        <f t="shared" si="0"/>
        <v>38.845844574537644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8012231</v>
      </c>
      <c r="E20" s="365">
        <f t="shared" si="2"/>
        <v>4068533</v>
      </c>
      <c r="F20" s="366">
        <f t="shared" si="3"/>
        <v>50.779027714003753</v>
      </c>
      <c r="G20" s="365">
        <f t="shared" si="4"/>
        <v>3943698</v>
      </c>
      <c r="H20" s="367">
        <f t="shared" si="3"/>
        <v>49.220972285996247</v>
      </c>
      <c r="I20" s="350"/>
      <c r="J20" s="368">
        <f t="shared" si="5"/>
        <v>6446733</v>
      </c>
      <c r="K20" s="369">
        <f t="shared" si="6"/>
        <v>80.461147463172239</v>
      </c>
      <c r="L20" s="370">
        <v>3177216</v>
      </c>
      <c r="M20" s="371">
        <v>49.284125773473171</v>
      </c>
      <c r="N20" s="370">
        <v>3269517</v>
      </c>
      <c r="O20" s="372">
        <v>50.715874226526836</v>
      </c>
      <c r="P20" s="350"/>
      <c r="Q20" s="368">
        <v>1100095</v>
      </c>
      <c r="R20" s="369">
        <v>13.730195746977339</v>
      </c>
      <c r="S20" s="370">
        <v>598844</v>
      </c>
      <c r="T20" s="371">
        <v>54.435662374613102</v>
      </c>
      <c r="U20" s="370">
        <v>501251</v>
      </c>
      <c r="V20" s="372">
        <v>45.564337625386898</v>
      </c>
      <c r="W20" s="350"/>
      <c r="X20" s="368">
        <v>465403</v>
      </c>
      <c r="Y20" s="369">
        <v>5.8086567898504171</v>
      </c>
      <c r="Z20" s="370">
        <v>292473</v>
      </c>
      <c r="AA20" s="371">
        <v>62.842955460106623</v>
      </c>
      <c r="AB20" s="370">
        <v>172930</v>
      </c>
      <c r="AC20" s="372">
        <f t="shared" si="0"/>
        <v>37.157044539893377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5319285</v>
      </c>
      <c r="E21" s="365">
        <f t="shared" si="2"/>
        <v>2703433</v>
      </c>
      <c r="F21" s="366">
        <f t="shared" si="3"/>
        <v>50.823240341512069</v>
      </c>
      <c r="G21" s="365">
        <f t="shared" si="4"/>
        <v>2615852</v>
      </c>
      <c r="H21" s="367">
        <f t="shared" si="3"/>
        <v>49.176759658487931</v>
      </c>
      <c r="I21" s="350"/>
      <c r="J21" s="368">
        <f t="shared" si="5"/>
        <v>4245246</v>
      </c>
      <c r="K21" s="369">
        <f t="shared" si="6"/>
        <v>79.808583296439267</v>
      </c>
      <c r="L21" s="370">
        <v>2101751</v>
      </c>
      <c r="M21" s="371">
        <v>49.508344157205499</v>
      </c>
      <c r="N21" s="370">
        <v>2143495</v>
      </c>
      <c r="O21" s="372">
        <v>50.491655842794501</v>
      </c>
      <c r="P21" s="350"/>
      <c r="Q21" s="368">
        <v>773188</v>
      </c>
      <c r="R21" s="369">
        <v>14.535562580309197</v>
      </c>
      <c r="S21" s="370">
        <v>415940</v>
      </c>
      <c r="T21" s="371">
        <v>53.795454663031506</v>
      </c>
      <c r="U21" s="370">
        <v>357248</v>
      </c>
      <c r="V21" s="372">
        <v>46.204545336968501</v>
      </c>
      <c r="W21" s="350"/>
      <c r="X21" s="368">
        <v>300851</v>
      </c>
      <c r="Y21" s="369">
        <v>5.6558541232515278</v>
      </c>
      <c r="Z21" s="370">
        <v>185742</v>
      </c>
      <c r="AA21" s="371">
        <v>61.738867412772436</v>
      </c>
      <c r="AB21" s="370">
        <v>115109</v>
      </c>
      <c r="AC21" s="372">
        <f t="shared" si="0"/>
        <v>38.261132587227564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1054681</v>
      </c>
      <c r="E22" s="365">
        <f t="shared" si="2"/>
        <v>533004</v>
      </c>
      <c r="F22" s="366">
        <f t="shared" si="3"/>
        <v>50.536987013134784</v>
      </c>
      <c r="G22" s="365">
        <f t="shared" si="4"/>
        <v>521677</v>
      </c>
      <c r="H22" s="367">
        <f t="shared" si="3"/>
        <v>49.463012986865223</v>
      </c>
      <c r="I22" s="350"/>
      <c r="J22" s="368">
        <f t="shared" si="5"/>
        <v>818728</v>
      </c>
      <c r="K22" s="369">
        <f t="shared" si="6"/>
        <v>77.628022122328929</v>
      </c>
      <c r="L22" s="370">
        <v>403063</v>
      </c>
      <c r="M22" s="371">
        <v>49.230391534184733</v>
      </c>
      <c r="N22" s="370">
        <v>415665</v>
      </c>
      <c r="O22" s="372">
        <v>50.769608465815267</v>
      </c>
      <c r="P22" s="350"/>
      <c r="Q22" s="368">
        <v>161284</v>
      </c>
      <c r="R22" s="369">
        <v>15.292206837896957</v>
      </c>
      <c r="S22" s="370">
        <v>83374</v>
      </c>
      <c r="T22" s="371">
        <v>51.693906401130931</v>
      </c>
      <c r="U22" s="370">
        <v>77910</v>
      </c>
      <c r="V22" s="372">
        <v>48.306093598869076</v>
      </c>
      <c r="W22" s="350"/>
      <c r="X22" s="368">
        <v>74669</v>
      </c>
      <c r="Y22" s="369">
        <v>7.079771039774112</v>
      </c>
      <c r="Z22" s="370">
        <v>46567</v>
      </c>
      <c r="AA22" s="371">
        <v>62.364568964362718</v>
      </c>
      <c r="AB22" s="370">
        <v>28102</v>
      </c>
      <c r="AC22" s="372">
        <f t="shared" si="0"/>
        <v>37.635431035637282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2705833</v>
      </c>
      <c r="E23" s="365">
        <f t="shared" si="2"/>
        <v>1404089</v>
      </c>
      <c r="F23" s="366">
        <f t="shared" si="3"/>
        <v>51.891192102395088</v>
      </c>
      <c r="G23" s="365">
        <f t="shared" si="4"/>
        <v>1301744</v>
      </c>
      <c r="H23" s="367">
        <f t="shared" si="3"/>
        <v>48.108807897604919</v>
      </c>
      <c r="I23" s="350"/>
      <c r="J23" s="368">
        <f t="shared" si="5"/>
        <v>1985942</v>
      </c>
      <c r="K23" s="369">
        <f t="shared" si="6"/>
        <v>73.394847353846302</v>
      </c>
      <c r="L23" s="370">
        <v>994026</v>
      </c>
      <c r="M23" s="371">
        <v>50.053123404409597</v>
      </c>
      <c r="N23" s="370">
        <v>991916</v>
      </c>
      <c r="O23" s="372">
        <v>49.946876595590403</v>
      </c>
      <c r="P23" s="350"/>
      <c r="Q23" s="368">
        <v>478661</v>
      </c>
      <c r="R23" s="369">
        <v>17.68996830181316</v>
      </c>
      <c r="S23" s="370">
        <v>258127</v>
      </c>
      <c r="T23" s="371">
        <v>53.926891892174211</v>
      </c>
      <c r="U23" s="370">
        <v>220534</v>
      </c>
      <c r="V23" s="372">
        <v>46.073108107825789</v>
      </c>
      <c r="W23" s="350"/>
      <c r="X23" s="368">
        <v>241230</v>
      </c>
      <c r="Y23" s="369">
        <v>8.9151843443405419</v>
      </c>
      <c r="Z23" s="370">
        <v>151936</v>
      </c>
      <c r="AA23" s="371">
        <v>62.983874310823694</v>
      </c>
      <c r="AB23" s="370">
        <v>89294</v>
      </c>
      <c r="AC23" s="372">
        <f t="shared" si="0"/>
        <v>37.016125689176306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7009268</v>
      </c>
      <c r="E24" s="365">
        <f t="shared" si="2"/>
        <v>3653105</v>
      </c>
      <c r="F24" s="366">
        <f t="shared" si="3"/>
        <v>52.118209775970904</v>
      </c>
      <c r="G24" s="365">
        <f t="shared" si="4"/>
        <v>3356163</v>
      </c>
      <c r="H24" s="367">
        <f t="shared" si="3"/>
        <v>47.881790224029096</v>
      </c>
      <c r="I24" s="350"/>
      <c r="J24" s="368">
        <f t="shared" si="5"/>
        <v>5704269</v>
      </c>
      <c r="K24" s="369">
        <f t="shared" si="6"/>
        <v>81.38180762955561</v>
      </c>
      <c r="L24" s="370">
        <v>2891195</v>
      </c>
      <c r="M24" s="371">
        <v>50.684759081312613</v>
      </c>
      <c r="N24" s="370">
        <v>2813074</v>
      </c>
      <c r="O24" s="372">
        <v>49.315240918687394</v>
      </c>
      <c r="P24" s="350"/>
      <c r="Q24" s="368">
        <v>912768</v>
      </c>
      <c r="R24" s="369">
        <v>13.022301330181696</v>
      </c>
      <c r="S24" s="370">
        <v>511516</v>
      </c>
      <c r="T24" s="371">
        <v>56.040089047819372</v>
      </c>
      <c r="U24" s="370">
        <v>401252</v>
      </c>
      <c r="V24" s="372">
        <v>43.959910952180621</v>
      </c>
      <c r="W24" s="350"/>
      <c r="X24" s="368">
        <v>392231</v>
      </c>
      <c r="Y24" s="369">
        <v>5.5958910402626918</v>
      </c>
      <c r="Z24" s="370">
        <v>250394</v>
      </c>
      <c r="AA24" s="371">
        <v>63.838401350224736</v>
      </c>
      <c r="AB24" s="370">
        <v>141837</v>
      </c>
      <c r="AC24" s="372">
        <f t="shared" si="0"/>
        <v>36.161598649775264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1568492</v>
      </c>
      <c r="E25" s="365">
        <f t="shared" si="2"/>
        <v>782454</v>
      </c>
      <c r="F25" s="366">
        <f t="shared" si="3"/>
        <v>49.885750134524116</v>
      </c>
      <c r="G25" s="365">
        <f t="shared" si="4"/>
        <v>786038</v>
      </c>
      <c r="H25" s="367">
        <f t="shared" si="3"/>
        <v>50.114249865475877</v>
      </c>
      <c r="I25" s="350"/>
      <c r="J25" s="368">
        <f t="shared" si="5"/>
        <v>1307004</v>
      </c>
      <c r="K25" s="369">
        <f t="shared" si="6"/>
        <v>83.328700433282407</v>
      </c>
      <c r="L25" s="370">
        <v>636950</v>
      </c>
      <c r="M25" s="371">
        <v>48.733592246083404</v>
      </c>
      <c r="N25" s="370">
        <v>670054</v>
      </c>
      <c r="O25" s="372">
        <v>51.266407753916589</v>
      </c>
      <c r="P25" s="350"/>
      <c r="Q25" s="368">
        <v>189074</v>
      </c>
      <c r="R25" s="369">
        <v>12.054508406800927</v>
      </c>
      <c r="S25" s="370">
        <v>101053</v>
      </c>
      <c r="T25" s="371">
        <v>53.446269714503316</v>
      </c>
      <c r="U25" s="370">
        <v>88021</v>
      </c>
      <c r="V25" s="372">
        <v>46.553730285496684</v>
      </c>
      <c r="W25" s="350"/>
      <c r="X25" s="368">
        <v>72414</v>
      </c>
      <c r="Y25" s="369">
        <v>4.6167911599166587</v>
      </c>
      <c r="Z25" s="370">
        <v>44451</v>
      </c>
      <c r="AA25" s="371">
        <v>61.38453890131742</v>
      </c>
      <c r="AB25" s="370">
        <v>27963</v>
      </c>
      <c r="AC25" s="372">
        <f t="shared" si="0"/>
        <v>38.615461098682573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678333</v>
      </c>
      <c r="E26" s="380">
        <f t="shared" si="2"/>
        <v>342414</v>
      </c>
      <c r="F26" s="381">
        <f t="shared" si="3"/>
        <v>50.478747164003522</v>
      </c>
      <c r="G26" s="380">
        <f t="shared" si="4"/>
        <v>335919</v>
      </c>
      <c r="H26" s="367">
        <f t="shared" si="3"/>
        <v>49.521252835996485</v>
      </c>
      <c r="I26" s="350"/>
      <c r="J26" s="377">
        <f t="shared" si="5"/>
        <v>537748</v>
      </c>
      <c r="K26" s="378">
        <f t="shared" si="6"/>
        <v>79.27492839062819</v>
      </c>
      <c r="L26" s="375">
        <v>264471</v>
      </c>
      <c r="M26" s="376">
        <v>49.181214992896301</v>
      </c>
      <c r="N26" s="375">
        <v>273277</v>
      </c>
      <c r="O26" s="372">
        <v>50.818785007103692</v>
      </c>
      <c r="P26" s="350"/>
      <c r="Q26" s="377">
        <v>97707</v>
      </c>
      <c r="R26" s="378">
        <v>14.403987422106843</v>
      </c>
      <c r="S26" s="375">
        <v>51253</v>
      </c>
      <c r="T26" s="376">
        <v>52.455811763742624</v>
      </c>
      <c r="U26" s="375">
        <v>46454</v>
      </c>
      <c r="V26" s="372">
        <v>47.544188236257384</v>
      </c>
      <c r="W26" s="350"/>
      <c r="X26" s="377">
        <v>42878</v>
      </c>
      <c r="Y26" s="378">
        <v>6.3210841872649564</v>
      </c>
      <c r="Z26" s="375">
        <v>26690</v>
      </c>
      <c r="AA26" s="376">
        <v>62.246373431596624</v>
      </c>
      <c r="AB26" s="375">
        <v>16188</v>
      </c>
      <c r="AC26" s="372">
        <f t="shared" si="0"/>
        <v>37.753626568403376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2227684</v>
      </c>
      <c r="E27" s="380">
        <f t="shared" si="2"/>
        <v>1144196</v>
      </c>
      <c r="F27" s="381">
        <f t="shared" si="3"/>
        <v>51.362581048299496</v>
      </c>
      <c r="G27" s="380">
        <f t="shared" si="4"/>
        <v>1083488</v>
      </c>
      <c r="H27" s="367">
        <f t="shared" si="3"/>
        <v>48.637418951700511</v>
      </c>
      <c r="I27" s="350"/>
      <c r="J27" s="377">
        <f t="shared" si="5"/>
        <v>1697134</v>
      </c>
      <c r="K27" s="378">
        <f t="shared" si="6"/>
        <v>76.183785492017719</v>
      </c>
      <c r="L27" s="375">
        <v>841578</v>
      </c>
      <c r="M27" s="376">
        <v>49.588188086503479</v>
      </c>
      <c r="N27" s="375">
        <v>855556</v>
      </c>
      <c r="O27" s="372">
        <v>50.411811913496521</v>
      </c>
      <c r="P27" s="350"/>
      <c r="Q27" s="377">
        <v>367754</v>
      </c>
      <c r="R27" s="378">
        <v>16.508355763205191</v>
      </c>
      <c r="S27" s="375">
        <v>198613</v>
      </c>
      <c r="T27" s="376">
        <v>54.007026436150255</v>
      </c>
      <c r="U27" s="375">
        <v>169141</v>
      </c>
      <c r="V27" s="372">
        <v>45.992973563849745</v>
      </c>
      <c r="W27" s="350"/>
      <c r="X27" s="377">
        <v>162796</v>
      </c>
      <c r="Y27" s="378">
        <v>7.3078587447770866</v>
      </c>
      <c r="Z27" s="375">
        <v>104005</v>
      </c>
      <c r="AA27" s="376">
        <v>63.886704833042586</v>
      </c>
      <c r="AB27" s="375">
        <v>58791</v>
      </c>
      <c r="AC27" s="372">
        <f t="shared" si="0"/>
        <v>36.113295166957421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324184</v>
      </c>
      <c r="E28" s="380">
        <f t="shared" si="2"/>
        <v>164205</v>
      </c>
      <c r="F28" s="381">
        <f t="shared" si="3"/>
        <v>50.651790341287665</v>
      </c>
      <c r="G28" s="380">
        <f t="shared" si="4"/>
        <v>159979</v>
      </c>
      <c r="H28" s="382">
        <f t="shared" si="3"/>
        <v>49.348209658712335</v>
      </c>
      <c r="I28" s="350"/>
      <c r="J28" s="377">
        <f t="shared" si="5"/>
        <v>252488</v>
      </c>
      <c r="K28" s="378">
        <f t="shared" si="6"/>
        <v>77.884164548528005</v>
      </c>
      <c r="L28" s="375">
        <v>124588</v>
      </c>
      <c r="M28" s="376">
        <v>49.344127245651279</v>
      </c>
      <c r="N28" s="375">
        <v>127900</v>
      </c>
      <c r="O28" s="383">
        <v>50.655872754348721</v>
      </c>
      <c r="P28" s="350"/>
      <c r="Q28" s="377">
        <v>49178</v>
      </c>
      <c r="R28" s="378">
        <v>15.16978012486736</v>
      </c>
      <c r="S28" s="375">
        <v>25645</v>
      </c>
      <c r="T28" s="376">
        <v>52.147301638944242</v>
      </c>
      <c r="U28" s="375">
        <v>23533</v>
      </c>
      <c r="V28" s="383">
        <v>47.852698361055758</v>
      </c>
      <c r="W28" s="350"/>
      <c r="X28" s="377">
        <v>22518</v>
      </c>
      <c r="Y28" s="378">
        <v>6.9460553266046441</v>
      </c>
      <c r="Z28" s="375">
        <v>13972</v>
      </c>
      <c r="AA28" s="376">
        <v>62.048139266364686</v>
      </c>
      <c r="AB28" s="375">
        <v>8546</v>
      </c>
      <c r="AC28" s="383">
        <f t="shared" si="0"/>
        <v>37.951860733635314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169164</v>
      </c>
      <c r="E29" s="386">
        <f t="shared" si="2"/>
        <v>83955</v>
      </c>
      <c r="F29" s="387">
        <f>E29/$D29*100</f>
        <v>49.629353763212031</v>
      </c>
      <c r="G29" s="386">
        <f t="shared" si="4"/>
        <v>85209</v>
      </c>
      <c r="H29" s="388">
        <f>G29/$D29*100</f>
        <v>50.370646236787962</v>
      </c>
      <c r="I29" s="350"/>
      <c r="J29" s="389">
        <f t="shared" si="5"/>
        <v>147659</v>
      </c>
      <c r="K29" s="390">
        <f t="shared" si="6"/>
        <v>87.287484334728433</v>
      </c>
      <c r="L29" s="391">
        <v>72291</v>
      </c>
      <c r="M29" s="392">
        <v>48.958072315266932</v>
      </c>
      <c r="N29" s="391">
        <v>75368</v>
      </c>
      <c r="O29" s="393">
        <v>51.041927684733068</v>
      </c>
      <c r="P29" s="350"/>
      <c r="Q29" s="389">
        <v>16594</v>
      </c>
      <c r="R29" s="390">
        <v>9.8094157149275265</v>
      </c>
      <c r="S29" s="391">
        <v>8521</v>
      </c>
      <c r="T29" s="392">
        <v>51.349885500783422</v>
      </c>
      <c r="U29" s="391">
        <v>8073</v>
      </c>
      <c r="V29" s="393">
        <v>48.650114499216585</v>
      </c>
      <c r="W29" s="350"/>
      <c r="X29" s="389">
        <v>4911</v>
      </c>
      <c r="Y29" s="390">
        <v>2.9030999503440449</v>
      </c>
      <c r="Z29" s="391">
        <v>3143</v>
      </c>
      <c r="AA29" s="392">
        <v>63.999185501934427</v>
      </c>
      <c r="AB29" s="391">
        <v>1768</v>
      </c>
      <c r="AC29" s="393">
        <f t="shared" si="0"/>
        <v>36.000814498065573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48619695</v>
      </c>
      <c r="E31" s="1230">
        <f>L31+S31+Z31</f>
        <v>24792824</v>
      </c>
      <c r="F31" s="1231">
        <f>E31/$D31*100</f>
        <v>50.993376243927493</v>
      </c>
      <c r="G31" s="1230">
        <f>N31+U31+AB31</f>
        <v>23826871</v>
      </c>
      <c r="H31" s="1232">
        <f>G31/$D31*100</f>
        <v>49.006623756072514</v>
      </c>
      <c r="I31" s="320"/>
      <c r="J31" s="1233">
        <f>L31+N31</f>
        <v>38691327</v>
      </c>
      <c r="K31" s="1234">
        <f>J31/$D31*100</f>
        <v>79.579534589840591</v>
      </c>
      <c r="L31" s="1230">
        <f>SUM(L12:L29)</f>
        <v>19190925</v>
      </c>
      <c r="M31" s="1231">
        <f>L31/$J31*100</f>
        <v>49.600069286845603</v>
      </c>
      <c r="N31" s="1230">
        <f>SUM(N12:N29)</f>
        <v>19500402</v>
      </c>
      <c r="O31" s="1235">
        <f>N31/$J31*100</f>
        <v>50.399930713154397</v>
      </c>
      <c r="P31" s="320"/>
      <c r="Q31" s="1233">
        <f>SUM(Q12:Q29)</f>
        <v>6977934</v>
      </c>
      <c r="R31" s="1234">
        <f>Q31/$D31*100</f>
        <v>14.352072755701162</v>
      </c>
      <c r="S31" s="1230">
        <f>SUM(S12:S29)</f>
        <v>3753282</v>
      </c>
      <c r="T31" s="1231">
        <f>S31/$Q31*100</f>
        <v>53.787869016817865</v>
      </c>
      <c r="U31" s="1230">
        <f>SUM(U12:U29)</f>
        <v>3224652</v>
      </c>
      <c r="V31" s="1235">
        <f>U31/$Q31*100</f>
        <v>46.212130983182128</v>
      </c>
      <c r="W31" s="320"/>
      <c r="X31" s="1233">
        <f>SUM(X12:X29)</f>
        <v>2950434</v>
      </c>
      <c r="Y31" s="1234">
        <f>X31/$D31*100</f>
        <v>6.0683926544582398</v>
      </c>
      <c r="Z31" s="1230">
        <f>SUM(Z12:Z29)</f>
        <v>1848617</v>
      </c>
      <c r="AA31" s="1231">
        <f>Z31/$X31*100</f>
        <v>62.655765219625316</v>
      </c>
      <c r="AB31" s="1230">
        <f>SUM(AB12:AB29)</f>
        <v>1101817</v>
      </c>
      <c r="AC31" s="1235">
        <f>AB31/$X31*100</f>
        <v>37.344234780374684</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c r="AD32" s="396">
        <v>38567</v>
      </c>
      <c r="AE32" s="396">
        <v>3792</v>
      </c>
      <c r="AF32" s="396">
        <v>803</v>
      </c>
      <c r="AG32" s="396">
        <v>36957</v>
      </c>
      <c r="AH32" s="396">
        <v>3894</v>
      </c>
      <c r="AI32" s="396">
        <v>1480</v>
      </c>
    </row>
    <row r="33" spans="2:15" s="396" customFormat="1" ht="5.25" customHeight="1" x14ac:dyDescent="0.25">
      <c r="B33" s="397" t="s">
        <v>47</v>
      </c>
      <c r="C33" s="398"/>
      <c r="I33" s="398"/>
    </row>
    <row r="34" spans="2:15" s="394" customFormat="1" ht="13.5" customHeight="1" x14ac:dyDescent="0.25">
      <c r="B34" s="1445" t="s">
        <v>488</v>
      </c>
      <c r="C34" s="1445"/>
      <c r="D34" s="1445"/>
      <c r="E34" s="1445"/>
      <c r="F34" s="1445"/>
      <c r="G34" s="1445"/>
      <c r="H34" s="1445"/>
      <c r="I34" s="1445"/>
      <c r="J34" s="1445"/>
      <c r="K34" s="1445"/>
      <c r="L34" s="1445"/>
      <c r="M34" s="1445"/>
      <c r="N34" s="1445"/>
      <c r="O34" s="1445"/>
    </row>
    <row r="35" spans="2:15" s="329" customFormat="1" ht="29.25" customHeight="1" x14ac:dyDescent="0.25">
      <c r="B35" s="1446"/>
      <c r="C35" s="1446"/>
      <c r="D35" s="1446"/>
      <c r="E35" s="1446"/>
      <c r="F35" s="1446"/>
      <c r="G35" s="1446"/>
      <c r="H35" s="1446"/>
      <c r="I35" s="1446"/>
      <c r="J35" s="1446"/>
      <c r="K35" s="1446"/>
      <c r="L35" s="1446"/>
      <c r="M35" s="1446"/>
    </row>
    <row r="36" spans="2:15" s="329" customFormat="1" ht="4.5" customHeight="1" x14ac:dyDescent="0.25">
      <c r="B36" s="1436"/>
      <c r="C36" s="1436"/>
      <c r="D36" s="143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80" zoomScaleNormal="80" workbookViewId="0"/>
  </sheetViews>
  <sheetFormatPr baseColWidth="10" defaultColWidth="11.453125" defaultRowHeight="14.5" x14ac:dyDescent="0.25"/>
  <cols>
    <col min="1" max="1" width="0.453125" style="413" customWidth="1"/>
    <col min="2" max="2" width="30.7265625" style="413" customWidth="1"/>
    <col min="3" max="3" width="0.26953125" style="413" customWidth="1"/>
    <col min="4" max="4" width="13.7265625" style="413" customWidth="1"/>
    <col min="5" max="5" width="9.26953125" style="413" customWidth="1"/>
    <col min="6" max="6" width="0.453125" style="413" customWidth="1"/>
    <col min="7" max="7" width="11.26953125" style="413" customWidth="1"/>
    <col min="8" max="8" width="7.54296875" style="413" customWidth="1"/>
    <col min="9" max="9" width="0.453125" style="413" customWidth="1"/>
    <col min="10" max="10" width="9.54296875" style="413" customWidth="1"/>
    <col min="11" max="11" width="7.54296875" style="413" customWidth="1"/>
    <col min="12" max="12" width="18.453125" style="413" customWidth="1"/>
    <col min="13" max="13" width="15" style="413" customWidth="1"/>
    <col min="14" max="14" width="2" style="413" customWidth="1"/>
    <col min="15" max="16384" width="11.453125" style="413"/>
  </cols>
  <sheetData>
    <row r="1" spans="2:19" x14ac:dyDescent="0.25">
      <c r="G1" s="416" t="s">
        <v>24</v>
      </c>
      <c r="H1" s="417"/>
      <c r="I1" s="417"/>
      <c r="J1" s="416" t="s">
        <v>23</v>
      </c>
    </row>
    <row r="2" spans="2:19" s="408" customFormat="1" ht="15" customHeight="1" x14ac:dyDescent="0.25">
      <c r="C2" s="418"/>
      <c r="F2" s="418"/>
    </row>
    <row r="3" spans="2:19" s="419" customFormat="1" ht="52.5" customHeight="1" x14ac:dyDescent="0.35">
      <c r="B3" s="1467"/>
      <c r="C3" s="1467"/>
      <c r="D3" s="1467"/>
      <c r="E3" s="1467"/>
      <c r="F3" s="1467"/>
    </row>
    <row r="4" spans="2:19" s="419" customFormat="1" ht="23.25" customHeight="1" x14ac:dyDescent="0.25">
      <c r="B4" s="1422" t="s">
        <v>391</v>
      </c>
      <c r="C4" s="1422"/>
      <c r="D4" s="1422"/>
      <c r="E4" s="1422"/>
      <c r="F4" s="1422"/>
      <c r="G4" s="1422"/>
      <c r="H4" s="1422"/>
      <c r="I4" s="1422"/>
      <c r="J4" s="1422"/>
      <c r="K4" s="1422"/>
      <c r="L4" s="1422"/>
      <c r="M4" s="1422"/>
    </row>
    <row r="5" spans="2:19" s="419" customFormat="1" ht="15.75" customHeight="1" x14ac:dyDescent="0.25">
      <c r="B5" s="1472" t="str">
        <f>porsaad!$B$6</f>
        <v>Situación a 31 de agosto de 2025</v>
      </c>
      <c r="C5" s="1472"/>
      <c r="D5" s="1472"/>
      <c r="E5" s="1472"/>
      <c r="F5" s="1472"/>
      <c r="G5" s="1472"/>
      <c r="H5" s="1472"/>
      <c r="I5" s="1472"/>
      <c r="J5" s="1472"/>
      <c r="K5" s="1472"/>
      <c r="L5" s="1472"/>
      <c r="M5" s="1472"/>
      <c r="N5" s="420"/>
      <c r="O5" s="420"/>
      <c r="P5" s="420"/>
      <c r="Q5" s="420"/>
      <c r="R5" s="420"/>
      <c r="S5" s="420"/>
    </row>
    <row r="6" spans="2:19" s="419" customFormat="1" ht="10.5" customHeight="1" x14ac:dyDescent="0.25"/>
    <row r="7" spans="2:19" s="410" customFormat="1" ht="36.75" customHeight="1" x14ac:dyDescent="0.35">
      <c r="B7" s="1470" t="s">
        <v>12</v>
      </c>
      <c r="C7" s="409"/>
      <c r="D7" s="1468" t="s">
        <v>11</v>
      </c>
      <c r="E7" s="1469"/>
      <c r="F7" s="421"/>
    </row>
    <row r="8" spans="2:19" s="410" customFormat="1" ht="30.75" customHeight="1" x14ac:dyDescent="0.35">
      <c r="B8" s="1471"/>
      <c r="D8" s="422" t="s">
        <v>9</v>
      </c>
      <c r="E8" s="423" t="s">
        <v>10</v>
      </c>
      <c r="F8" s="421"/>
      <c r="M8" s="424"/>
    </row>
    <row r="9" spans="2:19" s="412" customFormat="1" ht="4.5" customHeight="1" x14ac:dyDescent="0.35">
      <c r="B9" s="411"/>
      <c r="D9" s="411"/>
      <c r="E9" s="411"/>
      <c r="F9" s="421"/>
    </row>
    <row r="10" spans="2:19" ht="18" customHeight="1" x14ac:dyDescent="0.35">
      <c r="B10" s="425" t="s">
        <v>8</v>
      </c>
      <c r="C10" s="414">
        <f t="shared" ref="C10:C27" si="0">D10</f>
        <v>429699</v>
      </c>
      <c r="D10" s="426">
        <v>429699</v>
      </c>
      <c r="E10" s="427">
        <f t="shared" ref="E10:E27" si="1">D10*100/$D$29</f>
        <v>19.016663185212199</v>
      </c>
      <c r="F10" s="421"/>
      <c r="M10" s="412"/>
    </row>
    <row r="11" spans="2:19" ht="18" customHeight="1" x14ac:dyDescent="0.35">
      <c r="B11" s="428" t="s">
        <v>7</v>
      </c>
      <c r="C11" s="414">
        <f t="shared" si="0"/>
        <v>60137</v>
      </c>
      <c r="D11" s="429">
        <v>60137</v>
      </c>
      <c r="E11" s="430">
        <f t="shared" si="1"/>
        <v>2.6614096704183763</v>
      </c>
      <c r="F11" s="421"/>
    </row>
    <row r="12" spans="2:19" ht="18" customHeight="1" x14ac:dyDescent="0.35">
      <c r="B12" s="428" t="s">
        <v>37</v>
      </c>
      <c r="C12" s="414">
        <f t="shared" si="0"/>
        <v>51290</v>
      </c>
      <c r="D12" s="429">
        <v>51290</v>
      </c>
      <c r="E12" s="430">
        <f t="shared" si="1"/>
        <v>2.2698788099798546</v>
      </c>
      <c r="F12" s="421"/>
    </row>
    <row r="13" spans="2:19" ht="18" customHeight="1" x14ac:dyDescent="0.35">
      <c r="B13" s="428" t="s">
        <v>38</v>
      </c>
      <c r="C13" s="414">
        <f t="shared" si="0"/>
        <v>49300</v>
      </c>
      <c r="D13" s="429">
        <v>49300</v>
      </c>
      <c r="E13" s="430">
        <f t="shared" si="1"/>
        <v>2.1818098134530484</v>
      </c>
      <c r="F13" s="421"/>
    </row>
    <row r="14" spans="2:19" ht="18" customHeight="1" x14ac:dyDescent="0.35">
      <c r="B14" s="428" t="s">
        <v>6</v>
      </c>
      <c r="C14" s="414">
        <f t="shared" si="0"/>
        <v>77796</v>
      </c>
      <c r="D14" s="429">
        <v>77796</v>
      </c>
      <c r="E14" s="430">
        <f t="shared" si="1"/>
        <v>3.4429224390951996</v>
      </c>
      <c r="F14" s="421"/>
      <c r="M14" s="414"/>
    </row>
    <row r="15" spans="2:19" ht="18" customHeight="1" x14ac:dyDescent="0.35">
      <c r="B15" s="428" t="s">
        <v>5</v>
      </c>
      <c r="C15" s="414">
        <f t="shared" si="0"/>
        <v>23683</v>
      </c>
      <c r="D15" s="429">
        <v>23683</v>
      </c>
      <c r="E15" s="430">
        <f t="shared" si="1"/>
        <v>1.048109570223297</v>
      </c>
      <c r="F15" s="421"/>
      <c r="M15" s="414"/>
    </row>
    <row r="16" spans="2:19" ht="18" customHeight="1" x14ac:dyDescent="0.35">
      <c r="B16" s="428" t="s">
        <v>4</v>
      </c>
      <c r="C16" s="414">
        <f t="shared" si="0"/>
        <v>161372</v>
      </c>
      <c r="D16" s="429">
        <v>161372</v>
      </c>
      <c r="E16" s="430">
        <f t="shared" si="1"/>
        <v>7.1416432701124801</v>
      </c>
      <c r="F16" s="421"/>
    </row>
    <row r="17" spans="2:13" ht="18" customHeight="1" x14ac:dyDescent="0.35">
      <c r="B17" s="428" t="s">
        <v>40</v>
      </c>
      <c r="C17" s="414">
        <f t="shared" si="0"/>
        <v>104263</v>
      </c>
      <c r="D17" s="429">
        <v>104263</v>
      </c>
      <c r="E17" s="430">
        <f t="shared" si="1"/>
        <v>4.6142400929017278</v>
      </c>
      <c r="F17" s="421"/>
    </row>
    <row r="18" spans="2:13" ht="18" customHeight="1" x14ac:dyDescent="0.35">
      <c r="B18" s="428" t="s">
        <v>41</v>
      </c>
      <c r="C18" s="414">
        <f t="shared" si="0"/>
        <v>409358</v>
      </c>
      <c r="D18" s="429">
        <v>409358</v>
      </c>
      <c r="E18" s="430">
        <f t="shared" si="1"/>
        <v>18.116456422221358</v>
      </c>
      <c r="F18" s="421"/>
    </row>
    <row r="19" spans="2:13" ht="18" customHeight="1" x14ac:dyDescent="0.35">
      <c r="B19" s="428" t="s">
        <v>3</v>
      </c>
      <c r="C19" s="414">
        <f t="shared" si="0"/>
        <v>228773</v>
      </c>
      <c r="D19" s="429">
        <v>228773</v>
      </c>
      <c r="E19" s="430">
        <f t="shared" si="1"/>
        <v>10.124526905742275</v>
      </c>
      <c r="F19" s="421"/>
    </row>
    <row r="20" spans="2:13" ht="18" customHeight="1" x14ac:dyDescent="0.35">
      <c r="B20" s="428" t="s">
        <v>2</v>
      </c>
      <c r="C20" s="414">
        <f t="shared" si="0"/>
        <v>60681</v>
      </c>
      <c r="D20" s="429">
        <v>60681</v>
      </c>
      <c r="E20" s="430">
        <f t="shared" si="1"/>
        <v>2.6854848131875135</v>
      </c>
      <c r="F20" s="421"/>
    </row>
    <row r="21" spans="2:13" ht="18" customHeight="1" x14ac:dyDescent="0.35">
      <c r="B21" s="428" t="s">
        <v>35</v>
      </c>
      <c r="C21" s="414">
        <f t="shared" si="0"/>
        <v>94599</v>
      </c>
      <c r="D21" s="429">
        <v>94599</v>
      </c>
      <c r="E21" s="430">
        <f t="shared" si="1"/>
        <v>4.1865522625323512</v>
      </c>
      <c r="F21" s="421"/>
    </row>
    <row r="22" spans="2:13" ht="18" customHeight="1" x14ac:dyDescent="0.35">
      <c r="B22" s="428" t="s">
        <v>42</v>
      </c>
      <c r="C22" s="414">
        <f t="shared" si="0"/>
        <v>272026</v>
      </c>
      <c r="D22" s="429">
        <v>272026</v>
      </c>
      <c r="E22" s="430">
        <f t="shared" si="1"/>
        <v>12.03872203477442</v>
      </c>
      <c r="F22" s="421"/>
    </row>
    <row r="23" spans="2:13" ht="18" customHeight="1" x14ac:dyDescent="0.35">
      <c r="B23" s="428" t="s">
        <v>43</v>
      </c>
      <c r="C23" s="414">
        <f t="shared" si="0"/>
        <v>72177</v>
      </c>
      <c r="D23" s="429">
        <v>72177</v>
      </c>
      <c r="E23" s="430">
        <f t="shared" si="1"/>
        <v>3.1942492272941312</v>
      </c>
      <c r="F23" s="421"/>
    </row>
    <row r="24" spans="2:13" ht="18" customHeight="1" x14ac:dyDescent="0.35">
      <c r="B24" s="428" t="s">
        <v>44</v>
      </c>
      <c r="C24" s="414">
        <f t="shared" si="0"/>
        <v>23731</v>
      </c>
      <c r="D24" s="429">
        <v>23731</v>
      </c>
      <c r="E24" s="430">
        <f t="shared" si="1"/>
        <v>1.0502338475264561</v>
      </c>
      <c r="F24" s="421"/>
    </row>
    <row r="25" spans="2:13" ht="18" customHeight="1" x14ac:dyDescent="0.35">
      <c r="B25" s="428" t="s">
        <v>45</v>
      </c>
      <c r="C25" s="414">
        <f t="shared" si="0"/>
        <v>120133</v>
      </c>
      <c r="D25" s="429">
        <v>120133</v>
      </c>
      <c r="E25" s="430">
        <f t="shared" si="1"/>
        <v>5.3165792762587225</v>
      </c>
      <c r="F25" s="421"/>
    </row>
    <row r="26" spans="2:13" ht="18" customHeight="1" x14ac:dyDescent="0.35">
      <c r="B26" s="428" t="s">
        <v>46</v>
      </c>
      <c r="C26" s="414">
        <f t="shared" si="0"/>
        <v>14720</v>
      </c>
      <c r="D26" s="429">
        <v>14720</v>
      </c>
      <c r="E26" s="431">
        <f t="shared" si="1"/>
        <v>0.65144503963547407</v>
      </c>
      <c r="F26" s="421"/>
    </row>
    <row r="27" spans="2:13" ht="18" customHeight="1" x14ac:dyDescent="0.35">
      <c r="B27" s="432" t="s">
        <v>1</v>
      </c>
      <c r="C27" s="414">
        <f t="shared" si="0"/>
        <v>5854</v>
      </c>
      <c r="D27" s="433">
        <v>5854</v>
      </c>
      <c r="E27" s="434">
        <f t="shared" si="1"/>
        <v>0.25907331943111855</v>
      </c>
      <c r="F27" s="421"/>
    </row>
    <row r="28" spans="2:13" s="412" customFormat="1" ht="3.75" customHeight="1" x14ac:dyDescent="0.35">
      <c r="B28" s="411"/>
      <c r="D28" s="411"/>
      <c r="E28" s="415"/>
      <c r="F28" s="421"/>
    </row>
    <row r="29" spans="2:13" s="412" customFormat="1" ht="18" customHeight="1" x14ac:dyDescent="0.35">
      <c r="B29" s="1224" t="s">
        <v>0</v>
      </c>
      <c r="C29" s="1225"/>
      <c r="D29" s="1226">
        <f>SUM(D10:D28)</f>
        <v>2259592</v>
      </c>
      <c r="E29" s="1227">
        <f>D29*100/$D$29</f>
        <v>100</v>
      </c>
      <c r="F29" s="421"/>
    </row>
    <row r="30" spans="2:13" s="412" customFormat="1" ht="23.25" customHeight="1" x14ac:dyDescent="0.25">
      <c r="B30" s="1445"/>
      <c r="C30" s="1445"/>
      <c r="D30" s="1445"/>
      <c r="E30" s="1445"/>
      <c r="F30" s="1445"/>
      <c r="G30" s="1445"/>
      <c r="H30" s="1445"/>
      <c r="I30" s="1445"/>
      <c r="J30" s="1445"/>
      <c r="K30" s="1445"/>
      <c r="L30" s="1445"/>
      <c r="M30" s="1445"/>
    </row>
    <row r="31" spans="2:13" ht="24" customHeight="1" x14ac:dyDescent="0.25">
      <c r="D31" s="414"/>
    </row>
  </sheetData>
  <mergeCells count="6">
    <mergeCell ref="B30:M30"/>
    <mergeCell ref="B3:F3"/>
    <mergeCell ref="D7:E7"/>
    <mergeCell ref="B7:B8"/>
    <mergeCell ref="B4:M4"/>
    <mergeCell ref="B5:M5"/>
  </mergeCells>
  <conditionalFormatting sqref="D10:D27">
    <cfRule type="cellIs" dxfId="12" priority="21" stopIfTrue="1" operator="notEqual">
      <formula>#REF!+#REF!</formula>
    </cfRule>
  </conditionalFormatting>
  <printOptions horizontalCentered="1"/>
  <pageMargins left="0" right="0" top="0.43307086614173229" bottom="0.43307086614173229" header="0" footer="0"/>
  <pageSetup paperSize="9" scale="9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8.54296875" style="333" customWidth="1"/>
    <col min="6" max="6" width="0.453125" style="333" customWidth="1"/>
    <col min="7" max="7" width="14.54296875" style="333" customWidth="1"/>
    <col min="8" max="8" width="9.26953125" style="333" customWidth="1"/>
    <col min="9" max="9" width="0.453125" style="333" customWidth="1"/>
    <col min="10" max="10" width="10.81640625" style="333" customWidth="1"/>
    <col min="11" max="11" width="9" style="333" customWidth="1"/>
    <col min="12" max="12" width="13.1796875" style="333" customWidth="1"/>
    <col min="13" max="13" width="4.1796875" style="333" customWidth="1"/>
    <col min="14" max="14" width="6.1796875" style="333" customWidth="1"/>
    <col min="15" max="15" width="3.7265625" style="450" customWidth="1"/>
    <col min="16" max="16" width="3.1796875" style="333" customWidth="1"/>
    <col min="17" max="17" width="7" style="333" customWidth="1"/>
    <col min="18" max="18" width="5.7265625" style="333" customWidth="1"/>
    <col min="19" max="20" width="11.453125" style="333"/>
    <col min="21" max="21" width="17.1796875" style="333" customWidth="1"/>
    <col min="22" max="16384" width="11.453125" style="333"/>
  </cols>
  <sheetData>
    <row r="1" spans="1:21" s="340" customFormat="1" ht="15" customHeight="1" x14ac:dyDescent="0.25">
      <c r="B1" s="311"/>
      <c r="C1" s="341"/>
      <c r="F1" s="341"/>
      <c r="I1" s="341"/>
      <c r="O1" s="443"/>
    </row>
    <row r="2" spans="1:21" s="343" customFormat="1" ht="52.5" customHeight="1" x14ac:dyDescent="0.35">
      <c r="B2" s="1447"/>
      <c r="C2" s="1447"/>
      <c r="D2" s="1447"/>
      <c r="E2" s="1447"/>
      <c r="F2" s="1447"/>
      <c r="G2" s="1447"/>
      <c r="H2" s="1447"/>
      <c r="I2" s="1447"/>
      <c r="O2" s="444"/>
    </row>
    <row r="3" spans="1:21" s="345" customFormat="1" ht="4.5" customHeight="1" x14ac:dyDescent="0.25">
      <c r="B3" s="1448"/>
      <c r="C3" s="1448"/>
      <c r="D3" s="1448"/>
      <c r="E3" s="1448"/>
      <c r="F3" s="1448"/>
      <c r="G3" s="1448"/>
      <c r="H3" s="1448"/>
      <c r="I3" s="1448"/>
      <c r="O3" s="444"/>
    </row>
    <row r="4" spans="1:21" s="345" customFormat="1" ht="17.25" customHeight="1" x14ac:dyDescent="0.25">
      <c r="A4" s="1474" t="s">
        <v>392</v>
      </c>
      <c r="B4" s="1474"/>
      <c r="C4" s="1474"/>
      <c r="D4" s="1474"/>
      <c r="E4" s="1474"/>
      <c r="F4" s="1474"/>
      <c r="G4" s="1474"/>
      <c r="H4" s="1474"/>
      <c r="I4" s="1474"/>
      <c r="J4" s="1474"/>
      <c r="K4" s="1474"/>
      <c r="L4" s="1474"/>
      <c r="M4" s="1474"/>
      <c r="N4" s="1474"/>
      <c r="O4" s="1474"/>
      <c r="P4" s="1474"/>
      <c r="Q4" s="1474"/>
      <c r="R4" s="1474"/>
      <c r="S4" s="1474"/>
      <c r="T4" s="1474"/>
      <c r="U4" s="1474"/>
    </row>
    <row r="5" spans="1:21" s="345" customFormat="1" ht="17.25" customHeight="1" x14ac:dyDescent="0.25">
      <c r="B5" s="1475" t="str">
        <f>porsaad!$B$6</f>
        <v>Situación a 31 de agosto de 2025</v>
      </c>
      <c r="C5" s="1475"/>
      <c r="D5" s="1475"/>
      <c r="E5" s="1475"/>
      <c r="F5" s="1475"/>
      <c r="G5" s="1475"/>
      <c r="H5" s="1475"/>
      <c r="I5" s="1475"/>
      <c r="J5" s="1475"/>
      <c r="K5" s="1475"/>
      <c r="L5" s="1475"/>
      <c r="M5" s="1475"/>
      <c r="N5" s="1475"/>
      <c r="O5" s="1475"/>
      <c r="P5" s="1475"/>
      <c r="Q5" s="1475"/>
      <c r="R5" s="1475"/>
      <c r="S5" s="1475"/>
    </row>
    <row r="6" spans="1:21" s="345" customFormat="1" ht="6" customHeight="1" x14ac:dyDescent="0.25">
      <c r="O6" s="444"/>
    </row>
    <row r="7" spans="1:21" s="322" customFormat="1" ht="39.75" customHeight="1" x14ac:dyDescent="0.25">
      <c r="A7" s="316"/>
      <c r="B7" s="1451" t="s">
        <v>12</v>
      </c>
      <c r="C7" s="437"/>
      <c r="D7" s="1476" t="s">
        <v>473</v>
      </c>
      <c r="E7" s="1477"/>
      <c r="F7" s="437"/>
      <c r="G7" s="1476" t="s">
        <v>474</v>
      </c>
      <c r="H7" s="1477"/>
      <c r="I7" s="437"/>
      <c r="J7" s="1476" t="s">
        <v>13</v>
      </c>
      <c r="K7" s="1478"/>
      <c r="L7" s="1477"/>
      <c r="M7" s="319"/>
      <c r="N7" s="319"/>
      <c r="O7" s="320"/>
      <c r="P7" s="320"/>
      <c r="Q7" s="320"/>
      <c r="R7" s="320"/>
      <c r="S7" s="320"/>
      <c r="T7" s="320"/>
      <c r="U7" s="321"/>
    </row>
    <row r="8" spans="1:21" s="322" customFormat="1" ht="26.25" customHeight="1" x14ac:dyDescent="0.25">
      <c r="A8" s="316"/>
      <c r="B8" s="1453"/>
      <c r="C8" s="437"/>
      <c r="D8" s="454" t="s">
        <v>9</v>
      </c>
      <c r="E8" s="737" t="s">
        <v>10</v>
      </c>
      <c r="F8" s="437"/>
      <c r="G8" s="455" t="s">
        <v>9</v>
      </c>
      <c r="H8" s="737" t="s">
        <v>10</v>
      </c>
      <c r="I8" s="437"/>
      <c r="J8" s="455" t="s">
        <v>9</v>
      </c>
      <c r="K8" s="737" t="s">
        <v>111</v>
      </c>
      <c r="L8" s="737" t="s">
        <v>110</v>
      </c>
      <c r="M8" s="319"/>
      <c r="N8" s="348"/>
      <c r="O8" s="329"/>
      <c r="P8" s="329"/>
      <c r="Q8" s="329"/>
      <c r="R8" s="329"/>
      <c r="S8" s="320"/>
      <c r="T8" s="320"/>
      <c r="U8" s="320"/>
    </row>
    <row r="9" spans="1:21" s="328" customFormat="1" ht="4.5" customHeight="1" x14ac:dyDescent="0.25">
      <c r="A9" s="326"/>
      <c r="B9" s="327"/>
      <c r="D9" s="327"/>
      <c r="E9" s="327"/>
      <c r="G9" s="327"/>
      <c r="H9" s="327"/>
      <c r="J9" s="327"/>
      <c r="K9" s="327"/>
      <c r="L9" s="327"/>
      <c r="M9" s="319"/>
      <c r="N9" s="348"/>
      <c r="O9" s="329"/>
      <c r="P9" s="329"/>
      <c r="Q9" s="329"/>
      <c r="R9" s="329"/>
      <c r="S9" s="329"/>
      <c r="T9" s="329"/>
      <c r="U9" s="329"/>
    </row>
    <row r="10" spans="1:21" s="331" customFormat="1" ht="18" customHeight="1" x14ac:dyDescent="0.35">
      <c r="A10" s="330"/>
      <c r="B10" s="349" t="s">
        <v>8</v>
      </c>
      <c r="C10" s="350"/>
      <c r="D10" s="456">
        <v>8631862</v>
      </c>
      <c r="E10" s="465">
        <v>17.753838233662304</v>
      </c>
      <c r="F10" s="350"/>
      <c r="G10" s="461">
        <v>1059893</v>
      </c>
      <c r="H10" s="469">
        <v>16.24617275870235</v>
      </c>
      <c r="I10" s="350"/>
      <c r="J10" s="473">
        <v>429699</v>
      </c>
      <c r="K10" s="478">
        <f t="shared" ref="K10:K27" si="0">J10*100/D10</f>
        <v>4.978056878110424</v>
      </c>
      <c r="L10" s="479">
        <f>J10*100/G10</f>
        <v>40.541733929745739</v>
      </c>
      <c r="M10" s="447"/>
      <c r="N10" s="360">
        <f>_xlfn.RANK.EQ(L10,L$10:L$29,0)</f>
        <v>1</v>
      </c>
      <c r="O10" s="360">
        <v>1</v>
      </c>
      <c r="P10" s="360">
        <f>MATCH(O10,N$10:N$29,0)</f>
        <v>1</v>
      </c>
      <c r="Q10" s="361" t="str">
        <f>INDEX(B$10:B$29,P10,1)</f>
        <v>Andalucía</v>
      </c>
      <c r="R10" s="362">
        <f>INDEX(L$10:L$29,P10,1)</f>
        <v>40.541733929745739</v>
      </c>
      <c r="S10" s="329"/>
      <c r="T10" s="329"/>
      <c r="U10" s="329"/>
    </row>
    <row r="11" spans="1:21" s="331" customFormat="1" ht="18" customHeight="1" x14ac:dyDescent="0.35">
      <c r="A11" s="330"/>
      <c r="B11" s="363" t="s">
        <v>7</v>
      </c>
      <c r="C11" s="350"/>
      <c r="D11" s="457">
        <v>1351591</v>
      </c>
      <c r="E11" s="466">
        <v>2.7799248843498505</v>
      </c>
      <c r="F11" s="350"/>
      <c r="G11" s="462">
        <v>185859</v>
      </c>
      <c r="H11" s="470">
        <v>2.8488700489197121</v>
      </c>
      <c r="I11" s="350"/>
      <c r="J11" s="474">
        <v>60137</v>
      </c>
      <c r="K11" s="480">
        <f t="shared" si="0"/>
        <v>4.4493489524567718</v>
      </c>
      <c r="L11" s="481">
        <f>J11*100/G11</f>
        <v>32.356248554011373</v>
      </c>
      <c r="M11" s="447"/>
      <c r="N11" s="360">
        <f t="shared" ref="N11:N26" si="1">_xlfn.RANK.EQ(L11,L$10:L$29,0)</f>
        <v>13</v>
      </c>
      <c r="O11" s="360">
        <v>2</v>
      </c>
      <c r="P11" s="360">
        <f t="shared" ref="P11:P27" si="2">MATCH(O11,N$10:N$29,0)</f>
        <v>11</v>
      </c>
      <c r="Q11" s="361" t="str">
        <f t="shared" ref="Q11:Q28" si="3">INDEX(B$10:B$29,P11,1)</f>
        <v>Extremadura</v>
      </c>
      <c r="R11" s="362">
        <f t="shared" ref="R11:R28" si="4">INDEX(L$10:L$29,P11,1)</f>
        <v>40.080185470181441</v>
      </c>
      <c r="S11" s="329"/>
      <c r="T11" s="329"/>
      <c r="U11" s="329"/>
    </row>
    <row r="12" spans="1:21" s="331" customFormat="1" ht="18" customHeight="1" x14ac:dyDescent="0.35">
      <c r="A12" s="330"/>
      <c r="B12" s="363" t="s">
        <v>37</v>
      </c>
      <c r="C12" s="350"/>
      <c r="D12" s="457">
        <v>1009599</v>
      </c>
      <c r="E12" s="466">
        <v>2.0765226931184988</v>
      </c>
      <c r="F12" s="350"/>
      <c r="G12" s="462">
        <v>187814</v>
      </c>
      <c r="H12" s="470">
        <v>2.8788365339736401</v>
      </c>
      <c r="I12" s="350"/>
      <c r="J12" s="474">
        <v>51290</v>
      </c>
      <c r="K12" s="480">
        <f t="shared" si="0"/>
        <v>5.0802348259061274</v>
      </c>
      <c r="L12" s="481">
        <f>J12*100/G12</f>
        <v>27.308933306356288</v>
      </c>
      <c r="M12" s="447"/>
      <c r="N12" s="360">
        <f t="shared" si="1"/>
        <v>17</v>
      </c>
      <c r="O12" s="360">
        <v>3</v>
      </c>
      <c r="P12" s="360">
        <f t="shared" si="2"/>
        <v>4</v>
      </c>
      <c r="Q12" s="361" t="str">
        <f t="shared" si="3"/>
        <v>Balears, Illes</v>
      </c>
      <c r="R12" s="373">
        <f t="shared" si="4"/>
        <v>40.014609796680332</v>
      </c>
      <c r="S12" s="329"/>
      <c r="T12" s="329"/>
      <c r="U12" s="329"/>
    </row>
    <row r="13" spans="1:21" s="331" customFormat="1" ht="18" customHeight="1" x14ac:dyDescent="0.35">
      <c r="A13" s="330"/>
      <c r="B13" s="363" t="s">
        <v>38</v>
      </c>
      <c r="C13" s="350"/>
      <c r="D13" s="457">
        <v>1231768</v>
      </c>
      <c r="E13" s="466">
        <v>2.533475374537006</v>
      </c>
      <c r="F13" s="350"/>
      <c r="G13" s="462">
        <v>123205</v>
      </c>
      <c r="H13" s="470">
        <v>1.8885016834113664</v>
      </c>
      <c r="I13" s="350"/>
      <c r="J13" s="474">
        <v>49300</v>
      </c>
      <c r="K13" s="480">
        <f t="shared" si="0"/>
        <v>4.0023770710068778</v>
      </c>
      <c r="L13" s="481">
        <f t="shared" ref="L13:L27" si="5">J13*100/G13</f>
        <v>40.014609796680332</v>
      </c>
      <c r="M13" s="447"/>
      <c r="N13" s="360">
        <f t="shared" si="1"/>
        <v>3</v>
      </c>
      <c r="O13" s="360">
        <v>4</v>
      </c>
      <c r="P13" s="360">
        <f t="shared" si="2"/>
        <v>7</v>
      </c>
      <c r="Q13" s="361" t="str">
        <f t="shared" si="3"/>
        <v>Castilla y León</v>
      </c>
      <c r="R13" s="362">
        <f t="shared" si="4"/>
        <v>38.62939982381554</v>
      </c>
      <c r="S13" s="329"/>
      <c r="T13" s="329"/>
      <c r="U13" s="329"/>
    </row>
    <row r="14" spans="1:21" s="331" customFormat="1" ht="18" customHeight="1" x14ac:dyDescent="0.35">
      <c r="A14" s="330"/>
      <c r="B14" s="363" t="s">
        <v>6</v>
      </c>
      <c r="C14" s="350"/>
      <c r="D14" s="457">
        <v>2238754</v>
      </c>
      <c r="E14" s="466">
        <v>4.6046237023905645</v>
      </c>
      <c r="F14" s="350"/>
      <c r="G14" s="462">
        <v>262023</v>
      </c>
      <c r="H14" s="470">
        <v>4.0163213878697812</v>
      </c>
      <c r="I14" s="350"/>
      <c r="J14" s="474">
        <v>77796</v>
      </c>
      <c r="K14" s="480">
        <f t="shared" si="0"/>
        <v>3.4749686656059575</v>
      </c>
      <c r="L14" s="481">
        <f t="shared" si="5"/>
        <v>29.690523351003538</v>
      </c>
      <c r="M14" s="447"/>
      <c r="N14" s="360">
        <f t="shared" si="1"/>
        <v>14</v>
      </c>
      <c r="O14" s="360">
        <v>5</v>
      </c>
      <c r="P14" s="360">
        <f t="shared" si="2"/>
        <v>9</v>
      </c>
      <c r="Q14" s="361" t="str">
        <f t="shared" si="3"/>
        <v>Cataluña</v>
      </c>
      <c r="R14" s="362">
        <f t="shared" si="4"/>
        <v>37.628966430120968</v>
      </c>
      <c r="S14" s="329"/>
      <c r="T14" s="329"/>
      <c r="U14" s="329"/>
    </row>
    <row r="15" spans="1:21" s="331" customFormat="1" ht="18" customHeight="1" x14ac:dyDescent="0.35">
      <c r="A15" s="330"/>
      <c r="B15" s="363" t="s">
        <v>5</v>
      </c>
      <c r="C15" s="350"/>
      <c r="D15" s="458">
        <v>590851</v>
      </c>
      <c r="E15" s="466">
        <v>1.2152503219117274</v>
      </c>
      <c r="F15" s="350"/>
      <c r="G15" s="463">
        <v>102326</v>
      </c>
      <c r="H15" s="470">
        <v>1.5684657542855522</v>
      </c>
      <c r="I15" s="350"/>
      <c r="J15" s="475">
        <v>23683</v>
      </c>
      <c r="K15" s="482">
        <f t="shared" si="0"/>
        <v>4.0082863530737871</v>
      </c>
      <c r="L15" s="481">
        <f t="shared" si="5"/>
        <v>23.144655317319156</v>
      </c>
      <c r="M15" s="447"/>
      <c r="N15" s="360">
        <f t="shared" si="1"/>
        <v>18</v>
      </c>
      <c r="O15" s="360">
        <v>6</v>
      </c>
      <c r="P15" s="360">
        <f t="shared" si="2"/>
        <v>8</v>
      </c>
      <c r="Q15" s="361" t="str">
        <f t="shared" si="3"/>
        <v>Castilla - La Mancha</v>
      </c>
      <c r="R15" s="362">
        <f t="shared" si="4"/>
        <v>36.401882536955959</v>
      </c>
      <c r="S15" s="329"/>
      <c r="T15" s="329"/>
      <c r="U15" s="329"/>
    </row>
    <row r="16" spans="1:21" s="331" customFormat="1" ht="18" customHeight="1" x14ac:dyDescent="0.35">
      <c r="A16" s="330"/>
      <c r="B16" s="363" t="s">
        <v>4</v>
      </c>
      <c r="C16" s="350"/>
      <c r="D16" s="457">
        <v>2391682</v>
      </c>
      <c r="E16" s="466">
        <v>4.9191629030169768</v>
      </c>
      <c r="F16" s="350"/>
      <c r="G16" s="462">
        <v>417744</v>
      </c>
      <c r="H16" s="470">
        <v>6.4032323950732337</v>
      </c>
      <c r="I16" s="350"/>
      <c r="J16" s="474">
        <v>161372</v>
      </c>
      <c r="K16" s="480">
        <f t="shared" si="0"/>
        <v>6.7472180666158792</v>
      </c>
      <c r="L16" s="481">
        <f t="shared" si="5"/>
        <v>38.62939982381554</v>
      </c>
      <c r="M16" s="447"/>
      <c r="N16" s="360">
        <f t="shared" si="1"/>
        <v>4</v>
      </c>
      <c r="O16" s="360">
        <v>7</v>
      </c>
      <c r="P16" s="360">
        <f t="shared" si="2"/>
        <v>14</v>
      </c>
      <c r="Q16" s="361" t="str">
        <f t="shared" si="3"/>
        <v>Murcia, Región de</v>
      </c>
      <c r="R16" s="362">
        <f t="shared" si="4"/>
        <v>36.194913044350393</v>
      </c>
      <c r="S16" s="329"/>
      <c r="T16" s="329"/>
      <c r="U16" s="329"/>
    </row>
    <row r="17" spans="1:21" s="331" customFormat="1" ht="18" customHeight="1" x14ac:dyDescent="0.35">
      <c r="A17" s="330"/>
      <c r="B17" s="363" t="s">
        <v>40</v>
      </c>
      <c r="C17" s="350"/>
      <c r="D17" s="457">
        <v>2104433</v>
      </c>
      <c r="E17" s="466">
        <v>4.3283550009929108</v>
      </c>
      <c r="F17" s="350"/>
      <c r="G17" s="462">
        <v>286422</v>
      </c>
      <c r="H17" s="470">
        <v>4.3903123182180135</v>
      </c>
      <c r="I17" s="350"/>
      <c r="J17" s="474">
        <v>104263</v>
      </c>
      <c r="K17" s="480">
        <f t="shared" si="0"/>
        <v>4.9544461619828235</v>
      </c>
      <c r="L17" s="481">
        <f t="shared" si="5"/>
        <v>36.401882536955959</v>
      </c>
      <c r="M17" s="447"/>
      <c r="N17" s="360">
        <f t="shared" si="1"/>
        <v>6</v>
      </c>
      <c r="O17" s="360">
        <v>8</v>
      </c>
      <c r="P17" s="360">
        <f t="shared" si="2"/>
        <v>16</v>
      </c>
      <c r="Q17" s="361" t="str">
        <f t="shared" si="3"/>
        <v>País Vasco</v>
      </c>
      <c r="R17" s="362">
        <f t="shared" si="4"/>
        <v>35.636353928117991</v>
      </c>
      <c r="S17" s="329"/>
      <c r="T17" s="329"/>
      <c r="U17" s="329"/>
    </row>
    <row r="18" spans="1:21" s="331" customFormat="1" ht="18" customHeight="1" x14ac:dyDescent="0.35">
      <c r="A18" s="330"/>
      <c r="B18" s="363" t="s">
        <v>41</v>
      </c>
      <c r="C18" s="350"/>
      <c r="D18" s="457">
        <v>8012231</v>
      </c>
      <c r="E18" s="466">
        <v>16.479393792988624</v>
      </c>
      <c r="F18" s="350"/>
      <c r="G18" s="462">
        <v>1087880</v>
      </c>
      <c r="H18" s="470">
        <v>16.675161002796617</v>
      </c>
      <c r="I18" s="350"/>
      <c r="J18" s="474">
        <v>409358</v>
      </c>
      <c r="K18" s="480">
        <f t="shared" si="0"/>
        <v>5.1091637273064148</v>
      </c>
      <c r="L18" s="481">
        <f t="shared" si="5"/>
        <v>37.628966430120968</v>
      </c>
      <c r="M18" s="447"/>
      <c r="N18" s="360">
        <f t="shared" si="1"/>
        <v>5</v>
      </c>
      <c r="O18" s="360">
        <v>9</v>
      </c>
      <c r="P18" s="360">
        <f t="shared" si="2"/>
        <v>10</v>
      </c>
      <c r="Q18" s="361" t="str">
        <f t="shared" si="3"/>
        <v>Comunitat Valenciana</v>
      </c>
      <c r="R18" s="362">
        <f t="shared" si="4"/>
        <v>34.879515776153198</v>
      </c>
      <c r="S18" s="329"/>
      <c r="T18" s="329"/>
      <c r="U18" s="329"/>
    </row>
    <row r="19" spans="1:21" s="331" customFormat="1" ht="18" customHeight="1" x14ac:dyDescent="0.35">
      <c r="A19" s="330"/>
      <c r="B19" s="363" t="s">
        <v>3</v>
      </c>
      <c r="C19" s="350"/>
      <c r="D19" s="457">
        <v>5319285</v>
      </c>
      <c r="E19" s="466">
        <v>10.94059722094102</v>
      </c>
      <c r="F19" s="350"/>
      <c r="G19" s="462">
        <v>655895</v>
      </c>
      <c r="H19" s="470">
        <v>10.053640774652798</v>
      </c>
      <c r="I19" s="350"/>
      <c r="J19" s="474">
        <v>228773</v>
      </c>
      <c r="K19" s="480">
        <f t="shared" si="0"/>
        <v>4.3008223849633929</v>
      </c>
      <c r="L19" s="481">
        <f t="shared" si="5"/>
        <v>34.879515776153198</v>
      </c>
      <c r="M19" s="447"/>
      <c r="N19" s="360">
        <f t="shared" si="1"/>
        <v>9</v>
      </c>
      <c r="O19" s="360">
        <v>10</v>
      </c>
      <c r="P19" s="360">
        <f t="shared" si="2"/>
        <v>20</v>
      </c>
      <c r="Q19" s="361" t="str">
        <f t="shared" si="3"/>
        <v>TOTAL</v>
      </c>
      <c r="R19" s="373">
        <f t="shared" si="4"/>
        <v>34.635309409706231</v>
      </c>
      <c r="S19" s="329"/>
      <c r="T19" s="329"/>
      <c r="U19" s="329"/>
    </row>
    <row r="20" spans="1:21" s="331" customFormat="1" ht="18" customHeight="1" x14ac:dyDescent="0.35">
      <c r="A20" s="330"/>
      <c r="B20" s="363" t="s">
        <v>2</v>
      </c>
      <c r="C20" s="350"/>
      <c r="D20" s="457">
        <v>1054681</v>
      </c>
      <c r="E20" s="466">
        <v>2.1692464339811264</v>
      </c>
      <c r="F20" s="350"/>
      <c r="G20" s="462">
        <v>151399</v>
      </c>
      <c r="H20" s="470">
        <v>2.3206628494525177</v>
      </c>
      <c r="I20" s="350"/>
      <c r="J20" s="474">
        <v>60681</v>
      </c>
      <c r="K20" s="480">
        <f t="shared" si="0"/>
        <v>5.753493236343501</v>
      </c>
      <c r="L20" s="481">
        <f t="shared" si="5"/>
        <v>40.080185470181441</v>
      </c>
      <c r="M20" s="447"/>
      <c r="N20" s="360">
        <f t="shared" si="1"/>
        <v>2</v>
      </c>
      <c r="O20" s="360">
        <v>11</v>
      </c>
      <c r="P20" s="360">
        <f t="shared" si="2"/>
        <v>17</v>
      </c>
      <c r="Q20" s="361" t="str">
        <f t="shared" si="3"/>
        <v>Rioja, La</v>
      </c>
      <c r="R20" s="362">
        <f t="shared" si="4"/>
        <v>33.599634786578406</v>
      </c>
      <c r="S20" s="329"/>
      <c r="T20" s="329"/>
      <c r="U20" s="329"/>
    </row>
    <row r="21" spans="1:21" s="331" customFormat="1" ht="18" customHeight="1" x14ac:dyDescent="0.35">
      <c r="A21" s="330"/>
      <c r="B21" s="363" t="s">
        <v>35</v>
      </c>
      <c r="C21" s="350"/>
      <c r="D21" s="457">
        <v>2705833</v>
      </c>
      <c r="E21" s="466">
        <v>5.5653022915919159</v>
      </c>
      <c r="F21" s="350"/>
      <c r="G21" s="462">
        <v>482428</v>
      </c>
      <c r="H21" s="470">
        <v>7.3947168550365534</v>
      </c>
      <c r="I21" s="350"/>
      <c r="J21" s="474">
        <v>94599</v>
      </c>
      <c r="K21" s="480">
        <f t="shared" si="0"/>
        <v>3.4961137660749944</v>
      </c>
      <c r="L21" s="481">
        <f t="shared" si="5"/>
        <v>19.608936463057699</v>
      </c>
      <c r="M21" s="447"/>
      <c r="N21" s="360">
        <f t="shared" si="1"/>
        <v>19</v>
      </c>
      <c r="O21" s="360">
        <v>12</v>
      </c>
      <c r="P21" s="360">
        <f t="shared" si="2"/>
        <v>13</v>
      </c>
      <c r="Q21" s="361" t="str">
        <f t="shared" si="3"/>
        <v>Madrid, Comunidad de</v>
      </c>
      <c r="R21" s="362">
        <f t="shared" si="4"/>
        <v>32.580266150542371</v>
      </c>
      <c r="S21" s="329"/>
      <c r="T21" s="329"/>
      <c r="U21" s="329"/>
    </row>
    <row r="22" spans="1:21" s="331" customFormat="1" ht="18" customHeight="1" x14ac:dyDescent="0.35">
      <c r="A22" s="330"/>
      <c r="B22" s="363" t="s">
        <v>42</v>
      </c>
      <c r="C22" s="350"/>
      <c r="D22" s="457">
        <v>7009268</v>
      </c>
      <c r="E22" s="466">
        <v>14.416519889727814</v>
      </c>
      <c r="F22" s="350"/>
      <c r="G22" s="462">
        <v>834941</v>
      </c>
      <c r="H22" s="470">
        <v>12.798080305581507</v>
      </c>
      <c r="I22" s="350"/>
      <c r="J22" s="474">
        <v>272026</v>
      </c>
      <c r="K22" s="480">
        <f t="shared" si="0"/>
        <v>3.8809473400075443</v>
      </c>
      <c r="L22" s="481">
        <f t="shared" si="5"/>
        <v>32.580266150542371</v>
      </c>
      <c r="M22" s="447"/>
      <c r="N22" s="360">
        <f t="shared" si="1"/>
        <v>12</v>
      </c>
      <c r="O22" s="360">
        <v>13</v>
      </c>
      <c r="P22" s="360">
        <f t="shared" si="2"/>
        <v>2</v>
      </c>
      <c r="Q22" s="361" t="str">
        <f t="shared" si="3"/>
        <v>Aragón</v>
      </c>
      <c r="R22" s="362">
        <f t="shared" si="4"/>
        <v>32.356248554011373</v>
      </c>
      <c r="S22" s="329"/>
      <c r="T22" s="329"/>
      <c r="U22" s="329"/>
    </row>
    <row r="23" spans="1:21" ht="18" customHeight="1" x14ac:dyDescent="0.35">
      <c r="A23" s="332"/>
      <c r="B23" s="363" t="s">
        <v>43</v>
      </c>
      <c r="C23" s="350"/>
      <c r="D23" s="457">
        <v>1568492</v>
      </c>
      <c r="E23" s="466">
        <v>3.226042450492542</v>
      </c>
      <c r="F23" s="350"/>
      <c r="G23" s="462">
        <v>199412</v>
      </c>
      <c r="H23" s="470">
        <v>3.0566121317513688</v>
      </c>
      <c r="I23" s="350"/>
      <c r="J23" s="474">
        <v>72177</v>
      </c>
      <c r="K23" s="480">
        <f t="shared" si="0"/>
        <v>4.601681105163431</v>
      </c>
      <c r="L23" s="481">
        <f t="shared" si="5"/>
        <v>36.194913044350393</v>
      </c>
      <c r="M23" s="447"/>
      <c r="N23" s="360">
        <f t="shared" si="1"/>
        <v>7</v>
      </c>
      <c r="O23" s="360">
        <v>14</v>
      </c>
      <c r="P23" s="360">
        <f t="shared" si="2"/>
        <v>5</v>
      </c>
      <c r="Q23" s="361" t="str">
        <f t="shared" si="3"/>
        <v>Canarias</v>
      </c>
      <c r="R23" s="362">
        <f t="shared" si="4"/>
        <v>29.690523351003538</v>
      </c>
      <c r="S23" s="329"/>
      <c r="T23" s="329"/>
      <c r="U23" s="329"/>
    </row>
    <row r="24" spans="1:21" s="331" customFormat="1" ht="18" customHeight="1" x14ac:dyDescent="0.35">
      <c r="B24" s="363" t="s">
        <v>44</v>
      </c>
      <c r="C24" s="350"/>
      <c r="D24" s="458">
        <v>678333</v>
      </c>
      <c r="E24" s="466">
        <v>1.3951815205751497</v>
      </c>
      <c r="F24" s="350"/>
      <c r="G24" s="463">
        <v>84373</v>
      </c>
      <c r="H24" s="470">
        <v>1.2932799199258731</v>
      </c>
      <c r="I24" s="350"/>
      <c r="J24" s="476">
        <v>23731</v>
      </c>
      <c r="K24" s="483">
        <f t="shared" si="0"/>
        <v>3.4984292375573647</v>
      </c>
      <c r="L24" s="481">
        <f t="shared" si="5"/>
        <v>28.126296327024047</v>
      </c>
      <c r="M24" s="447"/>
      <c r="N24" s="360">
        <f t="shared" si="1"/>
        <v>15</v>
      </c>
      <c r="O24" s="360">
        <v>15</v>
      </c>
      <c r="P24" s="360">
        <f t="shared" si="2"/>
        <v>15</v>
      </c>
      <c r="Q24" s="361" t="str">
        <f t="shared" si="3"/>
        <v>Navarra, Comunidad Foral de</v>
      </c>
      <c r="R24" s="362">
        <f t="shared" si="4"/>
        <v>28.126296327024047</v>
      </c>
      <c r="S24" s="329"/>
      <c r="T24" s="329"/>
      <c r="U24" s="329"/>
    </row>
    <row r="25" spans="1:21" s="331" customFormat="1" ht="18" customHeight="1" x14ac:dyDescent="0.35">
      <c r="B25" s="363" t="s">
        <v>45</v>
      </c>
      <c r="C25" s="350"/>
      <c r="D25" s="458">
        <v>2227684</v>
      </c>
      <c r="E25" s="466">
        <v>4.5818551514977628</v>
      </c>
      <c r="F25" s="350"/>
      <c r="G25" s="463">
        <v>337108</v>
      </c>
      <c r="H25" s="470">
        <v>5.1672336795701383</v>
      </c>
      <c r="I25" s="350"/>
      <c r="J25" s="476">
        <v>120133</v>
      </c>
      <c r="K25" s="483">
        <f t="shared" si="0"/>
        <v>5.3927307463715684</v>
      </c>
      <c r="L25" s="481">
        <f t="shared" si="5"/>
        <v>35.636353928117991</v>
      </c>
      <c r="M25" s="447"/>
      <c r="N25" s="360">
        <f t="shared" si="1"/>
        <v>8</v>
      </c>
      <c r="O25" s="360">
        <v>16</v>
      </c>
      <c r="P25" s="360">
        <f t="shared" si="2"/>
        <v>18</v>
      </c>
      <c r="Q25" s="361" t="str">
        <f t="shared" si="3"/>
        <v>Ceuta y Melilla</v>
      </c>
      <c r="R25" s="373">
        <f t="shared" si="4"/>
        <v>27.325771367222146</v>
      </c>
      <c r="S25" s="329"/>
      <c r="T25" s="329"/>
      <c r="U25" s="329"/>
    </row>
    <row r="26" spans="1:21" s="331" customFormat="1" ht="18" customHeight="1" x14ac:dyDescent="0.35">
      <c r="B26" s="363" t="s">
        <v>46</v>
      </c>
      <c r="C26" s="350"/>
      <c r="D26" s="458">
        <v>324184</v>
      </c>
      <c r="E26" s="467">
        <v>0.6667750589550181</v>
      </c>
      <c r="F26" s="350"/>
      <c r="G26" s="463">
        <v>43810</v>
      </c>
      <c r="H26" s="471">
        <v>0.67152517146424218</v>
      </c>
      <c r="I26" s="350"/>
      <c r="J26" s="476">
        <v>14720</v>
      </c>
      <c r="K26" s="483">
        <f t="shared" si="0"/>
        <v>4.5406312464526319</v>
      </c>
      <c r="L26" s="484">
        <f t="shared" si="5"/>
        <v>33.599634786578406</v>
      </c>
      <c r="M26" s="447"/>
      <c r="N26" s="360">
        <f t="shared" si="1"/>
        <v>11</v>
      </c>
      <c r="O26" s="360">
        <v>17</v>
      </c>
      <c r="P26" s="360">
        <f t="shared" si="2"/>
        <v>3</v>
      </c>
      <c r="Q26" s="361" t="str">
        <f t="shared" si="3"/>
        <v>Asturias, Principado de</v>
      </c>
      <c r="R26" s="362">
        <f t="shared" si="4"/>
        <v>27.308933306356288</v>
      </c>
      <c r="S26" s="329"/>
      <c r="T26" s="329"/>
      <c r="U26" s="329"/>
    </row>
    <row r="27" spans="1:21" s="331" customFormat="1" ht="18" customHeight="1" x14ac:dyDescent="0.35">
      <c r="B27" s="384" t="s">
        <v>1</v>
      </c>
      <c r="C27" s="350"/>
      <c r="D27" s="459">
        <v>169164</v>
      </c>
      <c r="E27" s="468">
        <v>0.34793307526918876</v>
      </c>
      <c r="F27" s="350"/>
      <c r="G27" s="464">
        <v>21423</v>
      </c>
      <c r="H27" s="472">
        <v>0.32837442931473315</v>
      </c>
      <c r="I27" s="350"/>
      <c r="J27" s="477">
        <v>5854</v>
      </c>
      <c r="K27" s="485">
        <f t="shared" si="0"/>
        <v>3.4605471613345631</v>
      </c>
      <c r="L27" s="486">
        <f t="shared" si="5"/>
        <v>27.325771367222146</v>
      </c>
      <c r="M27" s="447"/>
      <c r="N27" s="360">
        <f>_xlfn.RANK.EQ(L27,L$10:L$29,0)</f>
        <v>16</v>
      </c>
      <c r="O27" s="360">
        <v>18</v>
      </c>
      <c r="P27" s="360">
        <f t="shared" si="2"/>
        <v>6</v>
      </c>
      <c r="Q27" s="361" t="str">
        <f t="shared" si="3"/>
        <v>Cantabria</v>
      </c>
      <c r="R27" s="362">
        <f t="shared" si="4"/>
        <v>23.144655317319156</v>
      </c>
      <c r="S27" s="329"/>
      <c r="T27" s="329"/>
      <c r="U27" s="329"/>
    </row>
    <row r="28" spans="1:21" s="328" customFormat="1" ht="3.75" customHeight="1" x14ac:dyDescent="0.35">
      <c r="A28" s="326"/>
      <c r="B28" s="327"/>
      <c r="D28" s="460"/>
      <c r="E28" s="438"/>
      <c r="G28" s="327"/>
      <c r="H28" s="438"/>
      <c r="J28" s="327"/>
      <c r="K28" s="327"/>
      <c r="L28" s="334"/>
      <c r="M28" s="447"/>
      <c r="N28" s="329"/>
      <c r="O28" s="329"/>
      <c r="P28" s="360">
        <f>MATCH(O29,N$10:N$29,0)</f>
        <v>12</v>
      </c>
      <c r="Q28" s="361" t="str">
        <f t="shared" si="3"/>
        <v>Galicia</v>
      </c>
      <c r="R28" s="362">
        <f t="shared" si="4"/>
        <v>19.608936463057699</v>
      </c>
      <c r="S28" s="329"/>
      <c r="T28" s="329"/>
      <c r="U28" s="329"/>
    </row>
    <row r="29" spans="1:21" s="394" customFormat="1" ht="18" customHeight="1" x14ac:dyDescent="0.35">
      <c r="B29" s="1236" t="s">
        <v>0</v>
      </c>
      <c r="C29" s="320"/>
      <c r="D29" s="1237">
        <f>SUM(D10:D27)</f>
        <v>48619695</v>
      </c>
      <c r="E29" s="1238">
        <f>SUM(E10:E27)</f>
        <v>99.999999999999986</v>
      </c>
      <c r="F29" s="320"/>
      <c r="G29" s="1237">
        <f>SUM(G10:G27)</f>
        <v>6523955</v>
      </c>
      <c r="H29" s="1238">
        <f>SUM(H10:H27)</f>
        <v>100</v>
      </c>
      <c r="I29" s="320"/>
      <c r="J29" s="1237">
        <f>SUM(J10:J27)</f>
        <v>2259592</v>
      </c>
      <c r="K29" s="1239">
        <f>J29*100/D29</f>
        <v>4.6474828770521901</v>
      </c>
      <c r="L29" s="1240">
        <f>J29*100/G29</f>
        <v>34.635309409706231</v>
      </c>
      <c r="M29" s="447"/>
      <c r="N29" s="360">
        <f>_xlfn.RANK.EQ(L29,L$10:L$29,0)</f>
        <v>10</v>
      </c>
      <c r="O29" s="360">
        <v>19</v>
      </c>
      <c r="P29" s="329"/>
      <c r="Q29" s="329"/>
      <c r="R29" s="395"/>
      <c r="S29" s="329"/>
      <c r="T29" s="329"/>
      <c r="U29" s="329"/>
    </row>
    <row r="30" spans="1:21" s="328" customFormat="1" ht="5.25" customHeight="1" x14ac:dyDescent="0.25">
      <c r="B30" s="397" t="s">
        <v>39</v>
      </c>
      <c r="C30" s="449"/>
      <c r="D30" s="449"/>
      <c r="E30" s="449"/>
      <c r="F30" s="449"/>
      <c r="G30" s="449"/>
      <c r="H30" s="449"/>
      <c r="I30" s="449"/>
      <c r="O30" s="450"/>
    </row>
    <row r="31" spans="1:21" s="394" customFormat="1" ht="5.25" customHeight="1" x14ac:dyDescent="0.25">
      <c r="B31" s="397" t="s">
        <v>47</v>
      </c>
      <c r="C31" s="451"/>
      <c r="D31" s="451"/>
      <c r="E31" s="451"/>
      <c r="F31" s="451"/>
      <c r="G31" s="451"/>
      <c r="H31" s="451"/>
      <c r="I31" s="451"/>
      <c r="O31" s="450"/>
    </row>
    <row r="32" spans="1:21" s="394" customFormat="1" ht="13.5" customHeight="1" x14ac:dyDescent="0.25">
      <c r="B32" s="1479" t="s">
        <v>489</v>
      </c>
      <c r="C32" s="1479"/>
      <c r="D32" s="1479"/>
      <c r="E32" s="1479"/>
      <c r="F32" s="1479"/>
      <c r="G32" s="1479"/>
      <c r="H32" s="1479"/>
      <c r="I32" s="1479"/>
      <c r="J32" s="1479"/>
      <c r="K32" s="1479"/>
      <c r="L32" s="1479"/>
      <c r="M32" s="1241"/>
      <c r="O32" s="450"/>
    </row>
    <row r="33" spans="2:17" x14ac:dyDescent="0.25">
      <c r="B33" s="1480" t="s">
        <v>240</v>
      </c>
      <c r="C33" s="1480"/>
      <c r="D33" s="1480"/>
      <c r="E33" s="1480"/>
      <c r="F33" s="1480"/>
      <c r="G33" s="1480"/>
      <c r="H33" s="1480"/>
      <c r="I33" s="1480"/>
      <c r="J33" s="1480"/>
      <c r="K33" s="1480"/>
      <c r="L33" s="1480"/>
      <c r="M33" s="785"/>
      <c r="N33" s="785"/>
      <c r="O33" s="785"/>
      <c r="P33" s="785"/>
      <c r="Q33" s="785"/>
    </row>
    <row r="34" spans="2:17" ht="4.5" customHeight="1" x14ac:dyDescent="0.25">
      <c r="B34" s="1473"/>
      <c r="C34" s="1473"/>
      <c r="D34" s="1473"/>
      <c r="E34" s="1473"/>
      <c r="F34" s="1473"/>
      <c r="G34" s="1473"/>
      <c r="H34" s="1473"/>
      <c r="I34" s="1473"/>
      <c r="J34" s="1473"/>
      <c r="K34" s="1473"/>
      <c r="L34" s="1473"/>
      <c r="M34" s="1473"/>
      <c r="N34" s="1473"/>
      <c r="O34" s="1473"/>
      <c r="P34" s="1473"/>
      <c r="Q34" s="451"/>
    </row>
    <row r="37" spans="2:17" x14ac:dyDescent="0.25">
      <c r="L37" s="453"/>
      <c r="M37" s="453"/>
      <c r="N37" s="453"/>
    </row>
  </sheetData>
  <mergeCells count="11">
    <mergeCell ref="B34:P34"/>
    <mergeCell ref="B2:I2"/>
    <mergeCell ref="B3:I3"/>
    <mergeCell ref="A4:U4"/>
    <mergeCell ref="B5:S5"/>
    <mergeCell ref="B7:B8"/>
    <mergeCell ref="D7:E7"/>
    <mergeCell ref="G7:H7"/>
    <mergeCell ref="J7:L7"/>
    <mergeCell ref="B32:L32"/>
    <mergeCell ref="B33:L33"/>
  </mergeCells>
  <printOptions horizontalCentered="1"/>
  <pageMargins left="0" right="0" top="0.43307086614173229" bottom="0.43307086614173229" header="0" footer="0"/>
  <pageSetup paperSize="9" scale="85"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7265625" style="333" bestFit="1" customWidth="1"/>
    <col min="13" max="13" width="6.81640625" style="333" customWidth="1"/>
    <col min="14" max="14" width="11.7265625" style="333" bestFit="1" customWidth="1"/>
    <col min="15" max="15" width="6.81640625" style="333" customWidth="1"/>
    <col min="16" max="16" width="0.453125" style="333" customWidth="1"/>
    <col min="17" max="17" width="10.54296875" style="333" bestFit="1" customWidth="1"/>
    <col min="18" max="18" width="6.81640625" style="333" customWidth="1"/>
    <col min="19" max="19" width="10.54296875" style="333" bestFit="1" customWidth="1"/>
    <col min="20" max="20" width="11.7265625" style="333" bestFit="1" customWidth="1"/>
    <col min="21" max="21" width="10.54296875" style="333" bestFit="1" customWidth="1"/>
    <col min="22" max="22" width="11.7265625" style="333" bestFit="1" customWidth="1"/>
    <col min="23" max="23" width="0.453125" style="333" customWidth="1"/>
    <col min="24" max="24" width="10.54296875" style="333" bestFit="1" customWidth="1"/>
    <col min="25" max="25" width="7" style="333" customWidth="1"/>
    <col min="26" max="26" width="10.54296875" style="333" bestFit="1" customWidth="1"/>
    <col min="27" max="27" width="11.81640625" style="333" bestFit="1" customWidth="1"/>
    <col min="28" max="28" width="10.54296875" style="333" bestFit="1" customWidth="1"/>
    <col min="29" max="29" width="11.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7"/>
      <c r="C2" s="1447"/>
    </row>
    <row r="3" spans="1:53" s="345" customFormat="1" ht="4.5" customHeight="1" x14ac:dyDescent="0.25">
      <c r="B3" s="1448"/>
      <c r="C3" s="1448"/>
    </row>
    <row r="4" spans="1:53" s="345" customFormat="1" ht="17.25" customHeight="1" x14ac:dyDescent="0.25">
      <c r="A4" s="1449" t="s">
        <v>393</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5">
      <c r="B5" s="1450" t="str">
        <f>porsaad!$B$6</f>
        <v>Situación a 31 de agosto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5"/>
    <row r="7" spans="1:53" s="322" customFormat="1" ht="12.75" customHeight="1" x14ac:dyDescent="0.25">
      <c r="A7" s="316"/>
      <c r="B7" s="1451" t="s">
        <v>12</v>
      </c>
      <c r="C7" s="317"/>
      <c r="D7" s="1454" t="s">
        <v>13</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5">
      <c r="A8" s="316"/>
      <c r="B8" s="1452"/>
      <c r="C8" s="317"/>
      <c r="D8" s="1456"/>
      <c r="E8" s="1457"/>
      <c r="F8" s="1457"/>
      <c r="G8" s="1457"/>
      <c r="H8" s="1457"/>
      <c r="I8" s="323"/>
      <c r="J8" s="1460" t="s">
        <v>171</v>
      </c>
      <c r="K8" s="1461"/>
      <c r="L8" s="1461"/>
      <c r="M8" s="1461"/>
      <c r="N8" s="1461"/>
      <c r="O8" s="1462"/>
      <c r="P8" s="317"/>
      <c r="Q8" s="1460" t="s">
        <v>172</v>
      </c>
      <c r="R8" s="1461"/>
      <c r="S8" s="1461"/>
      <c r="T8" s="1461"/>
      <c r="U8" s="1461"/>
      <c r="V8" s="1462"/>
      <c r="W8" s="317"/>
      <c r="X8" s="1460" t="s">
        <v>173</v>
      </c>
      <c r="Y8" s="1461"/>
      <c r="Z8" s="1461"/>
      <c r="AA8" s="1461"/>
      <c r="AB8" s="1461"/>
      <c r="AC8" s="1462"/>
      <c r="AD8" s="319"/>
      <c r="AE8" s="319"/>
      <c r="AF8" s="320"/>
      <c r="AG8" s="320"/>
      <c r="AH8" s="320"/>
      <c r="AI8" s="320"/>
      <c r="AJ8" s="320"/>
      <c r="AK8" s="320"/>
      <c r="AL8" s="321"/>
    </row>
    <row r="9" spans="1:53" s="322" customFormat="1" ht="21.75" customHeight="1" x14ac:dyDescent="0.25">
      <c r="A9" s="316"/>
      <c r="B9" s="1452"/>
      <c r="C9" s="317"/>
      <c r="D9" s="1463" t="s">
        <v>9</v>
      </c>
      <c r="E9" s="1464" t="s">
        <v>24</v>
      </c>
      <c r="F9" s="1465"/>
      <c r="G9" s="1464" t="s">
        <v>23</v>
      </c>
      <c r="H9" s="1466"/>
      <c r="I9" s="323"/>
      <c r="J9" s="1443" t="s">
        <v>9</v>
      </c>
      <c r="K9" s="1437" t="s">
        <v>211</v>
      </c>
      <c r="L9" s="1439" t="s">
        <v>24</v>
      </c>
      <c r="M9" s="1440"/>
      <c r="N9" s="1441" t="s">
        <v>23</v>
      </c>
      <c r="O9" s="1442"/>
      <c r="P9" s="317"/>
      <c r="Q9" s="1443" t="s">
        <v>9</v>
      </c>
      <c r="R9" s="1437" t="s">
        <v>211</v>
      </c>
      <c r="S9" s="1439" t="s">
        <v>24</v>
      </c>
      <c r="T9" s="1440"/>
      <c r="U9" s="1441" t="s">
        <v>23</v>
      </c>
      <c r="V9" s="1442"/>
      <c r="W9" s="317"/>
      <c r="X9" s="1443" t="s">
        <v>9</v>
      </c>
      <c r="Y9" s="1437" t="s">
        <v>211</v>
      </c>
      <c r="Z9" s="1439" t="s">
        <v>24</v>
      </c>
      <c r="AA9" s="1440"/>
      <c r="AB9" s="1441" t="s">
        <v>23</v>
      </c>
      <c r="AC9" s="1442"/>
      <c r="AD9" s="319"/>
      <c r="AE9" s="319"/>
      <c r="AF9" s="320"/>
      <c r="AG9" s="320"/>
      <c r="AH9" s="320"/>
      <c r="AI9" s="320"/>
      <c r="AJ9" s="320"/>
      <c r="AK9" s="320"/>
      <c r="AL9" s="321"/>
    </row>
    <row r="10" spans="1:53" s="322" customFormat="1" ht="36.75" customHeight="1" x14ac:dyDescent="0.25">
      <c r="A10" s="316"/>
      <c r="B10" s="1453"/>
      <c r="C10" s="317"/>
      <c r="D10" s="1444"/>
      <c r="E10" s="407" t="s">
        <v>9</v>
      </c>
      <c r="F10" s="403" t="s">
        <v>211</v>
      </c>
      <c r="G10" s="406" t="s">
        <v>9</v>
      </c>
      <c r="H10" s="886" t="s">
        <v>211</v>
      </c>
      <c r="I10" s="346"/>
      <c r="J10" s="1444"/>
      <c r="K10" s="1438"/>
      <c r="L10" s="404" t="s">
        <v>9</v>
      </c>
      <c r="M10" s="403" t="s">
        <v>212</v>
      </c>
      <c r="N10" s="407" t="s">
        <v>9</v>
      </c>
      <c r="O10" s="402" t="s">
        <v>212</v>
      </c>
      <c r="P10" s="347"/>
      <c r="Q10" s="1444"/>
      <c r="R10" s="1438"/>
      <c r="S10" s="404" t="s">
        <v>9</v>
      </c>
      <c r="T10" s="403" t="s">
        <v>212</v>
      </c>
      <c r="U10" s="407" t="s">
        <v>9</v>
      </c>
      <c r="V10" s="402" t="s">
        <v>212</v>
      </c>
      <c r="W10" s="347"/>
      <c r="X10" s="1444"/>
      <c r="Y10" s="1438"/>
      <c r="Z10" s="404" t="s">
        <v>9</v>
      </c>
      <c r="AA10" s="403" t="s">
        <v>212</v>
      </c>
      <c r="AB10" s="407" t="s">
        <v>9</v>
      </c>
      <c r="AC10" s="402" t="s">
        <v>212</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429699</v>
      </c>
      <c r="E12" s="352">
        <f>L12+S12+Z12</f>
        <v>265489</v>
      </c>
      <c r="F12" s="353">
        <f>E12/$D12*100</f>
        <v>61.784877321101519</v>
      </c>
      <c r="G12" s="352">
        <f>N12+U12+AB12</f>
        <v>164210</v>
      </c>
      <c r="H12" s="354">
        <f>G12/$D12*100</f>
        <v>38.215122678898481</v>
      </c>
      <c r="I12" s="350"/>
      <c r="J12" s="355">
        <v>122740</v>
      </c>
      <c r="K12" s="356">
        <v>28.564180973192865</v>
      </c>
      <c r="L12" s="357">
        <v>51417</v>
      </c>
      <c r="M12" s="353">
        <v>41.890989082613658</v>
      </c>
      <c r="N12" s="357">
        <v>71323</v>
      </c>
      <c r="O12" s="358">
        <v>58.10901091738635</v>
      </c>
      <c r="P12" s="350"/>
      <c r="Q12" s="355">
        <v>103516</v>
      </c>
      <c r="R12" s="356">
        <v>24.090351618225782</v>
      </c>
      <c r="S12" s="357">
        <v>67758</v>
      </c>
      <c r="T12" s="353">
        <v>65.456547780053313</v>
      </c>
      <c r="U12" s="357">
        <v>35758</v>
      </c>
      <c r="V12" s="358">
        <v>34.543452219946673</v>
      </c>
      <c r="W12" s="350"/>
      <c r="X12" s="355">
        <v>203443</v>
      </c>
      <c r="Y12" s="356">
        <v>47.345467408581356</v>
      </c>
      <c r="Z12" s="357">
        <v>146314</v>
      </c>
      <c r="AA12" s="353">
        <v>71.918915863411371</v>
      </c>
      <c r="AB12" s="357">
        <v>57129</v>
      </c>
      <c r="AC12" s="358">
        <f t="shared" ref="AC12:AC29" si="0">AB12/$X12*100</f>
        <v>28.081084136588625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60137</v>
      </c>
      <c r="E13" s="365">
        <f t="shared" ref="E13:E29" si="2">L13+S13+Z13</f>
        <v>38370</v>
      </c>
      <c r="F13" s="366">
        <f t="shared" ref="F13:H29" si="3">E13/$D13*100</f>
        <v>63.80431348421105</v>
      </c>
      <c r="G13" s="365">
        <f t="shared" ref="G13:G29" si="4">N13+U13+AB13</f>
        <v>21767</v>
      </c>
      <c r="H13" s="367">
        <f t="shared" si="3"/>
        <v>36.19568651578895</v>
      </c>
      <c r="I13" s="350"/>
      <c r="J13" s="368">
        <v>11434</v>
      </c>
      <c r="K13" s="369">
        <v>19.013253072151919</v>
      </c>
      <c r="L13" s="370">
        <v>4854</v>
      </c>
      <c r="M13" s="371">
        <v>42.452335140808117</v>
      </c>
      <c r="N13" s="370">
        <v>6580</v>
      </c>
      <c r="O13" s="372">
        <v>57.547664859191883</v>
      </c>
      <c r="P13" s="350"/>
      <c r="Q13" s="368">
        <v>11953</v>
      </c>
      <c r="R13" s="369">
        <v>19.876282488318338</v>
      </c>
      <c r="S13" s="370">
        <v>7280</v>
      </c>
      <c r="T13" s="371">
        <v>60.905212080649207</v>
      </c>
      <c r="U13" s="370">
        <v>4673</v>
      </c>
      <c r="V13" s="372">
        <v>39.094787919350793</v>
      </c>
      <c r="W13" s="350"/>
      <c r="X13" s="368">
        <v>36750</v>
      </c>
      <c r="Y13" s="369">
        <v>61.110464439529743</v>
      </c>
      <c r="Z13" s="370">
        <v>26236</v>
      </c>
      <c r="AA13" s="371">
        <v>71.390476190476193</v>
      </c>
      <c r="AB13" s="370">
        <v>10514</v>
      </c>
      <c r="AC13" s="372">
        <f t="shared" si="0"/>
        <v>28.609523809523807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51290</v>
      </c>
      <c r="E14" s="365">
        <f t="shared" si="2"/>
        <v>33041</v>
      </c>
      <c r="F14" s="366">
        <f t="shared" si="3"/>
        <v>64.419964905439656</v>
      </c>
      <c r="G14" s="365">
        <f t="shared" si="4"/>
        <v>18249</v>
      </c>
      <c r="H14" s="367">
        <f t="shared" si="3"/>
        <v>35.580035094560344</v>
      </c>
      <c r="I14" s="350"/>
      <c r="J14" s="368">
        <v>10781</v>
      </c>
      <c r="K14" s="369">
        <v>21.019691947748097</v>
      </c>
      <c r="L14" s="370">
        <v>4558</v>
      </c>
      <c r="M14" s="371">
        <v>42.27808181059271</v>
      </c>
      <c r="N14" s="370">
        <v>6223</v>
      </c>
      <c r="O14" s="372">
        <v>57.721918189407297</v>
      </c>
      <c r="P14" s="350"/>
      <c r="Q14" s="368">
        <v>11823</v>
      </c>
      <c r="R14" s="369">
        <v>23.051277052056932</v>
      </c>
      <c r="S14" s="370">
        <v>7150</v>
      </c>
      <c r="T14" s="371">
        <v>60.475344667174149</v>
      </c>
      <c r="U14" s="370">
        <v>4673</v>
      </c>
      <c r="V14" s="372">
        <v>39.524655332825844</v>
      </c>
      <c r="W14" s="350"/>
      <c r="X14" s="368">
        <v>28686</v>
      </c>
      <c r="Y14" s="369">
        <v>55.929031000194975</v>
      </c>
      <c r="Z14" s="370">
        <v>21333</v>
      </c>
      <c r="AA14" s="371">
        <v>74.367287178414557</v>
      </c>
      <c r="AB14" s="370">
        <v>7353</v>
      </c>
      <c r="AC14" s="372">
        <f t="shared" si="0"/>
        <v>25.632712821585439</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49300</v>
      </c>
      <c r="E15" s="365">
        <f t="shared" si="2"/>
        <v>29640</v>
      </c>
      <c r="F15" s="366">
        <f t="shared" si="3"/>
        <v>60.121703853955374</v>
      </c>
      <c r="G15" s="365">
        <f t="shared" si="4"/>
        <v>19660</v>
      </c>
      <c r="H15" s="367">
        <f t="shared" si="3"/>
        <v>39.878296146044626</v>
      </c>
      <c r="I15" s="350"/>
      <c r="J15" s="368">
        <v>14462</v>
      </c>
      <c r="K15" s="369">
        <v>29.334685598377281</v>
      </c>
      <c r="L15" s="370">
        <v>6278</v>
      </c>
      <c r="M15" s="371">
        <v>43.410316692020466</v>
      </c>
      <c r="N15" s="370">
        <v>8184</v>
      </c>
      <c r="O15" s="372">
        <v>56.589683307979534</v>
      </c>
      <c r="P15" s="350"/>
      <c r="Q15" s="368">
        <v>11591</v>
      </c>
      <c r="R15" s="369">
        <v>23.511156186612574</v>
      </c>
      <c r="S15" s="370">
        <v>6894</v>
      </c>
      <c r="T15" s="371">
        <v>59.47718057113277</v>
      </c>
      <c r="U15" s="370">
        <v>4697</v>
      </c>
      <c r="V15" s="372">
        <v>40.522819428867223</v>
      </c>
      <c r="W15" s="350"/>
      <c r="X15" s="368">
        <v>23247</v>
      </c>
      <c r="Y15" s="369">
        <v>47.154158215010142</v>
      </c>
      <c r="Z15" s="370">
        <v>16468</v>
      </c>
      <c r="AA15" s="371">
        <v>70.839248075020436</v>
      </c>
      <c r="AB15" s="370">
        <v>6779</v>
      </c>
      <c r="AC15" s="372">
        <f t="shared" si="0"/>
        <v>29.160751924979568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77796</v>
      </c>
      <c r="E16" s="365">
        <f t="shared" si="2"/>
        <v>45466</v>
      </c>
      <c r="F16" s="366">
        <f t="shared" si="3"/>
        <v>58.442593449534684</v>
      </c>
      <c r="G16" s="365">
        <f t="shared" si="4"/>
        <v>32330</v>
      </c>
      <c r="H16" s="367">
        <f t="shared" si="3"/>
        <v>41.557406550465323</v>
      </c>
      <c r="I16" s="350"/>
      <c r="J16" s="368">
        <v>26517</v>
      </c>
      <c r="K16" s="369">
        <v>34.085300015424956</v>
      </c>
      <c r="L16" s="370">
        <v>11076</v>
      </c>
      <c r="M16" s="371">
        <v>41.769430931100807</v>
      </c>
      <c r="N16" s="370">
        <v>15441</v>
      </c>
      <c r="O16" s="372">
        <v>58.230569068899193</v>
      </c>
      <c r="P16" s="350"/>
      <c r="Q16" s="368">
        <v>18624</v>
      </c>
      <c r="R16" s="369">
        <v>23.939534166281042</v>
      </c>
      <c r="S16" s="370">
        <v>11226</v>
      </c>
      <c r="T16" s="371">
        <v>60.277061855670098</v>
      </c>
      <c r="U16" s="370">
        <v>7398</v>
      </c>
      <c r="V16" s="372">
        <v>39.722938144329895</v>
      </c>
      <c r="W16" s="350"/>
      <c r="X16" s="368">
        <v>32655</v>
      </c>
      <c r="Y16" s="369">
        <v>41.975165818294002</v>
      </c>
      <c r="Z16" s="370">
        <v>23164</v>
      </c>
      <c r="AA16" s="371">
        <v>70.935538202419238</v>
      </c>
      <c r="AB16" s="370">
        <v>9491</v>
      </c>
      <c r="AC16" s="372">
        <f t="shared" si="0"/>
        <v>29.064461797580769</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23683</v>
      </c>
      <c r="E17" s="375">
        <f t="shared" si="2"/>
        <v>14527</v>
      </c>
      <c r="F17" s="376">
        <f t="shared" si="3"/>
        <v>61.339357344930967</v>
      </c>
      <c r="G17" s="375">
        <f t="shared" si="4"/>
        <v>9156</v>
      </c>
      <c r="H17" s="367">
        <f t="shared" si="3"/>
        <v>38.66064265506904</v>
      </c>
      <c r="I17" s="350"/>
      <c r="J17" s="377">
        <v>6650</v>
      </c>
      <c r="K17" s="378">
        <v>28.079212937550142</v>
      </c>
      <c r="L17" s="375">
        <v>2818</v>
      </c>
      <c r="M17" s="376">
        <v>42.375939849624061</v>
      </c>
      <c r="N17" s="375">
        <v>3832</v>
      </c>
      <c r="O17" s="372">
        <v>57.624060150375946</v>
      </c>
      <c r="P17" s="350"/>
      <c r="Q17" s="377">
        <v>5098</v>
      </c>
      <c r="R17" s="378">
        <v>21.525989106109868</v>
      </c>
      <c r="S17" s="375">
        <v>2873</v>
      </c>
      <c r="T17" s="376">
        <v>56.355433503334638</v>
      </c>
      <c r="U17" s="375">
        <v>2225</v>
      </c>
      <c r="V17" s="372">
        <v>43.644566496665362</v>
      </c>
      <c r="W17" s="350"/>
      <c r="X17" s="377">
        <v>11935</v>
      </c>
      <c r="Y17" s="378">
        <v>50.394797956339985</v>
      </c>
      <c r="Z17" s="375">
        <v>8836</v>
      </c>
      <c r="AA17" s="376">
        <v>74.034352744030159</v>
      </c>
      <c r="AB17" s="375">
        <v>3099</v>
      </c>
      <c r="AC17" s="372">
        <f t="shared" si="0"/>
        <v>25.965647255969838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161372</v>
      </c>
      <c r="E18" s="365">
        <f t="shared" si="2"/>
        <v>100572</v>
      </c>
      <c r="F18" s="366">
        <f t="shared" si="3"/>
        <v>62.323079592494359</v>
      </c>
      <c r="G18" s="365">
        <f t="shared" si="4"/>
        <v>60800</v>
      </c>
      <c r="H18" s="367">
        <f t="shared" si="3"/>
        <v>37.676920407505641</v>
      </c>
      <c r="I18" s="350"/>
      <c r="J18" s="368">
        <v>32852</v>
      </c>
      <c r="K18" s="369">
        <v>20.357930743871304</v>
      </c>
      <c r="L18" s="370">
        <v>13900</v>
      </c>
      <c r="M18" s="371">
        <v>42.310970412760255</v>
      </c>
      <c r="N18" s="370">
        <v>18952</v>
      </c>
      <c r="O18" s="372">
        <v>57.689029587239737</v>
      </c>
      <c r="P18" s="350"/>
      <c r="Q18" s="368">
        <v>29225</v>
      </c>
      <c r="R18" s="369">
        <v>18.110328929430136</v>
      </c>
      <c r="S18" s="370">
        <v>16733</v>
      </c>
      <c r="T18" s="371">
        <v>57.25577416595381</v>
      </c>
      <c r="U18" s="370">
        <v>12492</v>
      </c>
      <c r="V18" s="372">
        <v>42.744225834046198</v>
      </c>
      <c r="W18" s="350"/>
      <c r="X18" s="368">
        <v>99295</v>
      </c>
      <c r="Y18" s="369">
        <v>61.531740326698561</v>
      </c>
      <c r="Z18" s="370">
        <v>69939</v>
      </c>
      <c r="AA18" s="371">
        <v>70.435570773956385</v>
      </c>
      <c r="AB18" s="370">
        <v>29356</v>
      </c>
      <c r="AC18" s="372">
        <f t="shared" si="0"/>
        <v>29.564429226043607</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104263</v>
      </c>
      <c r="E19" s="365">
        <f t="shared" si="2"/>
        <v>64628</v>
      </c>
      <c r="F19" s="366">
        <f t="shared" si="3"/>
        <v>61.98555575803497</v>
      </c>
      <c r="G19" s="365">
        <f t="shared" si="4"/>
        <v>39635</v>
      </c>
      <c r="H19" s="367">
        <f t="shared" si="3"/>
        <v>38.01444424196503</v>
      </c>
      <c r="I19" s="350"/>
      <c r="J19" s="368">
        <v>24240</v>
      </c>
      <c r="K19" s="369">
        <v>23.248899417818404</v>
      </c>
      <c r="L19" s="370">
        <v>10130</v>
      </c>
      <c r="M19" s="371">
        <v>41.790429042904293</v>
      </c>
      <c r="N19" s="370">
        <v>14110</v>
      </c>
      <c r="O19" s="372">
        <v>58.209570957095714</v>
      </c>
      <c r="P19" s="350"/>
      <c r="Q19" s="368">
        <v>21145</v>
      </c>
      <c r="R19" s="369">
        <v>20.280444644792496</v>
      </c>
      <c r="S19" s="370">
        <v>13035</v>
      </c>
      <c r="T19" s="371">
        <v>61.645779144005672</v>
      </c>
      <c r="U19" s="370">
        <v>8110</v>
      </c>
      <c r="V19" s="372">
        <v>38.354220855994328</v>
      </c>
      <c r="W19" s="350"/>
      <c r="X19" s="368">
        <v>58878</v>
      </c>
      <c r="Y19" s="369">
        <v>56.470655937389104</v>
      </c>
      <c r="Z19" s="370">
        <v>41463</v>
      </c>
      <c r="AA19" s="371">
        <v>70.421889330479985</v>
      </c>
      <c r="AB19" s="370">
        <v>17415</v>
      </c>
      <c r="AC19" s="372">
        <f t="shared" si="0"/>
        <v>29.578110669520026</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409358</v>
      </c>
      <c r="E20" s="365">
        <f t="shared" si="2"/>
        <v>253832</v>
      </c>
      <c r="F20" s="366">
        <f t="shared" si="3"/>
        <v>62.007338320003512</v>
      </c>
      <c r="G20" s="365">
        <f t="shared" si="4"/>
        <v>155526</v>
      </c>
      <c r="H20" s="367">
        <f t="shared" si="3"/>
        <v>37.99266167999648</v>
      </c>
      <c r="I20" s="350"/>
      <c r="J20" s="368">
        <v>103555</v>
      </c>
      <c r="K20" s="369">
        <v>25.296928360994531</v>
      </c>
      <c r="L20" s="370">
        <v>45385</v>
      </c>
      <c r="M20" s="371">
        <v>43.826951861329725</v>
      </c>
      <c r="N20" s="370">
        <v>58170</v>
      </c>
      <c r="O20" s="372">
        <v>56.173048138670268</v>
      </c>
      <c r="P20" s="350"/>
      <c r="Q20" s="368">
        <v>94646</v>
      </c>
      <c r="R20" s="369">
        <v>23.120593710151017</v>
      </c>
      <c r="S20" s="370">
        <v>58772</v>
      </c>
      <c r="T20" s="371">
        <v>62.096654903535274</v>
      </c>
      <c r="U20" s="370">
        <v>35874</v>
      </c>
      <c r="V20" s="372">
        <v>37.903345096464719</v>
      </c>
      <c r="W20" s="350"/>
      <c r="X20" s="368">
        <v>211157</v>
      </c>
      <c r="Y20" s="369">
        <v>51.582477928854452</v>
      </c>
      <c r="Z20" s="370">
        <v>149675</v>
      </c>
      <c r="AA20" s="371">
        <v>70.883276424650859</v>
      </c>
      <c r="AB20" s="370">
        <v>61482</v>
      </c>
      <c r="AC20" s="372">
        <f t="shared" si="0"/>
        <v>29.116723575349145</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228773</v>
      </c>
      <c r="E21" s="365">
        <f t="shared" si="2"/>
        <v>140383</v>
      </c>
      <c r="F21" s="366">
        <f t="shared" si="3"/>
        <v>61.363447609639252</v>
      </c>
      <c r="G21" s="365">
        <f t="shared" si="4"/>
        <v>88390</v>
      </c>
      <c r="H21" s="367">
        <f t="shared" si="3"/>
        <v>38.636552390360748</v>
      </c>
      <c r="I21" s="350"/>
      <c r="J21" s="368">
        <v>60653</v>
      </c>
      <c r="K21" s="369">
        <v>26.512306959300268</v>
      </c>
      <c r="L21" s="370">
        <v>24658</v>
      </c>
      <c r="M21" s="371">
        <v>40.654213311790016</v>
      </c>
      <c r="N21" s="370">
        <v>35995</v>
      </c>
      <c r="O21" s="372">
        <v>59.345786688209976</v>
      </c>
      <c r="P21" s="350"/>
      <c r="Q21" s="368">
        <v>50437</v>
      </c>
      <c r="R21" s="369">
        <v>22.046745026729553</v>
      </c>
      <c r="S21" s="370">
        <v>30996</v>
      </c>
      <c r="T21" s="371">
        <v>61.454884311120807</v>
      </c>
      <c r="U21" s="370">
        <v>19441</v>
      </c>
      <c r="V21" s="372">
        <v>38.545115688879193</v>
      </c>
      <c r="W21" s="350"/>
      <c r="X21" s="368">
        <v>117683</v>
      </c>
      <c r="Y21" s="369">
        <v>51.440948013970178</v>
      </c>
      <c r="Z21" s="370">
        <v>84729</v>
      </c>
      <c r="AA21" s="371">
        <v>71.997654716484121</v>
      </c>
      <c r="AB21" s="370">
        <v>32954</v>
      </c>
      <c r="AC21" s="372">
        <f t="shared" si="0"/>
        <v>28.002345283515883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60681</v>
      </c>
      <c r="E22" s="365">
        <f t="shared" si="2"/>
        <v>38254</v>
      </c>
      <c r="F22" s="366">
        <f t="shared" si="3"/>
        <v>63.041149618496725</v>
      </c>
      <c r="G22" s="365">
        <f t="shared" si="4"/>
        <v>22427</v>
      </c>
      <c r="H22" s="367">
        <f t="shared" si="3"/>
        <v>36.958850381503275</v>
      </c>
      <c r="I22" s="350"/>
      <c r="J22" s="368">
        <v>14277</v>
      </c>
      <c r="K22" s="369">
        <v>23.527957680328274</v>
      </c>
      <c r="L22" s="370">
        <v>6234</v>
      </c>
      <c r="M22" s="371">
        <v>43.66463542761084</v>
      </c>
      <c r="N22" s="370">
        <v>8043</v>
      </c>
      <c r="O22" s="372">
        <v>56.33536457238916</v>
      </c>
      <c r="P22" s="350"/>
      <c r="Q22" s="368">
        <v>13168</v>
      </c>
      <c r="R22" s="369">
        <v>21.700367495591703</v>
      </c>
      <c r="S22" s="370">
        <v>8254</v>
      </c>
      <c r="T22" s="371">
        <v>62.682260024301343</v>
      </c>
      <c r="U22" s="370">
        <v>4914</v>
      </c>
      <c r="V22" s="372">
        <v>37.317739975698665</v>
      </c>
      <c r="W22" s="350"/>
      <c r="X22" s="368">
        <v>33236</v>
      </c>
      <c r="Y22" s="369">
        <v>54.77167482408003</v>
      </c>
      <c r="Z22" s="370">
        <v>23766</v>
      </c>
      <c r="AA22" s="371">
        <v>71.506799855578279</v>
      </c>
      <c r="AB22" s="370">
        <v>9470</v>
      </c>
      <c r="AC22" s="372">
        <f t="shared" si="0"/>
        <v>28.49320014442171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94599</v>
      </c>
      <c r="E23" s="365">
        <f t="shared" si="2"/>
        <v>58545</v>
      </c>
      <c r="F23" s="366">
        <f t="shared" si="3"/>
        <v>61.887546379982872</v>
      </c>
      <c r="G23" s="365">
        <f t="shared" si="4"/>
        <v>36054</v>
      </c>
      <c r="H23" s="367">
        <f t="shared" si="3"/>
        <v>38.112453620017121</v>
      </c>
      <c r="I23" s="350"/>
      <c r="J23" s="368">
        <v>26677</v>
      </c>
      <c r="K23" s="369">
        <v>28.200086681677394</v>
      </c>
      <c r="L23" s="370">
        <v>10447</v>
      </c>
      <c r="M23" s="371">
        <v>39.16107508340518</v>
      </c>
      <c r="N23" s="370">
        <v>16230</v>
      </c>
      <c r="O23" s="372">
        <v>60.83892491659482</v>
      </c>
      <c r="P23" s="350"/>
      <c r="Q23" s="368">
        <v>16557</v>
      </c>
      <c r="R23" s="369">
        <v>17.502299178638253</v>
      </c>
      <c r="S23" s="370">
        <v>9595</v>
      </c>
      <c r="T23" s="371">
        <v>57.951319683517546</v>
      </c>
      <c r="U23" s="370">
        <v>6962</v>
      </c>
      <c r="V23" s="372">
        <v>42.048680316482454</v>
      </c>
      <c r="W23" s="350"/>
      <c r="X23" s="368">
        <v>51365</v>
      </c>
      <c r="Y23" s="369">
        <v>54.297614139684349</v>
      </c>
      <c r="Z23" s="370">
        <v>38503</v>
      </c>
      <c r="AA23" s="371">
        <v>74.959602842402418</v>
      </c>
      <c r="AB23" s="370">
        <v>12862</v>
      </c>
      <c r="AC23" s="372">
        <f t="shared" si="0"/>
        <v>25.040397157597589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272026</v>
      </c>
      <c r="E24" s="365">
        <f t="shared" si="2"/>
        <v>177474</v>
      </c>
      <c r="F24" s="366">
        <f t="shared" si="3"/>
        <v>65.241557792269859</v>
      </c>
      <c r="G24" s="365">
        <f t="shared" si="4"/>
        <v>94552</v>
      </c>
      <c r="H24" s="367">
        <f t="shared" si="3"/>
        <v>34.758442207730141</v>
      </c>
      <c r="I24" s="350"/>
      <c r="J24" s="368">
        <v>64125</v>
      </c>
      <c r="K24" s="369">
        <v>23.573114334659188</v>
      </c>
      <c r="L24" s="370">
        <v>29701</v>
      </c>
      <c r="M24" s="371">
        <v>46.317348927875244</v>
      </c>
      <c r="N24" s="370">
        <v>34424</v>
      </c>
      <c r="O24" s="372">
        <v>53.682651072124756</v>
      </c>
      <c r="P24" s="350"/>
      <c r="Q24" s="368">
        <v>53441</v>
      </c>
      <c r="R24" s="369">
        <v>19.645548587267395</v>
      </c>
      <c r="S24" s="370">
        <v>34760</v>
      </c>
      <c r="T24" s="371">
        <v>65.043693044666085</v>
      </c>
      <c r="U24" s="370">
        <v>18681</v>
      </c>
      <c r="V24" s="372">
        <v>34.956306955333922</v>
      </c>
      <c r="W24" s="350"/>
      <c r="X24" s="368">
        <v>154460</v>
      </c>
      <c r="Y24" s="369">
        <v>56.78133707807342</v>
      </c>
      <c r="Z24" s="370">
        <v>113013</v>
      </c>
      <c r="AA24" s="371">
        <v>73.166515602745051</v>
      </c>
      <c r="AB24" s="370">
        <v>41447</v>
      </c>
      <c r="AC24" s="372">
        <f t="shared" si="0"/>
        <v>26.833484397254953</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72177</v>
      </c>
      <c r="E25" s="365">
        <f t="shared" si="2"/>
        <v>41088</v>
      </c>
      <c r="F25" s="366">
        <f t="shared" si="3"/>
        <v>56.926721808886484</v>
      </c>
      <c r="G25" s="365">
        <f t="shared" si="4"/>
        <v>31089</v>
      </c>
      <c r="H25" s="367">
        <f t="shared" si="3"/>
        <v>43.073278191113509</v>
      </c>
      <c r="I25" s="350"/>
      <c r="J25" s="368">
        <v>24387</v>
      </c>
      <c r="K25" s="369">
        <v>33.787771727835732</v>
      </c>
      <c r="L25" s="370">
        <v>9272</v>
      </c>
      <c r="M25" s="371">
        <v>38.020256694140322</v>
      </c>
      <c r="N25" s="370">
        <v>15115</v>
      </c>
      <c r="O25" s="372">
        <v>61.979743305859678</v>
      </c>
      <c r="P25" s="350"/>
      <c r="Q25" s="368">
        <v>17152</v>
      </c>
      <c r="R25" s="369">
        <v>23.763802873491553</v>
      </c>
      <c r="S25" s="370">
        <v>10622</v>
      </c>
      <c r="T25" s="371">
        <v>61.928638059701491</v>
      </c>
      <c r="U25" s="370">
        <v>6530</v>
      </c>
      <c r="V25" s="372">
        <v>38.071361940298509</v>
      </c>
      <c r="W25" s="350"/>
      <c r="X25" s="368">
        <v>30638</v>
      </c>
      <c r="Y25" s="369">
        <v>42.448425398672704</v>
      </c>
      <c r="Z25" s="370">
        <v>21194</v>
      </c>
      <c r="AA25" s="371">
        <v>69.17553365102161</v>
      </c>
      <c r="AB25" s="370">
        <v>9444</v>
      </c>
      <c r="AC25" s="372">
        <f t="shared" si="0"/>
        <v>30.82446634897839</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23731</v>
      </c>
      <c r="E26" s="380">
        <f t="shared" si="2"/>
        <v>14725</v>
      </c>
      <c r="F26" s="381">
        <f t="shared" si="3"/>
        <v>62.049639711769409</v>
      </c>
      <c r="G26" s="380">
        <f t="shared" si="4"/>
        <v>9006</v>
      </c>
      <c r="H26" s="367">
        <f t="shared" si="3"/>
        <v>37.950360288230584</v>
      </c>
      <c r="I26" s="350"/>
      <c r="J26" s="377">
        <v>5591</v>
      </c>
      <c r="K26" s="378">
        <v>23.559900552020562</v>
      </c>
      <c r="L26" s="375">
        <v>2461</v>
      </c>
      <c r="M26" s="376">
        <v>44.017170452512964</v>
      </c>
      <c r="N26" s="375">
        <v>3130</v>
      </c>
      <c r="O26" s="372">
        <v>55.982829547487036</v>
      </c>
      <c r="P26" s="350"/>
      <c r="Q26" s="377">
        <v>4507</v>
      </c>
      <c r="R26" s="378">
        <v>18.992035733850237</v>
      </c>
      <c r="S26" s="375">
        <v>2500</v>
      </c>
      <c r="T26" s="376">
        <v>55.469270024406484</v>
      </c>
      <c r="U26" s="375">
        <v>2007</v>
      </c>
      <c r="V26" s="372">
        <v>44.530729975593516</v>
      </c>
      <c r="W26" s="350"/>
      <c r="X26" s="377">
        <v>13633</v>
      </c>
      <c r="Y26" s="378">
        <v>57.448063714129191</v>
      </c>
      <c r="Z26" s="375">
        <v>9764</v>
      </c>
      <c r="AA26" s="376">
        <v>71.620333015477158</v>
      </c>
      <c r="AB26" s="375">
        <v>3869</v>
      </c>
      <c r="AC26" s="372">
        <f t="shared" si="0"/>
        <v>28.379666984522849</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120133</v>
      </c>
      <c r="E27" s="380">
        <f t="shared" si="2"/>
        <v>72561</v>
      </c>
      <c r="F27" s="381">
        <f t="shared" si="3"/>
        <v>60.400556050377496</v>
      </c>
      <c r="G27" s="380">
        <f t="shared" si="4"/>
        <v>47572</v>
      </c>
      <c r="H27" s="367">
        <f t="shared" si="3"/>
        <v>39.599443949622504</v>
      </c>
      <c r="I27" s="350"/>
      <c r="J27" s="377">
        <v>31509</v>
      </c>
      <c r="K27" s="378">
        <v>26.228430156576461</v>
      </c>
      <c r="L27" s="375">
        <v>12906</v>
      </c>
      <c r="M27" s="376">
        <v>40.959725792630678</v>
      </c>
      <c r="N27" s="375">
        <v>18603</v>
      </c>
      <c r="O27" s="372">
        <v>59.040274207369322</v>
      </c>
      <c r="P27" s="350"/>
      <c r="Q27" s="377">
        <v>24019</v>
      </c>
      <c r="R27" s="378">
        <v>19.993673678339839</v>
      </c>
      <c r="S27" s="375">
        <v>13569</v>
      </c>
      <c r="T27" s="376">
        <v>56.492776551896419</v>
      </c>
      <c r="U27" s="375">
        <v>10450</v>
      </c>
      <c r="V27" s="372">
        <v>43.507223448103581</v>
      </c>
      <c r="W27" s="350"/>
      <c r="X27" s="377">
        <v>64605</v>
      </c>
      <c r="Y27" s="378">
        <v>53.777896165083696</v>
      </c>
      <c r="Z27" s="375">
        <v>46086</v>
      </c>
      <c r="AA27" s="376">
        <v>71.335035987926631</v>
      </c>
      <c r="AB27" s="375">
        <v>18519</v>
      </c>
      <c r="AC27" s="372">
        <f t="shared" si="0"/>
        <v>28.664964012073369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14720</v>
      </c>
      <c r="E28" s="380">
        <f t="shared" si="2"/>
        <v>9143</v>
      </c>
      <c r="F28" s="381">
        <f t="shared" si="3"/>
        <v>62.112771739130437</v>
      </c>
      <c r="G28" s="380">
        <f t="shared" si="4"/>
        <v>5577</v>
      </c>
      <c r="H28" s="382">
        <f t="shared" si="3"/>
        <v>37.887228260869563</v>
      </c>
      <c r="I28" s="350"/>
      <c r="J28" s="377">
        <v>3418</v>
      </c>
      <c r="K28" s="378">
        <v>23.220108695652176</v>
      </c>
      <c r="L28" s="375">
        <v>1412</v>
      </c>
      <c r="M28" s="376">
        <v>41.310708016383849</v>
      </c>
      <c r="N28" s="375">
        <v>2006</v>
      </c>
      <c r="O28" s="383">
        <v>58.689291983616151</v>
      </c>
      <c r="P28" s="350"/>
      <c r="Q28" s="377">
        <v>2751</v>
      </c>
      <c r="R28" s="378">
        <v>18.688858695652176</v>
      </c>
      <c r="S28" s="375">
        <v>1638</v>
      </c>
      <c r="T28" s="376">
        <v>59.541984732824424</v>
      </c>
      <c r="U28" s="375">
        <v>1113</v>
      </c>
      <c r="V28" s="383">
        <v>40.458015267175576</v>
      </c>
      <c r="W28" s="350"/>
      <c r="X28" s="377">
        <v>8551</v>
      </c>
      <c r="Y28" s="378">
        <v>58.091032608695649</v>
      </c>
      <c r="Z28" s="375">
        <v>6093</v>
      </c>
      <c r="AA28" s="376">
        <v>71.254823997193313</v>
      </c>
      <c r="AB28" s="375">
        <v>2458</v>
      </c>
      <c r="AC28" s="383">
        <f t="shared" si="0"/>
        <v>28.745176002806687</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5854</v>
      </c>
      <c r="E29" s="386">
        <f t="shared" si="2"/>
        <v>3196</v>
      </c>
      <c r="F29" s="387">
        <f t="shared" si="3"/>
        <v>54.595148616330711</v>
      </c>
      <c r="G29" s="386">
        <f t="shared" si="4"/>
        <v>2658</v>
      </c>
      <c r="H29" s="388">
        <f t="shared" si="3"/>
        <v>45.404851383669289</v>
      </c>
      <c r="I29" s="350"/>
      <c r="J29" s="389">
        <v>3128</v>
      </c>
      <c r="K29" s="390">
        <v>53.433549709600271</v>
      </c>
      <c r="L29" s="391">
        <v>1203</v>
      </c>
      <c r="M29" s="392">
        <v>38.459079283887469</v>
      </c>
      <c r="N29" s="391">
        <v>1925</v>
      </c>
      <c r="O29" s="393">
        <v>61.540920716112538</v>
      </c>
      <c r="P29" s="350"/>
      <c r="Q29" s="389">
        <v>1079</v>
      </c>
      <c r="R29" s="390">
        <v>18.431841475913906</v>
      </c>
      <c r="S29" s="391">
        <v>742</v>
      </c>
      <c r="T29" s="392">
        <v>68.76737720111214</v>
      </c>
      <c r="U29" s="391">
        <v>337</v>
      </c>
      <c r="V29" s="393">
        <v>31.23262279888786</v>
      </c>
      <c r="W29" s="350"/>
      <c r="X29" s="389">
        <v>1647</v>
      </c>
      <c r="Y29" s="390">
        <v>28.134608814485823</v>
      </c>
      <c r="Z29" s="391">
        <v>1251</v>
      </c>
      <c r="AA29" s="392">
        <v>75.956284153005456</v>
      </c>
      <c r="AB29" s="391">
        <v>396</v>
      </c>
      <c r="AC29" s="393">
        <f t="shared" si="0"/>
        <v>24.043715846994534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2259592</v>
      </c>
      <c r="E31" s="1230">
        <f>L31+S31+Z31</f>
        <v>1400934</v>
      </c>
      <c r="F31" s="1231">
        <f>E31/$D31*100</f>
        <v>61.999422904665977</v>
      </c>
      <c r="G31" s="1230">
        <f>N31+U31+AB31</f>
        <v>858658</v>
      </c>
      <c r="H31" s="1232">
        <f>G31/$D31*100</f>
        <v>38.000577095334023</v>
      </c>
      <c r="I31" s="320"/>
      <c r="J31" s="1233">
        <f>SUM(J12:J29)</f>
        <v>586996</v>
      </c>
      <c r="K31" s="1234">
        <f>J31/$D31*100</f>
        <v>25.977964163441897</v>
      </c>
      <c r="L31" s="1230">
        <f>SUM(L12:L29)</f>
        <v>248710</v>
      </c>
      <c r="M31" s="1231">
        <f>L31/$J31*100</f>
        <v>42.369965042351225</v>
      </c>
      <c r="N31" s="1230">
        <f>SUM(N12:N29)</f>
        <v>338286</v>
      </c>
      <c r="O31" s="1235">
        <f>N31/$J31*100</f>
        <v>57.630034957648782</v>
      </c>
      <c r="P31" s="320"/>
      <c r="Q31" s="1233">
        <f>SUM(Q12:Q29)</f>
        <v>490732</v>
      </c>
      <c r="R31" s="1234">
        <f>Q31/$D31*100</f>
        <v>21.717726031956211</v>
      </c>
      <c r="S31" s="1230">
        <f>SUM(S12:S29)</f>
        <v>304397</v>
      </c>
      <c r="T31" s="1231">
        <f>S31/$Q31*100</f>
        <v>62.029172746020237</v>
      </c>
      <c r="U31" s="1230">
        <f>SUM(U12:U29)</f>
        <v>186335</v>
      </c>
      <c r="V31" s="1235">
        <f>U31/$Q31*100</f>
        <v>37.970827253979763</v>
      </c>
      <c r="W31" s="320"/>
      <c r="X31" s="1233">
        <f>SUM(X12:X29)</f>
        <v>1181864</v>
      </c>
      <c r="Y31" s="1234">
        <f>X31/$D31*100</f>
        <v>52.304309804601893</v>
      </c>
      <c r="Z31" s="1230">
        <f>SUM(Z12:Z29)</f>
        <v>847827</v>
      </c>
      <c r="AA31" s="1231">
        <f>Z31/$X31*100</f>
        <v>71.736426526233132</v>
      </c>
      <c r="AB31" s="1230">
        <f>SUM(AB12:AB29)</f>
        <v>334037</v>
      </c>
      <c r="AC31" s="1235">
        <f>AB31/$X31*100</f>
        <v>28.263573473766861</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30" s="396" customFormat="1" ht="5.25" customHeight="1" x14ac:dyDescent="0.25">
      <c r="B33" s="397" t="s">
        <v>47</v>
      </c>
      <c r="C33" s="398"/>
      <c r="I33" s="398"/>
    </row>
    <row r="34" spans="2:30" s="396" customFormat="1" ht="13.5" customHeight="1" x14ac:dyDescent="0.25">
      <c r="B34" s="1482"/>
      <c r="C34" s="1482"/>
      <c r="D34" s="1482"/>
      <c r="E34" s="1482"/>
      <c r="F34" s="1482"/>
      <c r="G34" s="1482"/>
      <c r="H34" s="1482"/>
      <c r="I34" s="1482"/>
      <c r="J34" s="1482"/>
      <c r="K34" s="1482"/>
      <c r="L34" s="1482"/>
      <c r="M34" s="1482"/>
      <c r="N34" s="1482"/>
      <c r="O34" s="1482"/>
    </row>
    <row r="35" spans="2:30" s="396" customFormat="1" ht="29.25" customHeight="1" x14ac:dyDescent="0.25">
      <c r="B35" s="1482"/>
      <c r="C35" s="1482"/>
      <c r="D35" s="1482"/>
      <c r="E35" s="1482"/>
      <c r="F35" s="1482"/>
      <c r="G35" s="1482"/>
      <c r="H35" s="1482"/>
      <c r="I35" s="1482"/>
      <c r="J35" s="1482"/>
      <c r="K35" s="1482"/>
      <c r="L35" s="1482"/>
      <c r="M35" s="1482"/>
    </row>
    <row r="36" spans="2:30" s="396" customFormat="1" ht="4.5" customHeight="1" x14ac:dyDescent="0.25">
      <c r="B36" s="1481"/>
      <c r="C36" s="1481"/>
      <c r="D36" s="1481"/>
      <c r="E36" s="1326"/>
      <c r="F36" s="1326"/>
      <c r="G36" s="1326"/>
    </row>
    <row r="37" spans="2:30" s="396" customFormat="1" x14ac:dyDescent="0.25">
      <c r="B37" s="396" t="s">
        <v>39</v>
      </c>
      <c r="L37" s="396" t="e">
        <f>GETPIVOTDATA("Cuenta número de expedientes",#REF!,"CCAA",$B37,"Sexo",L$9,"TramoEdad",L$1)</f>
        <v>#REF!</v>
      </c>
      <c r="M37" s="396" t="e">
        <f>L37/$J37*100</f>
        <v>#REF!</v>
      </c>
      <c r="N37" s="396" t="e">
        <f>GETPIVOTDATA("Cuenta número de expedientes",#REF!,"CCAA",$B37,"Sexo",N$9,"TramoEdad",N$1)</f>
        <v>#REF!</v>
      </c>
      <c r="O37" s="396" t="e">
        <f>N37/$J37*100</f>
        <v>#REF!</v>
      </c>
      <c r="Q37" s="396" t="e">
        <f>GETPIVOTDATA("Cuenta número de expedientes",#REF!,"CCAA",$B37,"TramoEdad",Q$1)</f>
        <v>#REF!</v>
      </c>
      <c r="R37" s="396" t="e">
        <f>Q37/$D37*100</f>
        <v>#REF!</v>
      </c>
      <c r="S37" s="396" t="e">
        <f>GETPIVOTDATA("Cuenta número de expedientes",#REF!,"CCAA",$B37,"Sexo",S$9,"TramoEdad",S$1)</f>
        <v>#REF!</v>
      </c>
      <c r="T37" s="396" t="e">
        <f>S37/$Q37*100</f>
        <v>#REF!</v>
      </c>
      <c r="U37" s="396" t="e">
        <f>GETPIVOTDATA("Cuenta número de expedientes",#REF!,"CCAA",$B37,"Sexo",U$9,"TramoEdad",U$1)</f>
        <v>#REF!</v>
      </c>
      <c r="V37" s="396" t="e">
        <f>U37/$Q37*100</f>
        <v>#REF!</v>
      </c>
      <c r="X37" s="396" t="e">
        <f>GETPIVOTDATA("Cuenta número de expedientes",#REF!,"CCAA",$B37,"TramoEdad",X$1)</f>
        <v>#REF!</v>
      </c>
      <c r="Y37" s="396" t="e">
        <f>X37/$D37*100</f>
        <v>#REF!</v>
      </c>
      <c r="Z37" s="396" t="e">
        <f>GETPIVOTDATA("Cuenta número de expedientes",#REF!,"CCAA",$B37,"Sexo",Z$9,"TramoEdad",Z$1)</f>
        <v>#REF!</v>
      </c>
      <c r="AA37" s="396" t="e">
        <f>Z37/$X37*100</f>
        <v>#REF!</v>
      </c>
      <c r="AB37" s="396" t="e">
        <f>GETPIVOTDATA("Cuenta número de expedientes",#REF!,"CCAA",$B37,"Sexo",AB$9,"TramoEdad",AB$1)</f>
        <v>#REF!</v>
      </c>
      <c r="AC37" s="396" t="e">
        <f>AB37/$X37*100</f>
        <v>#REF!</v>
      </c>
    </row>
    <row r="38" spans="2:30" s="396" customFormat="1" x14ac:dyDescent="0.25">
      <c r="B38" s="396" t="s">
        <v>47</v>
      </c>
      <c r="L38" s="396" t="e">
        <f>GETPIVOTDATA("Cuenta número de expedientes",#REF!,"CCAA",$B38,"Sexo",L$9,"TramoEdad",L$1)</f>
        <v>#REF!</v>
      </c>
      <c r="M38" s="396" t="e">
        <f>L38/$J38*100</f>
        <v>#REF!</v>
      </c>
      <c r="N38" s="396" t="e">
        <f>GETPIVOTDATA("Cuenta número de expedientes",#REF!,"CCAA",$B38,"Sexo",N$9,"TramoEdad",N$1)</f>
        <v>#REF!</v>
      </c>
      <c r="O38" s="396" t="e">
        <f>N38/$J38*100</f>
        <v>#REF!</v>
      </c>
      <c r="Q38" s="396" t="e">
        <f>GETPIVOTDATA("Cuenta número de expedientes",#REF!,"CCAA",$B38,"TramoEdad",Q$1)</f>
        <v>#REF!</v>
      </c>
      <c r="R38" s="396" t="e">
        <f>Q38/$D38*100</f>
        <v>#REF!</v>
      </c>
      <c r="S38" s="396" t="e">
        <f>GETPIVOTDATA("Cuenta número de expedientes",#REF!,"CCAA",$B38,"Sexo",S$9,"TramoEdad",S$1)</f>
        <v>#REF!</v>
      </c>
      <c r="T38" s="396" t="e">
        <f>S38/$Q38*100</f>
        <v>#REF!</v>
      </c>
      <c r="U38" s="396" t="e">
        <f>GETPIVOTDATA("Cuenta número de expedientes",#REF!,"CCAA",$B38,"Sexo",U$9,"TramoEdad",U$1)</f>
        <v>#REF!</v>
      </c>
      <c r="V38" s="396" t="e">
        <f>U38/$Q38*100</f>
        <v>#REF!</v>
      </c>
      <c r="X38" s="396" t="e">
        <f>GETPIVOTDATA("Cuenta número de expedientes",#REF!,"CCAA",$B38,"TramoEdad",X$1)</f>
        <v>#REF!</v>
      </c>
      <c r="Y38" s="396" t="e">
        <f>X38/$D38*100</f>
        <v>#REF!</v>
      </c>
      <c r="Z38" s="396" t="e">
        <f>GETPIVOTDATA("Cuenta número de expedientes",#REF!,"CCAA",$B38,"Sexo",Z$9,"TramoEdad",Z$1)</f>
        <v>#REF!</v>
      </c>
      <c r="AA38" s="396" t="e">
        <f>Z38/$X38*100</f>
        <v>#REF!</v>
      </c>
      <c r="AB38" s="396" t="e">
        <f>GETPIVOTDATA("Cuenta número de expedientes",#REF!,"CCAA",$B38,"Sexo",AB$9,"TramoEdad",AB$1)</f>
        <v>#REF!</v>
      </c>
      <c r="AC38" s="396" t="e">
        <f>AB38/$X38*100</f>
        <v>#REF!</v>
      </c>
    </row>
    <row r="39" spans="2:30" s="396" customFormat="1" x14ac:dyDescent="0.25"/>
    <row r="40" spans="2:30" s="396" customFormat="1" x14ac:dyDescent="0.25"/>
    <row r="41" spans="2:30" s="329" customFormat="1" x14ac:dyDescent="0.25">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row>
    <row r="42" spans="2:30" s="329" customFormat="1" x14ac:dyDescent="0.25">
      <c r="B42" s="396"/>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row>
    <row r="43" spans="2:30" s="396" customFormat="1" x14ac:dyDescent="0.25"/>
    <row r="44" spans="2:30" s="396" customFormat="1" x14ac:dyDescent="0.25"/>
    <row r="45" spans="2:30" s="396" customFormat="1" x14ac:dyDescent="0.25"/>
    <row r="46" spans="2:30"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 ref="B36:D36"/>
    <mergeCell ref="E9:F9"/>
    <mergeCell ref="G9:H9"/>
    <mergeCell ref="L9:M9"/>
    <mergeCell ref="D9:D10"/>
    <mergeCell ref="J9:J10"/>
    <mergeCell ref="K9:K10"/>
    <mergeCell ref="B34:O34"/>
    <mergeCell ref="B35:M35"/>
    <mergeCell ref="U9:V9"/>
    <mergeCell ref="X9:X10"/>
    <mergeCell ref="Y9:Y10"/>
    <mergeCell ref="Z9:AA9"/>
    <mergeCell ref="AB9:AC9"/>
  </mergeCells>
  <printOptions horizontalCentered="1"/>
  <pageMargins left="0" right="0" top="0.43307086614173229" bottom="0.43307086614173229" header="0" footer="0"/>
  <pageSetup paperSize="9" scale="58"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447"/>
      <c r="C2" s="1447"/>
    </row>
    <row r="3" spans="1:38" s="345" customFormat="1" ht="4.5" customHeight="1" x14ac:dyDescent="0.25">
      <c r="B3" s="1448"/>
      <c r="C3" s="1448"/>
    </row>
    <row r="4" spans="1:38" s="492" customFormat="1" ht="17.25" customHeight="1" x14ac:dyDescent="0.25">
      <c r="A4" s="1474" t="s">
        <v>394</v>
      </c>
      <c r="B4" s="1474"/>
      <c r="C4" s="1474"/>
      <c r="D4" s="1474"/>
      <c r="E4" s="1474"/>
      <c r="F4" s="1474"/>
      <c r="G4" s="1474"/>
      <c r="H4" s="1474"/>
      <c r="I4" s="1474"/>
      <c r="J4" s="1474"/>
      <c r="K4" s="1474"/>
      <c r="L4" s="1474"/>
      <c r="M4" s="1474"/>
      <c r="N4" s="1474"/>
    </row>
    <row r="5" spans="1:38" s="492" customFormat="1" ht="17.25" customHeight="1" x14ac:dyDescent="0.25">
      <c r="B5" s="1475" t="str">
        <f>porsaad!$B$6</f>
        <v>Situación a 31 de agosto de 2025</v>
      </c>
      <c r="C5" s="1475"/>
      <c r="D5" s="1475"/>
      <c r="E5" s="1475"/>
      <c r="F5" s="1475"/>
      <c r="G5" s="1475"/>
      <c r="H5" s="1475"/>
      <c r="I5" s="1475"/>
      <c r="J5" s="1475"/>
      <c r="K5" s="1475"/>
      <c r="L5" s="1475"/>
      <c r="M5" s="1475"/>
      <c r="N5" s="1475"/>
    </row>
    <row r="6" spans="1:38" s="492" customFormat="1" ht="6" customHeight="1" x14ac:dyDescent="0.25"/>
    <row r="7" spans="1:38" s="437" customFormat="1" ht="12.75" customHeight="1" x14ac:dyDescent="0.25">
      <c r="A7" s="488"/>
      <c r="B7" s="1451" t="s">
        <v>12</v>
      </c>
      <c r="D7" s="1454" t="s">
        <v>29</v>
      </c>
      <c r="E7" s="1455"/>
      <c r="F7" s="489"/>
      <c r="G7" s="1485"/>
      <c r="H7" s="1485"/>
      <c r="I7" s="489"/>
      <c r="J7" s="1485"/>
      <c r="K7" s="1485"/>
      <c r="L7" s="489"/>
      <c r="M7" s="1485"/>
      <c r="N7" s="1486"/>
      <c r="O7" s="488"/>
      <c r="P7" s="488"/>
      <c r="W7" s="490"/>
    </row>
    <row r="8" spans="1:38" s="437" customFormat="1" ht="33.75" customHeight="1" x14ac:dyDescent="0.25">
      <c r="A8" s="488"/>
      <c r="B8" s="1452"/>
      <c r="D8" s="1483"/>
      <c r="E8" s="1484"/>
      <c r="F8" s="491"/>
      <c r="G8" s="1460" t="s">
        <v>218</v>
      </c>
      <c r="H8" s="1462"/>
      <c r="J8" s="1460" t="s">
        <v>172</v>
      </c>
      <c r="K8" s="1462"/>
      <c r="M8" s="1460" t="s">
        <v>173</v>
      </c>
      <c r="N8" s="1462"/>
      <c r="O8" s="488"/>
      <c r="P8" s="488"/>
      <c r="W8" s="490"/>
    </row>
    <row r="9" spans="1:38" s="437" customFormat="1" ht="6" customHeight="1" x14ac:dyDescent="0.25">
      <c r="A9" s="488"/>
      <c r="B9" s="1452"/>
      <c r="D9" s="1487" t="s">
        <v>9</v>
      </c>
      <c r="E9" s="1494" t="s">
        <v>217</v>
      </c>
      <c r="G9" s="1489" t="s">
        <v>9</v>
      </c>
      <c r="H9" s="1491" t="s">
        <v>217</v>
      </c>
      <c r="J9" s="1489" t="s">
        <v>9</v>
      </c>
      <c r="K9" s="1491" t="s">
        <v>217</v>
      </c>
      <c r="M9" s="1489" t="s">
        <v>9</v>
      </c>
      <c r="N9" s="1491" t="s">
        <v>217</v>
      </c>
      <c r="O9" s="488"/>
      <c r="P9" s="488"/>
      <c r="W9" s="490"/>
    </row>
    <row r="10" spans="1:38" s="437" customFormat="1" ht="27.75" customHeight="1" x14ac:dyDescent="0.25">
      <c r="A10" s="488"/>
      <c r="B10" s="1453"/>
      <c r="D10" s="1488"/>
      <c r="E10" s="1495"/>
      <c r="F10" s="493"/>
      <c r="G10" s="1490"/>
      <c r="H10" s="1492"/>
      <c r="I10" s="494"/>
      <c r="J10" s="1490"/>
      <c r="K10" s="1492"/>
      <c r="L10" s="494"/>
      <c r="M10" s="1490"/>
      <c r="N10" s="1492"/>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429699</v>
      </c>
      <c r="E12" s="498">
        <f>D12/'20pobl'!D12*100</f>
        <v>4.978056878110424</v>
      </c>
      <c r="F12" s="350"/>
      <c r="G12" s="355">
        <v>122740</v>
      </c>
      <c r="H12" s="498">
        <v>1.7487695993915637</v>
      </c>
      <c r="I12" s="350"/>
      <c r="J12" s="355">
        <v>103516</v>
      </c>
      <c r="K12" s="498">
        <v>8.7994852034237034</v>
      </c>
      <c r="L12" s="350"/>
      <c r="M12" s="355">
        <v>203443</v>
      </c>
      <c r="N12" s="498">
        <f>M12/'20pobl'!X12*100</f>
        <v>46.573006185529245</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60137</v>
      </c>
      <c r="E13" s="500">
        <f>D13/'20pobl'!D13*100</f>
        <v>4.4493489524567709</v>
      </c>
      <c r="F13" s="350"/>
      <c r="G13" s="368">
        <v>11434</v>
      </c>
      <c r="H13" s="501">
        <v>1.0900361883625242</v>
      </c>
      <c r="I13" s="350"/>
      <c r="J13" s="368">
        <v>11953</v>
      </c>
      <c r="K13" s="501">
        <v>5.8206803860650389</v>
      </c>
      <c r="L13" s="350"/>
      <c r="M13" s="368">
        <v>36750</v>
      </c>
      <c r="N13" s="501">
        <f>M13/'20pobl'!X13*100</f>
        <v>37.777161007802142</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51290</v>
      </c>
      <c r="E14" s="500">
        <f>D14/'20pobl'!D14*100</f>
        <v>5.0802348259061265</v>
      </c>
      <c r="F14" s="350"/>
      <c r="G14" s="368">
        <v>10781</v>
      </c>
      <c r="H14" s="501">
        <v>1.4827518862760525</v>
      </c>
      <c r="I14" s="350"/>
      <c r="J14" s="368">
        <v>11823</v>
      </c>
      <c r="K14" s="501">
        <v>5.989088643374922</v>
      </c>
      <c r="L14" s="350"/>
      <c r="M14" s="368">
        <v>28686</v>
      </c>
      <c r="N14" s="501">
        <f>M14/'20pobl'!X14*100</f>
        <v>33.710162639842061</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49300</v>
      </c>
      <c r="E15" s="500">
        <f>D15/'20pobl'!D15*100</f>
        <v>4.0023770710068778</v>
      </c>
      <c r="F15" s="350"/>
      <c r="G15" s="368">
        <v>14462</v>
      </c>
      <c r="H15" s="501">
        <v>1.4088980161250726</v>
      </c>
      <c r="I15" s="350"/>
      <c r="J15" s="368">
        <v>11591</v>
      </c>
      <c r="K15" s="501">
        <v>7.6855750422703313</v>
      </c>
      <c r="L15" s="350"/>
      <c r="M15" s="368">
        <v>23247</v>
      </c>
      <c r="N15" s="501">
        <f>M15/'20pobl'!X15*100</f>
        <v>42.673054683627953</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77796</v>
      </c>
      <c r="E16" s="500">
        <f>D16/'20pobl'!D16*100</f>
        <v>3.4749686656059575</v>
      </c>
      <c r="F16" s="350"/>
      <c r="G16" s="368">
        <v>26517</v>
      </c>
      <c r="H16" s="501">
        <v>1.4408922805732487</v>
      </c>
      <c r="I16" s="350"/>
      <c r="J16" s="368">
        <v>18624</v>
      </c>
      <c r="K16" s="501">
        <v>6.2731994529813191</v>
      </c>
      <c r="L16" s="350"/>
      <c r="M16" s="368">
        <v>32655</v>
      </c>
      <c r="N16" s="501">
        <f>M16/'20pobl'!X16*100</f>
        <v>32.155306536423971</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23683</v>
      </c>
      <c r="E17" s="502">
        <f>D17/'20pobl'!D17*100</f>
        <v>4.0082863530737871</v>
      </c>
      <c r="F17" s="350"/>
      <c r="G17" s="377">
        <v>6650</v>
      </c>
      <c r="H17" s="502">
        <v>1.481299979952331</v>
      </c>
      <c r="I17" s="350"/>
      <c r="J17" s="377">
        <v>5098</v>
      </c>
      <c r="K17" s="502">
        <v>5.067141110636225</v>
      </c>
      <c r="L17" s="350"/>
      <c r="M17" s="377">
        <v>11935</v>
      </c>
      <c r="N17" s="502">
        <f>M17/'20pobl'!X17*100</f>
        <v>28.88991092176607</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161372</v>
      </c>
      <c r="E18" s="500">
        <f>D18/'20pobl'!D18*100</f>
        <v>6.7472180666158801</v>
      </c>
      <c r="F18" s="350"/>
      <c r="G18" s="368">
        <v>32852</v>
      </c>
      <c r="H18" s="501">
        <v>1.8785238046225454</v>
      </c>
      <c r="I18" s="350"/>
      <c r="J18" s="368">
        <v>29225</v>
      </c>
      <c r="K18" s="501">
        <v>6.9263074071791859</v>
      </c>
      <c r="L18" s="350"/>
      <c r="M18" s="368">
        <v>99295</v>
      </c>
      <c r="N18" s="501">
        <f>M18/'20pobl'!X18*100</f>
        <v>44.946134347275027</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104263</v>
      </c>
      <c r="E19" s="500">
        <f>D19/'20pobl'!D19*100</f>
        <v>4.9544461619828235</v>
      </c>
      <c r="F19" s="350"/>
      <c r="G19" s="368">
        <v>24240</v>
      </c>
      <c r="H19" s="501">
        <v>1.4350557356939921</v>
      </c>
      <c r="I19" s="350"/>
      <c r="J19" s="368">
        <v>21145</v>
      </c>
      <c r="K19" s="501">
        <v>7.4920367214322923</v>
      </c>
      <c r="L19" s="350"/>
      <c r="M19" s="368">
        <v>58878</v>
      </c>
      <c r="N19" s="501">
        <f>M19/'20pobl'!X19*100</f>
        <v>44.246883149090309</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409358</v>
      </c>
      <c r="E20" s="500">
        <f>D20/'20pobl'!D20*100</f>
        <v>5.1091637273064139</v>
      </c>
      <c r="F20" s="350"/>
      <c r="G20" s="368">
        <v>103555</v>
      </c>
      <c r="H20" s="501">
        <v>1.6063174944580454</v>
      </c>
      <c r="I20" s="350"/>
      <c r="J20" s="368">
        <v>94646</v>
      </c>
      <c r="K20" s="501">
        <v>8.6034387939223418</v>
      </c>
      <c r="L20" s="350"/>
      <c r="M20" s="368">
        <v>211157</v>
      </c>
      <c r="N20" s="501">
        <f>M20/'20pobl'!X20*100</f>
        <v>45.370786178860037</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228773</v>
      </c>
      <c r="E21" s="500">
        <f>D21/'20pobl'!D21*100</f>
        <v>4.300822384963392</v>
      </c>
      <c r="F21" s="350"/>
      <c r="G21" s="368">
        <v>60653</v>
      </c>
      <c r="H21" s="501">
        <v>1.4287275696155182</v>
      </c>
      <c r="I21" s="350"/>
      <c r="J21" s="368">
        <v>50437</v>
      </c>
      <c r="K21" s="501">
        <v>6.5232517835248345</v>
      </c>
      <c r="L21" s="350"/>
      <c r="M21" s="368">
        <v>117683</v>
      </c>
      <c r="N21" s="501">
        <f>M21/'20pobl'!X21*100</f>
        <v>39.11670561174801</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60681</v>
      </c>
      <c r="E22" s="500">
        <f>D22/'20pobl'!D22*100</f>
        <v>5.753493236343501</v>
      </c>
      <c r="F22" s="350"/>
      <c r="G22" s="368">
        <v>14277</v>
      </c>
      <c r="H22" s="501">
        <v>1.7438025815655505</v>
      </c>
      <c r="I22" s="350"/>
      <c r="J22" s="368">
        <v>13168</v>
      </c>
      <c r="K22" s="501">
        <v>8.1644800476178663</v>
      </c>
      <c r="L22" s="350"/>
      <c r="M22" s="368">
        <v>33236</v>
      </c>
      <c r="N22" s="501">
        <f>M22/'20pobl'!X22*100</f>
        <v>44.511109027842885</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94599</v>
      </c>
      <c r="E23" s="500">
        <f>D23/'20pobl'!D23*100</f>
        <v>3.4961137660749944</v>
      </c>
      <c r="F23" s="350"/>
      <c r="G23" s="368">
        <v>26677</v>
      </c>
      <c r="H23" s="501">
        <v>1.3432919994642341</v>
      </c>
      <c r="I23" s="350"/>
      <c r="J23" s="368">
        <v>16557</v>
      </c>
      <c r="K23" s="501">
        <v>3.459024236359344</v>
      </c>
      <c r="L23" s="350"/>
      <c r="M23" s="368">
        <v>51365</v>
      </c>
      <c r="N23" s="501">
        <f>M23/'20pobl'!X23*100</f>
        <v>21.292956929071842</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272026</v>
      </c>
      <c r="E24" s="500">
        <f>D24/'20pobl'!D24*100</f>
        <v>3.8809473400075443</v>
      </c>
      <c r="F24" s="350"/>
      <c r="G24" s="368">
        <v>64125</v>
      </c>
      <c r="H24" s="501">
        <v>1.1241580647756968</v>
      </c>
      <c r="I24" s="350"/>
      <c r="J24" s="368">
        <v>53441</v>
      </c>
      <c r="K24" s="501">
        <v>5.8548283901276115</v>
      </c>
      <c r="L24" s="350"/>
      <c r="M24" s="368">
        <v>154460</v>
      </c>
      <c r="N24" s="501">
        <f>M24/'20pobl'!X24*100</f>
        <v>39.379855238367185</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72177</v>
      </c>
      <c r="E25" s="500">
        <f>D25/'20pobl'!D25*100</f>
        <v>4.601681105163431</v>
      </c>
      <c r="F25" s="350"/>
      <c r="G25" s="368">
        <v>24387</v>
      </c>
      <c r="H25" s="501">
        <v>1.8658703416362918</v>
      </c>
      <c r="I25" s="350"/>
      <c r="J25" s="368">
        <v>17152</v>
      </c>
      <c r="K25" s="501">
        <v>9.0715804394046771</v>
      </c>
      <c r="L25" s="350"/>
      <c r="M25" s="368">
        <v>30638</v>
      </c>
      <c r="N25" s="501">
        <f>M25/'20pobl'!X25*100</f>
        <v>42.309498163338581</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23731</v>
      </c>
      <c r="E26" s="504">
        <f>D26/'20pobl'!D26*100</f>
        <v>3.4984292375573647</v>
      </c>
      <c r="F26" s="350"/>
      <c r="G26" s="377">
        <v>5591</v>
      </c>
      <c r="H26" s="502">
        <v>1.0397063308464187</v>
      </c>
      <c r="I26" s="350"/>
      <c r="J26" s="377">
        <v>4507</v>
      </c>
      <c r="K26" s="502">
        <v>4.612770835252336</v>
      </c>
      <c r="L26" s="350"/>
      <c r="M26" s="377">
        <v>13633</v>
      </c>
      <c r="N26" s="502">
        <f>M26/'20pobl'!X26*100</f>
        <v>31.794859834880356</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120133</v>
      </c>
      <c r="E27" s="504">
        <f>D27/'20pobl'!D27*100</f>
        <v>5.3927307463715675</v>
      </c>
      <c r="F27" s="350"/>
      <c r="G27" s="377">
        <v>31509</v>
      </c>
      <c r="H27" s="502">
        <v>1.8566005984206313</v>
      </c>
      <c r="I27" s="350"/>
      <c r="J27" s="377">
        <v>24019</v>
      </c>
      <c r="K27" s="502">
        <v>6.5312681847104317</v>
      </c>
      <c r="L27" s="350"/>
      <c r="M27" s="377">
        <v>64605</v>
      </c>
      <c r="N27" s="502">
        <f>M27/'20pobl'!X27*100</f>
        <v>39.684635986142162</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14720</v>
      </c>
      <c r="E28" s="504">
        <f>D28/'20pobl'!D28*100</f>
        <v>4.5406312464526319</v>
      </c>
      <c r="F28" s="350"/>
      <c r="G28" s="377">
        <v>3418</v>
      </c>
      <c r="H28" s="502">
        <v>1.3537277019105858</v>
      </c>
      <c r="I28" s="350"/>
      <c r="J28" s="377">
        <v>2751</v>
      </c>
      <c r="K28" s="502">
        <v>5.5939647809996345</v>
      </c>
      <c r="L28" s="350"/>
      <c r="M28" s="377">
        <v>8551</v>
      </c>
      <c r="N28" s="502">
        <f>M28/'20pobl'!X28*100</f>
        <v>37.97406519229061</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5854</v>
      </c>
      <c r="E29" s="506">
        <f>D29/'20pobl'!D29*100</f>
        <v>3.4605471613345631</v>
      </c>
      <c r="F29" s="350"/>
      <c r="G29" s="389">
        <v>3128</v>
      </c>
      <c r="H29" s="507">
        <v>2.118394408739054</v>
      </c>
      <c r="I29" s="350"/>
      <c r="J29" s="389">
        <v>1079</v>
      </c>
      <c r="K29" s="507">
        <v>6.5023502470772572</v>
      </c>
      <c r="L29" s="350"/>
      <c r="M29" s="389">
        <v>1647</v>
      </c>
      <c r="N29" s="507">
        <f>M29/'20pobl'!X29*100</f>
        <v>33.536957849725106</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36" t="s">
        <v>0</v>
      </c>
      <c r="C31" s="320"/>
      <c r="D31" s="1242">
        <f>G31+J31+M31</f>
        <v>2259592</v>
      </c>
      <c r="E31" s="1243">
        <f>D31/'20pobl'!D31*100</f>
        <v>4.647482877052191</v>
      </c>
      <c r="F31" s="320"/>
      <c r="G31" s="1242">
        <f>SUM(G12:G29)</f>
        <v>586996</v>
      </c>
      <c r="H31" s="1243">
        <f>G31/'20pobl'!J31*100</f>
        <v>1.5171255304838731</v>
      </c>
      <c r="I31" s="320"/>
      <c r="J31" s="1242">
        <f>SUM(J12:J29)</f>
        <v>490732</v>
      </c>
      <c r="K31" s="1243">
        <f>J31/'20pobl'!Q31*100</f>
        <v>7.0326259892971184</v>
      </c>
      <c r="L31" s="320"/>
      <c r="M31" s="1242">
        <f>SUM(M12:M29)</f>
        <v>1181864</v>
      </c>
      <c r="N31" s="1243">
        <f>M31/'20pobl'!X31*100</f>
        <v>40.05729326600764</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hidden="1" customHeight="1" x14ac:dyDescent="0.25">
      <c r="B33" s="397" t="s">
        <v>47</v>
      </c>
      <c r="C33" s="509"/>
      <c r="F33" s="509"/>
    </row>
    <row r="34" spans="2:14" s="496" customFormat="1" ht="13.5" customHeight="1" x14ac:dyDescent="0.25">
      <c r="B34" s="1479" t="str">
        <f>'20pobl'!B34:H34</f>
        <v xml:space="preserve">(1) Cifras INE de población referidas al 01/01/2024. Publicado Censo de Población Anual el 19/12/2024 </v>
      </c>
      <c r="C34" s="1496"/>
      <c r="D34" s="1496"/>
      <c r="E34" s="1496"/>
      <c r="F34" s="1496"/>
      <c r="G34" s="1496"/>
      <c r="H34" s="1496"/>
      <c r="I34" s="1496"/>
      <c r="J34" s="1496"/>
      <c r="K34" s="1496"/>
      <c r="L34" s="1496"/>
      <c r="M34" s="1496"/>
      <c r="N34" s="1496"/>
    </row>
    <row r="35" spans="2:14" ht="29.25" customHeight="1" x14ac:dyDescent="0.25">
      <c r="B35" s="1493"/>
      <c r="C35" s="1493"/>
      <c r="D35" s="1493"/>
      <c r="E35" s="510"/>
    </row>
    <row r="36" spans="2:14" ht="4.5" customHeight="1" x14ac:dyDescent="0.25">
      <c r="B36" s="1473"/>
      <c r="C36" s="1473"/>
      <c r="D36" s="1473"/>
      <c r="E36" s="452"/>
    </row>
  </sheetData>
  <mergeCells count="23">
    <mergeCell ref="B35:D35"/>
    <mergeCell ref="B36:D36"/>
    <mergeCell ref="E9:E10"/>
    <mergeCell ref="B34:N34"/>
    <mergeCell ref="K9:K10"/>
    <mergeCell ref="M9:M10"/>
    <mergeCell ref="N9:N10"/>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193" t="s">
        <v>135</v>
      </c>
      <c r="T1" s="193"/>
      <c r="U1" s="193"/>
      <c r="V1" s="193" t="s">
        <v>16</v>
      </c>
      <c r="W1" s="193"/>
      <c r="X1" s="193"/>
      <c r="Y1" s="193" t="s">
        <v>15</v>
      </c>
    </row>
    <row r="2" spans="1:50" s="36" customFormat="1" ht="52.5" customHeight="1" x14ac:dyDescent="0.3">
      <c r="B2" s="1502"/>
      <c r="C2" s="1502"/>
      <c r="D2" s="1502"/>
      <c r="E2" s="1502"/>
      <c r="F2" s="1502"/>
      <c r="G2" s="1502"/>
      <c r="H2" s="1502"/>
      <c r="I2" s="1502"/>
      <c r="O2" s="37"/>
    </row>
    <row r="3" spans="1:50" s="38" customFormat="1" ht="4.5" customHeight="1" x14ac:dyDescent="0.25">
      <c r="B3" s="1503"/>
      <c r="C3" s="1503"/>
      <c r="D3" s="1503"/>
      <c r="E3" s="1503"/>
      <c r="F3" s="1503"/>
      <c r="G3" s="1503"/>
      <c r="H3" s="1503"/>
      <c r="I3" s="1503"/>
      <c r="O3" s="37"/>
    </row>
    <row r="4" spans="1:50" s="38" customFormat="1" ht="17.25" customHeight="1" x14ac:dyDescent="0.25">
      <c r="A4" s="1503" t="s">
        <v>191</v>
      </c>
      <c r="B4" s="1503"/>
      <c r="C4" s="1503"/>
      <c r="D4" s="1503"/>
      <c r="E4" s="1503"/>
      <c r="F4" s="1503"/>
      <c r="G4" s="1503"/>
      <c r="H4" s="1503"/>
      <c r="I4" s="1503"/>
      <c r="J4" s="1503"/>
      <c r="K4" s="1503"/>
      <c r="L4" s="1503"/>
      <c r="M4" s="1503"/>
      <c r="N4" s="1503"/>
      <c r="O4" s="1503"/>
      <c r="P4" s="1503"/>
      <c r="Q4" s="1503"/>
      <c r="R4" s="1503"/>
      <c r="S4" s="1503"/>
      <c r="T4" s="1503"/>
      <c r="U4" s="1503"/>
      <c r="V4" s="1503"/>
      <c r="W4" s="1503"/>
      <c r="X4" s="1503"/>
      <c r="Y4" s="1503"/>
      <c r="Z4" s="1503"/>
    </row>
    <row r="5" spans="1:50" s="38" customFormat="1" ht="17.25" customHeight="1" x14ac:dyDescent="0.25">
      <c r="B5" s="1511" t="e">
        <f>#REF!</f>
        <v>#REF!</v>
      </c>
      <c r="C5" s="1511"/>
      <c r="D5" s="1511"/>
      <c r="E5" s="1511"/>
      <c r="F5" s="1511"/>
      <c r="G5" s="1511"/>
      <c r="H5" s="1511"/>
      <c r="I5" s="1511"/>
      <c r="J5" s="1511"/>
      <c r="K5" s="1511"/>
      <c r="L5" s="1511"/>
      <c r="M5" s="1511"/>
      <c r="N5" s="1511"/>
      <c r="O5" s="1511"/>
      <c r="P5" s="1511"/>
      <c r="Q5" s="1511"/>
      <c r="R5" s="1511"/>
      <c r="S5" s="1511"/>
      <c r="T5" s="1511"/>
      <c r="U5" s="1511"/>
      <c r="V5" s="1511"/>
      <c r="W5" s="1511"/>
      <c r="X5" s="1511"/>
      <c r="Y5" s="1511"/>
      <c r="Z5" s="1511"/>
    </row>
    <row r="6" spans="1:50" s="38" customFormat="1" ht="6" customHeight="1" x14ac:dyDescent="0.25">
      <c r="O6" s="37"/>
    </row>
    <row r="7" spans="1:50" s="41" customFormat="1" ht="12.75" customHeight="1" x14ac:dyDescent="0.25">
      <c r="A7" s="39"/>
      <c r="B7" s="1504" t="s">
        <v>12</v>
      </c>
      <c r="C7" s="40"/>
      <c r="D7" s="1499" t="s">
        <v>109</v>
      </c>
      <c r="E7" s="1497"/>
      <c r="F7" s="181"/>
      <c r="G7" s="1497"/>
      <c r="H7" s="1497"/>
      <c r="I7" s="181"/>
      <c r="J7" s="1497"/>
      <c r="K7" s="1497"/>
      <c r="L7" s="181"/>
      <c r="M7" s="1497"/>
      <c r="N7" s="1498"/>
      <c r="O7" s="40"/>
      <c r="P7" s="1499" t="s">
        <v>13</v>
      </c>
      <c r="Q7" s="1497"/>
      <c r="R7" s="181"/>
      <c r="S7" s="1497"/>
      <c r="T7" s="1497"/>
      <c r="U7" s="181"/>
      <c r="V7" s="1497"/>
      <c r="W7" s="1497"/>
      <c r="X7" s="181"/>
      <c r="Y7" s="1497"/>
      <c r="Z7" s="1498"/>
      <c r="AA7" s="116"/>
      <c r="AB7" s="116"/>
      <c r="AC7" s="117"/>
      <c r="AD7" s="117"/>
      <c r="AE7" s="117"/>
      <c r="AF7" s="117"/>
      <c r="AG7" s="117"/>
      <c r="AH7" s="117"/>
      <c r="AI7" s="118"/>
    </row>
    <row r="8" spans="1:50" s="41" customFormat="1" ht="33.75" customHeight="1" x14ac:dyDescent="0.25">
      <c r="A8" s="39"/>
      <c r="B8" s="1505"/>
      <c r="C8" s="40"/>
      <c r="D8" s="1508"/>
      <c r="E8" s="1509"/>
      <c r="F8" s="40"/>
      <c r="G8" s="1499" t="s">
        <v>168</v>
      </c>
      <c r="H8" s="1498"/>
      <c r="I8" s="40"/>
      <c r="J8" s="1499" t="s">
        <v>174</v>
      </c>
      <c r="K8" s="1498"/>
      <c r="L8" s="40"/>
      <c r="M8" s="1499" t="s">
        <v>169</v>
      </c>
      <c r="N8" s="1498"/>
      <c r="O8" s="40"/>
      <c r="P8" s="1508"/>
      <c r="Q8" s="1510"/>
      <c r="R8" s="130"/>
      <c r="S8" s="1499" t="s">
        <v>171</v>
      </c>
      <c r="T8" s="1498"/>
      <c r="U8" s="40"/>
      <c r="V8" s="1499" t="s">
        <v>172</v>
      </c>
      <c r="W8" s="1498"/>
      <c r="X8" s="40"/>
      <c r="Y8" s="1499" t="s">
        <v>173</v>
      </c>
      <c r="Z8" s="1498"/>
      <c r="AA8" s="116"/>
      <c r="AB8" s="116"/>
      <c r="AC8" s="117"/>
      <c r="AD8" s="117"/>
      <c r="AE8" s="117"/>
      <c r="AF8" s="117"/>
      <c r="AG8" s="117"/>
      <c r="AH8" s="117"/>
      <c r="AI8" s="118"/>
    </row>
    <row r="9" spans="1:50" s="46" customFormat="1" ht="36.75" customHeight="1" x14ac:dyDescent="0.25">
      <c r="A9" s="42"/>
      <c r="B9" s="150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v>8384408</v>
      </c>
      <c r="E11" s="28">
        <f t="shared" ref="E11:E28" si="0">D11*100/$D$30</f>
        <v>17.944934163017855</v>
      </c>
      <c r="F11" s="53"/>
      <c r="G11" s="54">
        <v>6973463</v>
      </c>
      <c r="H11" s="182">
        <f>G11*100/$G$30</f>
        <v>18.441080349722064</v>
      </c>
      <c r="I11" s="53"/>
      <c r="J11" s="54">
        <v>999769</v>
      </c>
      <c r="K11" s="182">
        <f>J11*100/$J$30</f>
        <v>16.561910466829101</v>
      </c>
      <c r="L11" s="53"/>
      <c r="M11" s="54">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v>1308728</v>
      </c>
      <c r="E12" s="29">
        <f t="shared" si="0"/>
        <v>2.801037091384154</v>
      </c>
      <c r="F12" s="53"/>
      <c r="G12" s="61">
        <v>1025808</v>
      </c>
      <c r="H12" s="183">
        <f t="shared" ref="H12:H28" si="2">G12*100/$G$30</f>
        <v>2.7127135759360437</v>
      </c>
      <c r="I12" s="53"/>
      <c r="J12" s="61">
        <v>180311</v>
      </c>
      <c r="K12" s="183">
        <f t="shared" ref="K12:K28" si="3">J12*100/$J$30</f>
        <v>2.9869846316343294</v>
      </c>
      <c r="L12" s="53"/>
      <c r="M12" s="61">
        <v>102609</v>
      </c>
      <c r="N12" s="183">
        <f t="shared" si="1"/>
        <v>3.5732406554545468</v>
      </c>
      <c r="O12" s="53"/>
      <c r="P12" s="63" t="e">
        <f t="shared" ref="P12:P28" si="4">S12+V12+Y12</f>
        <v>#REF!</v>
      </c>
      <c r="Q12" s="64" t="e">
        <f t="shared" ref="Q12:Q28" si="5">P12*100/D12</f>
        <v>#REF!</v>
      </c>
      <c r="R12" s="53"/>
      <c r="S12" s="61" t="e">
        <f>GETPIVOTDATA("Cuenta número de expedientes",#REF!,"CCAA",$B12,"TramoEdad",S$1)</f>
        <v>#REF!</v>
      </c>
      <c r="T12" s="62" t="e">
        <f t="shared" ref="T12:T28" si="6">S12*100/G12</f>
        <v>#REF!</v>
      </c>
      <c r="U12" s="53"/>
      <c r="V12" s="61" t="e">
        <f>GETPIVOTDATA("Cuenta número de expedientes",#REF!,"CCAA",$B12,"TramoEdad",V$1)</f>
        <v>#REF!</v>
      </c>
      <c r="W12" s="62" t="e">
        <f t="shared" ref="W12:W28" si="7">V12*100/J12</f>
        <v>#REF!</v>
      </c>
      <c r="X12" s="53"/>
      <c r="Y12" s="61" t="e">
        <f>GETPIVOTDATA("Cuenta número de expedientes",#REF!,"CCAA",$B12,"TramoEdad",Y$1)</f>
        <v>#REF!</v>
      </c>
      <c r="Z12" s="62" t="e">
        <f t="shared" ref="Z12:Z28" si="8">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v>1028244</v>
      </c>
      <c r="E13" s="29">
        <f t="shared" si="0"/>
        <v>2.2007243544825266</v>
      </c>
      <c r="F13" s="53"/>
      <c r="G13" s="61">
        <v>768630</v>
      </c>
      <c r="H13" s="183">
        <f t="shared" si="2"/>
        <v>2.0326153002040548</v>
      </c>
      <c r="I13" s="53"/>
      <c r="J13" s="61">
        <v>168505</v>
      </c>
      <c r="K13" s="183">
        <f t="shared" si="3"/>
        <v>2.7914095388165041</v>
      </c>
      <c r="L13" s="53"/>
      <c r="M13" s="61">
        <v>91109</v>
      </c>
      <c r="N13" s="183">
        <f t="shared" si="1"/>
        <v>3.1727663545869107</v>
      </c>
      <c r="O13" s="53"/>
      <c r="P13" s="63" t="e">
        <f t="shared" si="4"/>
        <v>#REF!</v>
      </c>
      <c r="Q13" s="64" t="e">
        <f t="shared" si="5"/>
        <v>#REF!</v>
      </c>
      <c r="R13" s="53"/>
      <c r="S13" s="61" t="e">
        <f>GETPIVOTDATA("Cuenta número de expedientes",#REF!,"CCAA",$B13,"TramoEdad",S$1)</f>
        <v>#REF!</v>
      </c>
      <c r="T13" s="62" t="e">
        <f t="shared" si="6"/>
        <v>#REF!</v>
      </c>
      <c r="U13" s="53"/>
      <c r="V13" s="61" t="e">
        <f>GETPIVOTDATA("Cuenta número de expedientes",#REF!,"CCAA",$B13,"TramoEdad",V$1)</f>
        <v>#REF!</v>
      </c>
      <c r="W13" s="62" t="e">
        <f t="shared" si="7"/>
        <v>#REF!</v>
      </c>
      <c r="X13" s="53"/>
      <c r="Y13" s="61" t="e">
        <f>GETPIVOTDATA("Cuenta número de expedientes",#REF!,"CCAA",$B13,"TramoEdad",Y$1)</f>
        <v>#REF!</v>
      </c>
      <c r="Z13" s="62" t="e">
        <f t="shared" si="8"/>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v>1128908</v>
      </c>
      <c r="E14" s="29">
        <f t="shared" si="0"/>
        <v>2.4161729410238815</v>
      </c>
      <c r="F14" s="53"/>
      <c r="G14" s="61">
        <v>954069</v>
      </c>
      <c r="H14" s="183">
        <f t="shared" si="2"/>
        <v>2.5230022856906213</v>
      </c>
      <c r="I14" s="53"/>
      <c r="J14" s="61">
        <v>125636</v>
      </c>
      <c r="K14" s="183">
        <f t="shared" si="3"/>
        <v>2.0812529528426476</v>
      </c>
      <c r="L14" s="53"/>
      <c r="M14" s="61">
        <v>49203</v>
      </c>
      <c r="N14" s="183">
        <f t="shared" si="1"/>
        <v>1.7134380022252442</v>
      </c>
      <c r="O14" s="53"/>
      <c r="P14" s="63" t="e">
        <f t="shared" si="4"/>
        <v>#REF!</v>
      </c>
      <c r="Q14" s="64" t="e">
        <f t="shared" si="5"/>
        <v>#REF!</v>
      </c>
      <c r="R14" s="53"/>
      <c r="S14" s="61" t="e">
        <f>GETPIVOTDATA("Cuenta número de expedientes",#REF!,"CCAA",$B14,"TramoEdad",S$1)</f>
        <v>#REF!</v>
      </c>
      <c r="T14" s="62" t="e">
        <f t="shared" si="6"/>
        <v>#REF!</v>
      </c>
      <c r="U14" s="53"/>
      <c r="V14" s="61" t="e">
        <f>GETPIVOTDATA("Cuenta número de expedientes",#REF!,"CCAA",$B14,"TramoEdad",V$1)</f>
        <v>#REF!</v>
      </c>
      <c r="W14" s="62" t="e">
        <f t="shared" si="7"/>
        <v>#REF!</v>
      </c>
      <c r="X14" s="53"/>
      <c r="Y14" s="61" t="e">
        <f>GETPIVOTDATA("Cuenta número de expedientes",#REF!,"CCAA",$B14,"TramoEdad",Y$1)</f>
        <v>#REF!</v>
      </c>
      <c r="Z14" s="62" t="e">
        <f t="shared" si="8"/>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v>2127685</v>
      </c>
      <c r="E15" s="29">
        <f t="shared" si="0"/>
        <v>4.5538298284912475</v>
      </c>
      <c r="F15" s="53"/>
      <c r="G15" s="61">
        <v>1796155</v>
      </c>
      <c r="H15" s="183">
        <f t="shared" si="2"/>
        <v>4.7498694229187182</v>
      </c>
      <c r="I15" s="53"/>
      <c r="J15" s="61">
        <v>243113</v>
      </c>
      <c r="K15" s="183">
        <f t="shared" si="3"/>
        <v>4.0273460562612193</v>
      </c>
      <c r="L15" s="53"/>
      <c r="M15" s="61">
        <v>88417</v>
      </c>
      <c r="N15" s="183">
        <f t="shared" si="1"/>
        <v>3.0790205443316343</v>
      </c>
      <c r="O15" s="53"/>
      <c r="P15" s="63" t="e">
        <f t="shared" si="4"/>
        <v>#REF!</v>
      </c>
      <c r="Q15" s="64" t="e">
        <f t="shared" si="5"/>
        <v>#REF!</v>
      </c>
      <c r="R15" s="53"/>
      <c r="S15" s="61" t="e">
        <f>GETPIVOTDATA("Cuenta número de expedientes",#REF!,"CCAA",$B15,"TramoEdad",S$1)</f>
        <v>#REF!</v>
      </c>
      <c r="T15" s="62" t="e">
        <f t="shared" si="6"/>
        <v>#REF!</v>
      </c>
      <c r="U15" s="53"/>
      <c r="V15" s="61" t="e">
        <f>GETPIVOTDATA("Cuenta número de expedientes",#REF!,"CCAA",$B15,"TramoEdad",V$1)</f>
        <v>#REF!</v>
      </c>
      <c r="W15" s="62" t="e">
        <f t="shared" si="7"/>
        <v>#REF!</v>
      </c>
      <c r="X15" s="53"/>
      <c r="Y15" s="61" t="e">
        <f>GETPIVOTDATA("Cuenta número de expedientes",#REF!,"CCAA",$B15,"TramoEdad",Y$1)</f>
        <v>#REF!</v>
      </c>
      <c r="Z15" s="62" t="e">
        <f t="shared" si="8"/>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v>580229</v>
      </c>
      <c r="E16" s="29">
        <f t="shared" si="0"/>
        <v>1.2418492998520214</v>
      </c>
      <c r="F16" s="53"/>
      <c r="G16" s="65">
        <v>455643</v>
      </c>
      <c r="H16" s="183">
        <f t="shared" si="2"/>
        <v>1.2049320651430158</v>
      </c>
      <c r="I16" s="53"/>
      <c r="J16" s="65">
        <v>82278</v>
      </c>
      <c r="K16" s="183">
        <f t="shared" si="3"/>
        <v>1.3629957214014083</v>
      </c>
      <c r="L16" s="53"/>
      <c r="M16" s="65">
        <v>42308</v>
      </c>
      <c r="N16" s="183">
        <f t="shared" si="1"/>
        <v>1.4733275409659092</v>
      </c>
      <c r="O16" s="53"/>
      <c r="P16" s="65" t="e">
        <f t="shared" si="4"/>
        <v>#REF!</v>
      </c>
      <c r="Q16" s="64" t="e">
        <f t="shared" si="5"/>
        <v>#REF!</v>
      </c>
      <c r="R16" s="53"/>
      <c r="S16" s="65" t="e">
        <f>GETPIVOTDATA("Cuenta número de expedientes",#REF!,"CCAA",$B16,"TramoEdad",S$1)</f>
        <v>#REF!</v>
      </c>
      <c r="T16" s="62" t="e">
        <f t="shared" si="6"/>
        <v>#REF!</v>
      </c>
      <c r="U16" s="53"/>
      <c r="V16" s="65" t="e">
        <f>GETPIVOTDATA("Cuenta número de expedientes",#REF!,"CCAA",$B16,"TramoEdad",V$1)</f>
        <v>#REF!</v>
      </c>
      <c r="W16" s="62" t="e">
        <f t="shared" si="7"/>
        <v>#REF!</v>
      </c>
      <c r="X16" s="53"/>
      <c r="Y16" s="65" t="e">
        <f>GETPIVOTDATA("Cuenta número de expedientes",#REF!,"CCAA",$B16,"TramoEdad",Y$1)</f>
        <v>#REF!</v>
      </c>
      <c r="Z16" s="62" t="e">
        <f t="shared" si="8"/>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v>2409164</v>
      </c>
      <c r="E17" s="29">
        <f t="shared" si="0"/>
        <v>5.1562721384637706</v>
      </c>
      <c r="F17" s="53"/>
      <c r="G17" s="61">
        <v>1805325</v>
      </c>
      <c r="H17" s="183">
        <f t="shared" si="2"/>
        <v>4.7741191689641118</v>
      </c>
      <c r="I17" s="53"/>
      <c r="J17" s="61">
        <v>372394</v>
      </c>
      <c r="K17" s="183">
        <f t="shared" si="3"/>
        <v>6.1689811210233119</v>
      </c>
      <c r="L17" s="53"/>
      <c r="M17" s="61">
        <v>231445</v>
      </c>
      <c r="N17" s="183">
        <f t="shared" si="1"/>
        <v>8.0598064838530501</v>
      </c>
      <c r="O17" s="53"/>
      <c r="P17" s="63" t="e">
        <f t="shared" si="4"/>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v>2026807</v>
      </c>
      <c r="E18" s="29">
        <f t="shared" si="0"/>
        <v>4.3379232232190672</v>
      </c>
      <c r="F18" s="53"/>
      <c r="G18" s="61">
        <v>1644219</v>
      </c>
      <c r="H18" s="183">
        <f t="shared" si="2"/>
        <v>4.3480799556174112</v>
      </c>
      <c r="I18" s="53"/>
      <c r="J18" s="61">
        <v>241609</v>
      </c>
      <c r="K18" s="183">
        <f t="shared" si="3"/>
        <v>4.0024311875844436</v>
      </c>
      <c r="L18" s="53"/>
      <c r="M18" s="61">
        <v>140979</v>
      </c>
      <c r="N18" s="183">
        <f t="shared" si="1"/>
        <v>4.9094318662624774</v>
      </c>
      <c r="O18" s="53"/>
      <c r="P18" s="63" t="e">
        <f t="shared" si="4"/>
        <v>#REF!</v>
      </c>
      <c r="Q18" s="64" t="e">
        <f t="shared" si="5"/>
        <v>#REF!</v>
      </c>
      <c r="R18" s="53"/>
      <c r="S18" s="61" t="e">
        <f>GETPIVOTDATA("Cuenta número de expedientes",#REF!,"CCAA",$B18,"TramoEdad",S$1)</f>
        <v>#REF!</v>
      </c>
      <c r="T18" s="62" t="e">
        <f t="shared" si="6"/>
        <v>#REF!</v>
      </c>
      <c r="U18" s="53"/>
      <c r="V18" s="61" t="e">
        <f>GETPIVOTDATA("Cuenta número de expedientes",#REF!,"CCAA",$B18,"TramoEdad",V$1)</f>
        <v>#REF!</v>
      </c>
      <c r="W18" s="62" t="e">
        <f t="shared" si="7"/>
        <v>#REF!</v>
      </c>
      <c r="X18" s="53"/>
      <c r="Y18" s="61" t="e">
        <f>GETPIVOTDATA("Cuenta número de expedientes",#REF!,"CCAA",$B18,"TramoEdad",Y$1)</f>
        <v>#REF!</v>
      </c>
      <c r="Z18" s="62" t="e">
        <f t="shared" si="8"/>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v>7600065</v>
      </c>
      <c r="E19" s="29">
        <f t="shared" si="0"/>
        <v>16.266224885484615</v>
      </c>
      <c r="F19" s="53"/>
      <c r="G19" s="61">
        <v>6178644</v>
      </c>
      <c r="H19" s="183">
        <f t="shared" si="2"/>
        <v>16.339209149934277</v>
      </c>
      <c r="I19" s="53"/>
      <c r="J19" s="61">
        <v>960955</v>
      </c>
      <c r="K19" s="183">
        <f t="shared" si="3"/>
        <v>15.918927945007054</v>
      </c>
      <c r="L19" s="53"/>
      <c r="M19" s="61">
        <v>460466</v>
      </c>
      <c r="N19" s="183">
        <f t="shared" si="1"/>
        <v>16.035199949853652</v>
      </c>
      <c r="O19" s="53"/>
      <c r="P19" s="63" t="e">
        <f t="shared" si="4"/>
        <v>#REF!</v>
      </c>
      <c r="Q19" s="64" t="e">
        <f t="shared" si="5"/>
        <v>#REF!</v>
      </c>
      <c r="R19" s="53"/>
      <c r="S19" s="61" t="e">
        <f>GETPIVOTDATA("Cuenta número de expedientes",#REF!,"CCAA",$B19,"TramoEdad",S$1)</f>
        <v>#REF!</v>
      </c>
      <c r="T19" s="62" t="e">
        <f t="shared" si="6"/>
        <v>#REF!</v>
      </c>
      <c r="U19" s="53"/>
      <c r="V19" s="61" t="e">
        <f>GETPIVOTDATA("Cuenta número de expedientes",#REF!,"CCAA",$B19,"TramoEdad",V$1)</f>
        <v>#REF!</v>
      </c>
      <c r="W19" s="62" t="e">
        <f t="shared" si="7"/>
        <v>#REF!</v>
      </c>
      <c r="X19" s="53"/>
      <c r="Y19" s="61" t="e">
        <f>GETPIVOTDATA("Cuenta número de expedientes",#REF!,"CCAA",$B19,"TramoEdad",Y$1)</f>
        <v>#REF!</v>
      </c>
      <c r="Z19" s="62" t="e">
        <f t="shared" si="8"/>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v>4963703</v>
      </c>
      <c r="E20" s="29">
        <f t="shared" si="0"/>
        <v>10.623686674094845</v>
      </c>
      <c r="F20" s="53"/>
      <c r="G20" s="61">
        <v>4017065</v>
      </c>
      <c r="H20" s="183">
        <f t="shared" si="2"/>
        <v>10.622988669339216</v>
      </c>
      <c r="I20" s="53"/>
      <c r="J20" s="61">
        <v>669229</v>
      </c>
      <c r="K20" s="183">
        <f t="shared" si="3"/>
        <v>11.086271708570251</v>
      </c>
      <c r="L20" s="53"/>
      <c r="M20" s="61">
        <v>277409</v>
      </c>
      <c r="N20" s="183">
        <f t="shared" si="1"/>
        <v>9.660450028642618</v>
      </c>
      <c r="O20" s="53"/>
      <c r="P20" s="63" t="e">
        <f t="shared" si="4"/>
        <v>#REF!</v>
      </c>
      <c r="Q20" s="64" t="e">
        <f t="shared" si="5"/>
        <v>#REF!</v>
      </c>
      <c r="R20" s="53"/>
      <c r="S20" s="61" t="e">
        <f>GETPIVOTDATA("Cuenta número de expedientes",#REF!,"CCAA",$B20,"TramoEdad",S$1)</f>
        <v>#REF!</v>
      </c>
      <c r="T20" s="62" t="e">
        <f t="shared" si="6"/>
        <v>#REF!</v>
      </c>
      <c r="U20" s="53"/>
      <c r="V20" s="61" t="e">
        <f>GETPIVOTDATA("Cuenta número de expedientes",#REF!,"CCAA",$B20,"TramoEdad",V$1)</f>
        <v>#REF!</v>
      </c>
      <c r="W20" s="62" t="e">
        <f t="shared" si="7"/>
        <v>#REF!</v>
      </c>
      <c r="X20" s="53"/>
      <c r="Y20" s="61" t="e">
        <f>GETPIVOTDATA("Cuenta número de expedientes",#REF!,"CCAA",$B20,"TramoEdad",Y$1)</f>
        <v>#REF!</v>
      </c>
      <c r="Z20" s="62" t="e">
        <f t="shared" si="8"/>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v>1072863</v>
      </c>
      <c r="E21" s="29">
        <f t="shared" si="0"/>
        <v>2.2962212598597094</v>
      </c>
      <c r="F21" s="53"/>
      <c r="G21" s="61">
        <v>853665</v>
      </c>
      <c r="H21" s="183">
        <f t="shared" si="2"/>
        <v>2.2574873999826894</v>
      </c>
      <c r="I21" s="53"/>
      <c r="J21" s="61">
        <v>141083</v>
      </c>
      <c r="K21" s="183">
        <f t="shared" si="3"/>
        <v>2.3371438946313097</v>
      </c>
      <c r="L21" s="53"/>
      <c r="M21" s="61">
        <v>78115</v>
      </c>
      <c r="N21" s="183">
        <f t="shared" si="1"/>
        <v>2.720265218458731</v>
      </c>
      <c r="O21" s="53"/>
      <c r="P21" s="63" t="e">
        <f t="shared" si="4"/>
        <v>#REF!</v>
      </c>
      <c r="Q21" s="64" t="e">
        <f t="shared" si="5"/>
        <v>#REF!</v>
      </c>
      <c r="R21" s="53"/>
      <c r="S21" s="61" t="e">
        <f>GETPIVOTDATA("Cuenta número de expedientes",#REF!,"CCAA",$B21,"TramoEdad",S$1)</f>
        <v>#REF!</v>
      </c>
      <c r="T21" s="62" t="e">
        <f t="shared" si="6"/>
        <v>#REF!</v>
      </c>
      <c r="U21" s="53"/>
      <c r="V21" s="61" t="e">
        <f>GETPIVOTDATA("Cuenta número de expedientes",#REF!,"CCAA",$B21,"TramoEdad",V$1)</f>
        <v>#REF!</v>
      </c>
      <c r="W21" s="62" t="e">
        <f t="shared" si="7"/>
        <v>#REF!</v>
      </c>
      <c r="X21" s="53"/>
      <c r="Y21" s="61" t="e">
        <f>GETPIVOTDATA("Cuenta número de expedientes",#REF!,"CCAA",$B21,"TramoEdad",Y$1)</f>
        <v>#REF!</v>
      </c>
      <c r="Z21" s="62" t="e">
        <f t="shared" si="8"/>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v>2701743</v>
      </c>
      <c r="E22" s="29">
        <f t="shared" si="0"/>
        <v>5.7824714947548292</v>
      </c>
      <c r="F22" s="53"/>
      <c r="G22" s="61">
        <v>2028813</v>
      </c>
      <c r="H22" s="183">
        <f t="shared" si="2"/>
        <v>5.365125411515149</v>
      </c>
      <c r="I22" s="53"/>
      <c r="J22" s="61">
        <v>434138</v>
      </c>
      <c r="K22" s="183">
        <f t="shared" si="3"/>
        <v>7.1918159957432684</v>
      </c>
      <c r="L22" s="53"/>
      <c r="M22" s="61">
        <v>238792</v>
      </c>
      <c r="N22" s="183">
        <f t="shared" si="1"/>
        <v>8.3156573263290952</v>
      </c>
      <c r="O22" s="53"/>
      <c r="P22" s="63" t="e">
        <f t="shared" si="4"/>
        <v>#REF!</v>
      </c>
      <c r="Q22" s="64" t="e">
        <f t="shared" si="5"/>
        <v>#REF!</v>
      </c>
      <c r="R22" s="53"/>
      <c r="S22" s="61" t="e">
        <f>GETPIVOTDATA("Cuenta número de expedientes",#REF!,"CCAA",$B22,"TramoEdad",S$1)</f>
        <v>#REF!</v>
      </c>
      <c r="T22" s="62" t="e">
        <f t="shared" si="6"/>
        <v>#REF!</v>
      </c>
      <c r="U22" s="53"/>
      <c r="V22" s="61" t="e">
        <f>GETPIVOTDATA("Cuenta número de expedientes",#REF!,"CCAA",$B22,"TramoEdad",V$1)</f>
        <v>#REF!</v>
      </c>
      <c r="W22" s="62" t="e">
        <f t="shared" si="7"/>
        <v>#REF!</v>
      </c>
      <c r="X22" s="53"/>
      <c r="Y22" s="61" t="e">
        <f>GETPIVOTDATA("Cuenta número de expedientes",#REF!,"CCAA",$B22,"TramoEdad",Y$1)</f>
        <v>#REF!</v>
      </c>
      <c r="Z22" s="62" t="e">
        <f t="shared" si="8"/>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v>6578079</v>
      </c>
      <c r="E23" s="29">
        <f t="shared" si="0"/>
        <v>14.078894368467079</v>
      </c>
      <c r="F23" s="53"/>
      <c r="G23" s="61">
        <v>5423824</v>
      </c>
      <c r="H23" s="183">
        <f t="shared" si="2"/>
        <v>14.343113914385279</v>
      </c>
      <c r="I23" s="53"/>
      <c r="J23" s="61">
        <v>793640</v>
      </c>
      <c r="K23" s="183">
        <f t="shared" si="3"/>
        <v>13.147231633401562</v>
      </c>
      <c r="L23" s="53"/>
      <c r="M23" s="61">
        <v>360615</v>
      </c>
      <c r="N23" s="183">
        <f t="shared" si="1"/>
        <v>12.55800347890284</v>
      </c>
      <c r="O23" s="53"/>
      <c r="P23" s="63" t="e">
        <f t="shared" si="4"/>
        <v>#REF!</v>
      </c>
      <c r="Q23" s="64" t="e">
        <f t="shared" si="5"/>
        <v>#REF!</v>
      </c>
      <c r="R23" s="53"/>
      <c r="S23" s="61" t="e">
        <f>GETPIVOTDATA("Cuenta número de expedientes",#REF!,"CCAA",$B23,"TramoEdad",S$1)</f>
        <v>#REF!</v>
      </c>
      <c r="T23" s="62" t="e">
        <f t="shared" si="6"/>
        <v>#REF!</v>
      </c>
      <c r="U23" s="53"/>
      <c r="V23" s="61" t="e">
        <f>GETPIVOTDATA("Cuenta número de expedientes",#REF!,"CCAA",$B23,"TramoEdad",V$1)</f>
        <v>#REF!</v>
      </c>
      <c r="W23" s="62" t="e">
        <f t="shared" si="7"/>
        <v>#REF!</v>
      </c>
      <c r="X23" s="53"/>
      <c r="Y23" s="61" t="e">
        <f>GETPIVOTDATA("Cuenta número de expedientes",#REF!,"CCAA",$B23,"TramoEdad",Y$1)</f>
        <v>#REF!</v>
      </c>
      <c r="Z23" s="62" t="e">
        <f t="shared" si="8"/>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v>1478509</v>
      </c>
      <c r="E24" s="29">
        <f t="shared" si="0"/>
        <v>3.1644150266100319</v>
      </c>
      <c r="F24" s="53"/>
      <c r="G24" s="61">
        <v>1249999</v>
      </c>
      <c r="H24" s="183">
        <f t="shared" si="2"/>
        <v>3.3055788775350536</v>
      </c>
      <c r="I24" s="53"/>
      <c r="J24" s="61">
        <v>159024</v>
      </c>
      <c r="K24" s="183">
        <f t="shared" si="3"/>
        <v>2.6343497848773372</v>
      </c>
      <c r="L24" s="53"/>
      <c r="M24" s="61">
        <v>69486</v>
      </c>
      <c r="N24" s="183">
        <f t="shared" si="1"/>
        <v>2.4197701973990067</v>
      </c>
      <c r="O24" s="53"/>
      <c r="P24" s="63" t="e">
        <f t="shared" si="4"/>
        <v>#REF!</v>
      </c>
      <c r="Q24" s="64" t="e">
        <f t="shared" si="5"/>
        <v>#REF!</v>
      </c>
      <c r="R24" s="53"/>
      <c r="S24" s="61" t="e">
        <f>GETPIVOTDATA("Cuenta número de expedientes",#REF!,"CCAA",$B24,"TramoEdad",S$1)</f>
        <v>#REF!</v>
      </c>
      <c r="T24" s="62" t="e">
        <f t="shared" si="6"/>
        <v>#REF!</v>
      </c>
      <c r="U24" s="53"/>
      <c r="V24" s="61" t="e">
        <f>GETPIVOTDATA("Cuenta número de expedientes",#REF!,"CCAA",$B24,"TramoEdad",V$1)</f>
        <v>#REF!</v>
      </c>
      <c r="W24" s="62" t="e">
        <f t="shared" si="7"/>
        <v>#REF!</v>
      </c>
      <c r="X24" s="53"/>
      <c r="Y24" s="61" t="e">
        <f>GETPIVOTDATA("Cuenta número de expedientes",#REF!,"CCAA",$B24,"TramoEdad",Y$1)</f>
        <v>#REF!</v>
      </c>
      <c r="Z24" s="62" t="e">
        <f t="shared" si="8"/>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v>647554</v>
      </c>
      <c r="E25" s="29">
        <f t="shared" si="0"/>
        <v>1.385943276734489</v>
      </c>
      <c r="F25" s="53"/>
      <c r="G25" s="65">
        <v>521118</v>
      </c>
      <c r="H25" s="183">
        <f t="shared" si="2"/>
        <v>1.3780784252653899</v>
      </c>
      <c r="I25" s="53"/>
      <c r="J25" s="65">
        <v>84596</v>
      </c>
      <c r="K25" s="183">
        <f t="shared" si="3"/>
        <v>1.4013951001200022</v>
      </c>
      <c r="L25" s="53"/>
      <c r="M25" s="65">
        <v>41840</v>
      </c>
      <c r="N25" s="183">
        <f t="shared" si="1"/>
        <v>1.4570299781132088</v>
      </c>
      <c r="O25" s="53"/>
      <c r="P25" s="68" t="e">
        <f t="shared" si="4"/>
        <v>#REF!</v>
      </c>
      <c r="Q25" s="64" t="e">
        <f t="shared" si="5"/>
        <v>#REF!</v>
      </c>
      <c r="R25" s="53"/>
      <c r="S25" s="65" t="e">
        <f>GETPIVOTDATA("Cuenta número de expedientes",#REF!,"CCAA",$B25,"TramoEdad",S$1)</f>
        <v>#REF!</v>
      </c>
      <c r="T25" s="62" t="e">
        <f t="shared" si="6"/>
        <v>#REF!</v>
      </c>
      <c r="U25" s="53"/>
      <c r="V25" s="65" t="e">
        <f>GETPIVOTDATA("Cuenta número de expedientes",#REF!,"CCAA",$B25,"TramoEdad",V$1)</f>
        <v>#REF!</v>
      </c>
      <c r="W25" s="62" t="e">
        <f t="shared" si="7"/>
        <v>#REF!</v>
      </c>
      <c r="X25" s="53"/>
      <c r="Y25" s="65" t="e">
        <f>GETPIVOTDATA("Cuenta número de expedientes",#REF!,"CCAA",$B25,"TramoEdad",Y$1)</f>
        <v>#REF!</v>
      </c>
      <c r="Z25" s="62" t="e">
        <f t="shared" si="8"/>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v>2199088</v>
      </c>
      <c r="E26" s="29">
        <f t="shared" si="0"/>
        <v>4.7066518445527237</v>
      </c>
      <c r="F26" s="53"/>
      <c r="G26" s="65">
        <v>1714987</v>
      </c>
      <c r="H26" s="183">
        <f t="shared" si="2"/>
        <v>4.5352234701365433</v>
      </c>
      <c r="I26" s="53"/>
      <c r="J26" s="65">
        <v>324460</v>
      </c>
      <c r="K26" s="183">
        <f t="shared" si="3"/>
        <v>5.3749190763740122</v>
      </c>
      <c r="L26" s="53"/>
      <c r="M26" s="65">
        <v>159641</v>
      </c>
      <c r="N26" s="183">
        <f t="shared" si="1"/>
        <v>5.5593145969400277</v>
      </c>
      <c r="O26" s="53"/>
      <c r="P26" s="68" t="e">
        <f t="shared" si="4"/>
        <v>#REF!</v>
      </c>
      <c r="Q26" s="64" t="e">
        <f t="shared" si="5"/>
        <v>#REF!</v>
      </c>
      <c r="R26" s="53"/>
      <c r="S26" s="65" t="e">
        <f>GETPIVOTDATA("Cuenta número de expedientes",#REF!,"CCAA",$B26,"TramoEdad",S$1)</f>
        <v>#REF!</v>
      </c>
      <c r="T26" s="62" t="e">
        <f t="shared" si="6"/>
        <v>#REF!</v>
      </c>
      <c r="U26" s="53"/>
      <c r="V26" s="65" t="e">
        <f>GETPIVOTDATA("Cuenta número de expedientes",#REF!,"CCAA",$B26,"TramoEdad",V$1)</f>
        <v>#REF!</v>
      </c>
      <c r="W26" s="62" t="e">
        <f t="shared" si="7"/>
        <v>#REF!</v>
      </c>
      <c r="X26" s="53"/>
      <c r="Y26" s="65" t="e">
        <f>GETPIVOTDATA("Cuenta número de expedientes",#REF!,"CCAA",$B26,"TramoEdad",Y$1)</f>
        <v>#REF!</v>
      </c>
      <c r="Z26" s="62" t="e">
        <f t="shared" si="8"/>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v>315675</v>
      </c>
      <c r="E27" s="30">
        <f t="shared" si="0"/>
        <v>0.67563113482915682</v>
      </c>
      <c r="F27" s="53"/>
      <c r="G27" s="65">
        <v>250290</v>
      </c>
      <c r="H27" s="184">
        <f t="shared" si="2"/>
        <v>0.66188319931315831</v>
      </c>
      <c r="I27" s="53"/>
      <c r="J27" s="65">
        <v>42318</v>
      </c>
      <c r="K27" s="184">
        <f t="shared" si="3"/>
        <v>0.70102886480304327</v>
      </c>
      <c r="L27" s="53"/>
      <c r="M27" s="65">
        <v>23067</v>
      </c>
      <c r="N27" s="184">
        <f t="shared" si="1"/>
        <v>0.80328179983597969</v>
      </c>
      <c r="O27" s="53"/>
      <c r="P27" s="68" t="e">
        <f t="shared" si="4"/>
        <v>#REF!</v>
      </c>
      <c r="Q27" s="70" t="e">
        <f t="shared" si="5"/>
        <v>#REF!</v>
      </c>
      <c r="R27" s="53"/>
      <c r="S27" s="65" t="e">
        <f>GETPIVOTDATA("Cuenta número de expedientes",#REF!,"CCAA",$B27,"TramoEdad",S$1)</f>
        <v>#REF!</v>
      </c>
      <c r="T27" s="69" t="e">
        <f t="shared" si="6"/>
        <v>#REF!</v>
      </c>
      <c r="U27" s="53"/>
      <c r="V27" s="65" t="e">
        <f>GETPIVOTDATA("Cuenta número de expedientes",#REF!,"CCAA",$B27,"TramoEdad",V$1)</f>
        <v>#REF!</v>
      </c>
      <c r="W27" s="69" t="e">
        <f t="shared" si="7"/>
        <v>#REF!</v>
      </c>
      <c r="X27" s="53"/>
      <c r="Y27" s="65" t="e">
        <f>GETPIVOTDATA("Cuenta número de expedientes",#REF!,"CCAA",$B27,"TramoEdad",Y$1)</f>
        <v>#REF!</v>
      </c>
      <c r="Z27" s="69" t="e">
        <f t="shared" si="8"/>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v>171528</v>
      </c>
      <c r="E28" s="31">
        <f t="shared" si="0"/>
        <v>0.36711699467799358</v>
      </c>
      <c r="F28" s="53"/>
      <c r="G28" s="72">
        <v>153112</v>
      </c>
      <c r="H28" s="185">
        <f t="shared" si="2"/>
        <v>0.40489935839720442</v>
      </c>
      <c r="I28" s="53"/>
      <c r="J28" s="72">
        <v>13498</v>
      </c>
      <c r="K28" s="185">
        <f t="shared" si="3"/>
        <v>0.22360432007919748</v>
      </c>
      <c r="L28" s="53"/>
      <c r="M28" s="72">
        <v>4918</v>
      </c>
      <c r="N28" s="185">
        <f t="shared" si="1"/>
        <v>0.17126370536235089</v>
      </c>
      <c r="O28" s="53"/>
      <c r="P28" s="74" t="e">
        <f t="shared" si="4"/>
        <v>#REF!</v>
      </c>
      <c r="Q28" s="75" t="e">
        <f t="shared" si="5"/>
        <v>#REF!</v>
      </c>
      <c r="R28" s="53"/>
      <c r="S28" s="72" t="e">
        <f>GETPIVOTDATA("Cuenta número de expedientes",#REF!,"CCAA","Ceuta","TramoEdad",S$1)+GETPIVOTDATA("Cuenta número de expedientes",#REF!,"CCAA","Melilla","TramoEdad",S$1)</f>
        <v>#REF!</v>
      </c>
      <c r="T28" s="73" t="e">
        <f t="shared" si="6"/>
        <v>#REF!</v>
      </c>
      <c r="U28" s="53"/>
      <c r="V28" s="72" t="e">
        <f>GETPIVOTDATA("Cuenta número de expedientes",#REF!,"CCAA","Ceuta","TramoEdad",V$1)+GETPIVOTDATA("Cuenta número de expedientes",#REF!,"CCAA","Melilla","TramoEdad",V$1)</f>
        <v>#REF!</v>
      </c>
      <c r="W28" s="73" t="e">
        <f t="shared" si="7"/>
        <v>#REF!</v>
      </c>
      <c r="X28" s="53"/>
      <c r="Y28" s="72" t="e">
        <f>GETPIVOTDATA("Cuenta número de expedientes",#REF!,"CCAA","Ceuta","TramoEdad",Y$1)+GETPIVOTDATA("Cuenta número de expedientes",#REF!,"CCAA","Melilla","TramoEdad",Y$1)</f>
        <v>#REF!</v>
      </c>
      <c r="Z28" s="73" t="e">
        <f t="shared" si="8"/>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S30+V30+Y30</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507" t="s">
        <v>216</v>
      </c>
      <c r="C33" s="1507"/>
      <c r="D33" s="1507"/>
      <c r="E33" s="1507"/>
      <c r="F33" s="1507"/>
      <c r="G33" s="1507"/>
      <c r="H33" s="1507"/>
      <c r="I33" s="1507"/>
      <c r="J33" s="1507"/>
      <c r="K33" s="1507"/>
      <c r="L33" s="1507"/>
      <c r="M33" s="1507"/>
      <c r="O33" s="86"/>
    </row>
    <row r="34" spans="2:19" ht="29.25" customHeight="1" x14ac:dyDescent="0.25">
      <c r="B34" s="1501"/>
      <c r="C34" s="1501"/>
      <c r="D34" s="1501"/>
      <c r="E34" s="1501"/>
      <c r="F34" s="1501"/>
      <c r="G34" s="1501"/>
      <c r="H34" s="1501"/>
      <c r="I34" s="1501"/>
      <c r="J34" s="1501"/>
      <c r="K34" s="1501"/>
      <c r="L34" s="1501"/>
      <c r="M34" s="1501"/>
      <c r="N34" s="1501"/>
      <c r="O34" s="1501"/>
      <c r="P34" s="1501"/>
      <c r="Q34" s="89"/>
      <c r="R34" s="89"/>
      <c r="S34" s="89"/>
    </row>
    <row r="35" spans="2:19" ht="4.5" customHeight="1" x14ac:dyDescent="0.25">
      <c r="B35" s="1500"/>
      <c r="C35" s="1500"/>
      <c r="D35" s="1500"/>
      <c r="E35" s="1500"/>
      <c r="F35" s="1500"/>
      <c r="G35" s="1500"/>
      <c r="H35" s="1500"/>
      <c r="I35" s="1500"/>
      <c r="J35" s="1500"/>
      <c r="K35" s="1500"/>
      <c r="L35" s="1500"/>
      <c r="M35" s="1500"/>
      <c r="N35" s="1500"/>
      <c r="O35" s="1500"/>
      <c r="P35" s="1500"/>
      <c r="Q35" s="89"/>
      <c r="R35" s="89"/>
      <c r="S35" s="89"/>
    </row>
    <row r="38" spans="2:19" x14ac:dyDescent="0.25">
      <c r="L38" s="90"/>
      <c r="M38" s="90"/>
      <c r="N38" s="90"/>
    </row>
  </sheetData>
  <mergeCells count="22">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 ref="V7:W7"/>
    <mergeCell ref="Y7:Z7"/>
    <mergeCell ref="S8:T8"/>
    <mergeCell ref="V8:W8"/>
    <mergeCell ref="Y8:Z8"/>
    <mergeCell ref="S7:T7"/>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9" zoomScale="80" zoomScaleNormal="80" workbookViewId="0">
      <selection activeCell="AE21" sqref="AE21"/>
    </sheetView>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7.7265625" style="333" customWidth="1"/>
    <col min="6" max="6" width="0.453125" style="333" customWidth="1"/>
    <col min="7" max="7" width="12.453125" style="333" customWidth="1"/>
    <col min="8" max="8" width="6.26953125" style="333" customWidth="1"/>
    <col min="9" max="9" width="0.453125" style="333" customWidth="1"/>
    <col min="10" max="10" width="10.81640625" style="333" customWidth="1"/>
    <col min="11" max="11" width="6.26953125" style="333" customWidth="1"/>
    <col min="12" max="12" width="0.453125" style="333" customWidth="1"/>
    <col min="13" max="13" width="11.81640625" style="333" customWidth="1"/>
    <col min="14" max="14" width="6.26953125" style="333" customWidth="1"/>
    <col min="15" max="15" width="0.7265625" style="450" customWidth="1"/>
    <col min="16" max="16" width="10.453125" style="333" bestFit="1" customWidth="1"/>
    <col min="17" max="17" width="8.54296875" style="333" customWidth="1"/>
    <col min="18" max="18" width="0.453125" style="333" customWidth="1"/>
    <col min="19" max="19" width="8.7265625" style="333" bestFit="1" customWidth="1"/>
    <col min="20" max="20" width="8.1796875" style="333" bestFit="1" customWidth="1"/>
    <col min="21" max="21" width="0.453125" style="333" customWidth="1"/>
    <col min="22" max="22" width="8.7265625" style="333" bestFit="1" customWidth="1"/>
    <col min="23" max="23" width="8" style="333" bestFit="1" customWidth="1"/>
    <col min="24" max="24" width="0.453125" style="333" customWidth="1"/>
    <col min="25" max="25" width="10.26953125" style="333" bestFit="1" customWidth="1"/>
    <col min="26" max="26" width="8" style="396" bestFit="1" customWidth="1"/>
    <col min="27" max="27" width="11.453125" style="396"/>
    <col min="28" max="30" width="3.453125" style="396" bestFit="1" customWidth="1"/>
    <col min="31" max="31" width="13" style="396" bestFit="1" customWidth="1"/>
    <col min="32" max="32" width="5" style="396" bestFit="1" customWidth="1"/>
    <col min="33" max="33" width="3.81640625" style="396" customWidth="1"/>
    <col min="34" max="36" width="3.453125" style="396" bestFit="1" customWidth="1"/>
    <col min="37" max="37" width="8.453125" style="396" bestFit="1" customWidth="1"/>
    <col min="38" max="38" width="5" style="396" bestFit="1" customWidth="1"/>
    <col min="39" max="39" width="3.54296875" style="396" customWidth="1"/>
    <col min="40" max="42" width="3.453125" style="396" bestFit="1" customWidth="1"/>
    <col min="43" max="43" width="8.453125" style="396" bestFit="1" customWidth="1"/>
    <col min="44" max="44" width="5" style="396" bestFit="1" customWidth="1"/>
    <col min="45" max="45" width="3.26953125" style="396" customWidth="1"/>
    <col min="46" max="46" width="4.54296875" style="396" bestFit="1" customWidth="1"/>
    <col min="47" max="47" width="3.453125" style="396" bestFit="1" customWidth="1"/>
    <col min="48" max="48" width="4.54296875" style="396" bestFit="1" customWidth="1"/>
    <col min="49" max="49" width="8.453125" style="396" bestFit="1" customWidth="1"/>
    <col min="50" max="50" width="6" style="396" bestFit="1" customWidth="1"/>
    <col min="51" max="16384" width="11.453125" style="333"/>
  </cols>
  <sheetData>
    <row r="1" spans="1:50" s="340" customFormat="1" ht="15" customHeight="1" x14ac:dyDescent="0.25">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35">
      <c r="B2" s="1447"/>
      <c r="C2" s="1447"/>
      <c r="D2" s="1447"/>
      <c r="E2" s="1447"/>
      <c r="F2" s="1447"/>
      <c r="G2" s="1447"/>
      <c r="H2" s="1447"/>
      <c r="I2" s="1447"/>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5">
      <c r="B3" s="1448"/>
      <c r="C3" s="1448"/>
      <c r="D3" s="1448"/>
      <c r="E3" s="1448"/>
      <c r="F3" s="1448"/>
      <c r="G3" s="1448"/>
      <c r="H3" s="1448"/>
      <c r="I3" s="1448"/>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5">
      <c r="A4" s="1474" t="s">
        <v>395</v>
      </c>
      <c r="B4" s="1474"/>
      <c r="C4" s="1474"/>
      <c r="D4" s="1474"/>
      <c r="E4" s="1474"/>
      <c r="F4" s="1474"/>
      <c r="G4" s="1474"/>
      <c r="H4" s="1474"/>
      <c r="I4" s="1474"/>
      <c r="J4" s="1474"/>
      <c r="K4" s="1474"/>
      <c r="L4" s="1474"/>
      <c r="M4" s="1474"/>
      <c r="N4" s="1474"/>
      <c r="O4" s="1474"/>
      <c r="P4" s="1474"/>
      <c r="Q4" s="1474"/>
      <c r="R4" s="1474"/>
      <c r="S4" s="1474"/>
      <c r="T4" s="1474"/>
      <c r="U4" s="1474"/>
      <c r="V4" s="1474"/>
      <c r="W4" s="1474"/>
      <c r="X4" s="1474"/>
      <c r="Y4" s="1474"/>
      <c r="Z4" s="1474"/>
    </row>
    <row r="5" spans="1:50" s="492" customFormat="1" ht="17.25" customHeight="1" x14ac:dyDescent="0.25">
      <c r="B5" s="1475" t="str">
        <f>porsaad!$B$6</f>
        <v>Situación a 31 de agosto de 2025</v>
      </c>
      <c r="C5" s="1475"/>
      <c r="D5" s="1475"/>
      <c r="E5" s="1475"/>
      <c r="F5" s="1475"/>
      <c r="G5" s="1475"/>
      <c r="H5" s="1475"/>
      <c r="I5" s="1475"/>
      <c r="J5" s="1475"/>
      <c r="K5" s="1475"/>
      <c r="L5" s="1475"/>
      <c r="M5" s="1475"/>
      <c r="N5" s="1475"/>
      <c r="O5" s="1475"/>
      <c r="P5" s="1475"/>
      <c r="Q5" s="1475"/>
      <c r="R5" s="1475"/>
      <c r="S5" s="1475"/>
      <c r="T5" s="1475"/>
      <c r="U5" s="1475"/>
      <c r="V5" s="1475"/>
      <c r="W5" s="1475"/>
      <c r="X5" s="1475"/>
      <c r="Y5" s="1475"/>
      <c r="Z5" s="1475"/>
    </row>
    <row r="6" spans="1:50" s="345" customFormat="1" ht="6" customHeight="1" x14ac:dyDescent="0.25">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5">
      <c r="A7" s="512"/>
      <c r="B7" s="1512" t="s">
        <v>12</v>
      </c>
      <c r="D7" s="1512" t="s">
        <v>473</v>
      </c>
      <c r="E7" s="1512"/>
      <c r="G7" s="1512"/>
      <c r="H7" s="1512"/>
      <c r="J7" s="1512"/>
      <c r="K7" s="1512"/>
      <c r="M7" s="1512"/>
      <c r="N7" s="1512"/>
      <c r="P7" s="1512" t="s">
        <v>13</v>
      </c>
      <c r="Q7" s="1512"/>
      <c r="S7" s="1512"/>
      <c r="T7" s="1512"/>
      <c r="V7" s="1512"/>
      <c r="W7" s="1512"/>
      <c r="Y7" s="1512"/>
      <c r="Z7" s="1512"/>
      <c r="AA7" s="512"/>
      <c r="AB7" s="512"/>
      <c r="AI7" s="514"/>
    </row>
    <row r="8" spans="1:50" s="513" customFormat="1" ht="33.75" customHeight="1" x14ac:dyDescent="0.25">
      <c r="A8" s="512"/>
      <c r="B8" s="1512"/>
      <c r="D8" s="1512"/>
      <c r="E8" s="1512"/>
      <c r="G8" s="1512" t="s">
        <v>168</v>
      </c>
      <c r="H8" s="1512"/>
      <c r="J8" s="1512" t="s">
        <v>174</v>
      </c>
      <c r="K8" s="1512"/>
      <c r="M8" s="1512" t="s">
        <v>169</v>
      </c>
      <c r="N8" s="1512"/>
      <c r="P8" s="1512"/>
      <c r="Q8" s="1512"/>
      <c r="S8" s="1512" t="s">
        <v>171</v>
      </c>
      <c r="T8" s="1512"/>
      <c r="V8" s="1512" t="s">
        <v>172</v>
      </c>
      <c r="W8" s="1512"/>
      <c r="Y8" s="1512" t="s">
        <v>173</v>
      </c>
      <c r="Z8" s="1512"/>
      <c r="AA8" s="512"/>
      <c r="AB8" s="512"/>
      <c r="AI8" s="514"/>
    </row>
    <row r="9" spans="1:50" s="513" customFormat="1" ht="36.75" customHeight="1" x14ac:dyDescent="0.25">
      <c r="A9" s="512"/>
      <c r="B9" s="1512"/>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5">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35">
      <c r="A11" s="519"/>
      <c r="B11" s="557" t="s">
        <v>8</v>
      </c>
      <c r="C11" s="558"/>
      <c r="D11" s="559">
        <f>G11+J11+M11</f>
        <v>8631862</v>
      </c>
      <c r="E11" s="560">
        <f t="shared" ref="E11:E28" si="0">D11*100/$D$30</f>
        <v>17.753838233662304</v>
      </c>
      <c r="F11" s="558"/>
      <c r="G11" s="561">
        <f>'20pobl'!J12</f>
        <v>7018649</v>
      </c>
      <c r="H11" s="562">
        <f>G11*100/$G$30</f>
        <v>18.140109280821513</v>
      </c>
      <c r="I11" s="558"/>
      <c r="J11" s="561">
        <f>'20pobl'!Q12</f>
        <v>1176387</v>
      </c>
      <c r="K11" s="562">
        <f>J11*100/$J$30</f>
        <v>16.858671922090405</v>
      </c>
      <c r="L11" s="558"/>
      <c r="M11" s="561">
        <f>'20pobl'!X12</f>
        <v>436826</v>
      </c>
      <c r="N11" s="562">
        <f t="shared" ref="N11:N28" si="1">M11*100/$M$30</f>
        <v>14.805482854386845</v>
      </c>
      <c r="O11" s="558"/>
      <c r="P11" s="563">
        <f>S11+V11+Y11</f>
        <v>429699</v>
      </c>
      <c r="Q11" s="564">
        <f>P11*100/D11</f>
        <v>4.978056878110424</v>
      </c>
      <c r="R11" s="558"/>
      <c r="S11" s="561">
        <f>'23solcasaad'!J12</f>
        <v>122740</v>
      </c>
      <c r="T11" s="565">
        <f>S11*100/G11</f>
        <v>1.7487695993915637</v>
      </c>
      <c r="U11" s="558"/>
      <c r="V11" s="561">
        <f>'23solcasaad'!Q12</f>
        <v>103516</v>
      </c>
      <c r="W11" s="565">
        <f>V11*100/J11</f>
        <v>8.7994852034237034</v>
      </c>
      <c r="X11" s="558"/>
      <c r="Y11" s="561">
        <f>'23solcasaad'!X12</f>
        <v>203443</v>
      </c>
      <c r="Z11" s="565">
        <f>Y11*100/M11</f>
        <v>46.573006185529252</v>
      </c>
      <c r="AA11" s="566"/>
      <c r="AB11" s="567">
        <f>_xlfn.RANK.EQ(Q11,Q$11:Q$30,0)</f>
        <v>6</v>
      </c>
      <c r="AC11" s="567">
        <v>1</v>
      </c>
      <c r="AD11" s="567">
        <f>MATCH(AC11,AB$11:AB$30,0)</f>
        <v>7</v>
      </c>
      <c r="AE11" s="568" t="str">
        <f t="shared" ref="AE11:AE29" si="2">INDEX(B$11:B$30,AD11,1)</f>
        <v>Castilla y León</v>
      </c>
      <c r="AF11" s="569">
        <f t="shared" ref="AF11:AF29" si="3">INDEX(Q$11:Q$30,AD11,1)</f>
        <v>6.7472180666158792</v>
      </c>
      <c r="AH11" s="567">
        <f>_xlfn.RANK.EQ(T11,T$11:T$30,0)</f>
        <v>5</v>
      </c>
      <c r="AI11" s="567">
        <v>1</v>
      </c>
      <c r="AJ11" s="567">
        <f>MATCH(AI11,AH$11:AH$30,0)</f>
        <v>18</v>
      </c>
      <c r="AK11" s="568" t="str">
        <f>INDEX(B$11:B$30,AJ11,1)</f>
        <v>Ceuta y Melilla</v>
      </c>
      <c r="AL11" s="569">
        <f>INDEX(T$11:T$30,AJ11,1)</f>
        <v>2.118394408739054</v>
      </c>
      <c r="AN11" s="567">
        <f>_xlfn.RANK.EQ(W11,W$11:W$30,0)</f>
        <v>2</v>
      </c>
      <c r="AO11" s="567">
        <v>1</v>
      </c>
      <c r="AP11" s="567">
        <f>MATCH(AO11,AN$11:AN$30,0)</f>
        <v>14</v>
      </c>
      <c r="AQ11" s="568" t="str">
        <f>INDEX(B$11:B$30,AP11,1)</f>
        <v>Murcia, Región de</v>
      </c>
      <c r="AR11" s="569">
        <f>INDEX(W$11:W$30,AP11,1)</f>
        <v>9.0715804394046771</v>
      </c>
      <c r="AT11" s="567">
        <f>_xlfn.RANK.EQ(Z11,Z$11:Z$30,0)</f>
        <v>1</v>
      </c>
      <c r="AU11" s="567">
        <v>1</v>
      </c>
      <c r="AV11" s="567">
        <f>MATCH(AU11,AT$11:AT$30,0)</f>
        <v>1</v>
      </c>
      <c r="AW11" s="568" t="str">
        <f>INDEX(B$11:B$30,AV11,1)</f>
        <v>Andalucía</v>
      </c>
      <c r="AX11" s="569">
        <f>INDEX(Z$11:Z$30,AV11,1)</f>
        <v>46.573006185529252</v>
      </c>
    </row>
    <row r="12" spans="1:50" s="396" customFormat="1" ht="18" customHeight="1" x14ac:dyDescent="0.35">
      <c r="A12" s="519"/>
      <c r="B12" s="557" t="s">
        <v>7</v>
      </c>
      <c r="C12" s="558"/>
      <c r="D12" s="559">
        <f t="shared" ref="D12:D28" si="4">G12+J12+M12</f>
        <v>1351591</v>
      </c>
      <c r="E12" s="560">
        <f t="shared" si="0"/>
        <v>2.7799248843498505</v>
      </c>
      <c r="F12" s="558"/>
      <c r="G12" s="561">
        <f>'20pobl'!J13</f>
        <v>1048956</v>
      </c>
      <c r="H12" s="562">
        <f t="shared" ref="H12:H28" si="5">G12*100/$G$30</f>
        <v>2.7110881981380479</v>
      </c>
      <c r="I12" s="558"/>
      <c r="J12" s="561">
        <f>'20pobl'!Q13</f>
        <v>205354</v>
      </c>
      <c r="K12" s="562">
        <f t="shared" ref="K12:K28" si="6">J12*100/$J$30</f>
        <v>2.9429054502378498</v>
      </c>
      <c r="L12" s="558"/>
      <c r="M12" s="561">
        <f>'20pobl'!X13</f>
        <v>97281</v>
      </c>
      <c r="N12" s="562">
        <f t="shared" si="1"/>
        <v>3.2971759408954751</v>
      </c>
      <c r="O12" s="558"/>
      <c r="P12" s="563">
        <f t="shared" ref="P12:P28" si="7">S12+V12+Y12</f>
        <v>60137</v>
      </c>
      <c r="Q12" s="564">
        <f t="shared" ref="Q12:Q28" si="8">P12*100/D12</f>
        <v>4.4493489524567718</v>
      </c>
      <c r="R12" s="558"/>
      <c r="S12" s="561">
        <f>'23solcasaad'!J13</f>
        <v>11434</v>
      </c>
      <c r="T12" s="565">
        <f t="shared" ref="T12:T28" si="9">S12*100/G12</f>
        <v>1.0900361883625242</v>
      </c>
      <c r="U12" s="558"/>
      <c r="V12" s="561">
        <f>'23solcasaad'!Q13</f>
        <v>11953</v>
      </c>
      <c r="W12" s="565">
        <f t="shared" ref="W12:W28" si="10">V12*100/J12</f>
        <v>5.8206803860650389</v>
      </c>
      <c r="X12" s="558"/>
      <c r="Y12" s="561">
        <f>'23solcasaad'!X13</f>
        <v>36750</v>
      </c>
      <c r="Z12" s="565">
        <f t="shared" ref="Z12:Z28" si="11">Y12*100/M12</f>
        <v>37.777161007802142</v>
      </c>
      <c r="AA12" s="566"/>
      <c r="AB12" s="567">
        <f t="shared" ref="AB12:AB28" si="12">_xlfn.RANK.EQ(Q12,Q$11:Q$30,0)</f>
        <v>11</v>
      </c>
      <c r="AC12" s="567">
        <v>2</v>
      </c>
      <c r="AD12" s="567">
        <f t="shared" ref="AD12:AD28" si="13">MATCH(AC12,AB$11:AB$30,0)</f>
        <v>11</v>
      </c>
      <c r="AE12" s="568" t="str">
        <f t="shared" si="2"/>
        <v>Extremadura</v>
      </c>
      <c r="AF12" s="569">
        <f t="shared" si="3"/>
        <v>5.753493236343501</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1.8785238046225454</v>
      </c>
      <c r="AN12" s="567">
        <f t="shared" ref="AN12:AN30" si="18">_xlfn.RANK.EQ(W12,W$11:W$30,0)</f>
        <v>15</v>
      </c>
      <c r="AO12" s="567">
        <v>2</v>
      </c>
      <c r="AP12" s="567">
        <f t="shared" ref="AP12:AP28" si="19">MATCH(AO12,AN$11:AN$30,0)</f>
        <v>1</v>
      </c>
      <c r="AQ12" s="568" t="str">
        <f t="shared" ref="AQ12:AQ29" si="20">INDEX(B$11:B$30,AP12,1)</f>
        <v>Andalucía</v>
      </c>
      <c r="AR12" s="569">
        <f t="shared" ref="AR12:AR28" si="21">INDEX(W$11:W$30,AP12,1)</f>
        <v>8.7994852034237034</v>
      </c>
      <c r="AT12" s="567">
        <f t="shared" ref="AT12:AT30" si="22">_xlfn.RANK.EQ(Z12,Z$11:Z$30,0)</f>
        <v>13</v>
      </c>
      <c r="AU12" s="567">
        <v>2</v>
      </c>
      <c r="AV12" s="567">
        <f t="shared" ref="AV12:AV28" si="23">MATCH(AU12,AT$11:AT$30,0)</f>
        <v>9</v>
      </c>
      <c r="AW12" s="568" t="str">
        <f t="shared" ref="AW12:AW29" si="24">INDEX(B$11:B$30,AV12,1)</f>
        <v>Cataluña</v>
      </c>
      <c r="AX12" s="569">
        <f t="shared" ref="AX12:AX29" si="25">INDEX(Z$11:Z$30,AV12,1)</f>
        <v>45.370786178860044</v>
      </c>
    </row>
    <row r="13" spans="1:50" s="396" customFormat="1" ht="18" customHeight="1" x14ac:dyDescent="0.35">
      <c r="A13" s="519"/>
      <c r="B13" s="557" t="s">
        <v>37</v>
      </c>
      <c r="C13" s="558"/>
      <c r="D13" s="559">
        <f t="shared" si="4"/>
        <v>1009599</v>
      </c>
      <c r="E13" s="560">
        <f t="shared" si="0"/>
        <v>2.0765226931184988</v>
      </c>
      <c r="F13" s="558"/>
      <c r="G13" s="561">
        <f>'20pobl'!J14</f>
        <v>727094</v>
      </c>
      <c r="H13" s="562">
        <f t="shared" si="5"/>
        <v>1.8792170141902862</v>
      </c>
      <c r="I13" s="558"/>
      <c r="J13" s="561">
        <f>'20pobl'!Q14</f>
        <v>197409</v>
      </c>
      <c r="K13" s="562">
        <f t="shared" si="6"/>
        <v>2.8290465344040228</v>
      </c>
      <c r="L13" s="558"/>
      <c r="M13" s="561">
        <f>'20pobl'!X14</f>
        <v>85096</v>
      </c>
      <c r="N13" s="562">
        <f t="shared" si="1"/>
        <v>2.8841858519797428</v>
      </c>
      <c r="O13" s="558"/>
      <c r="P13" s="563">
        <f t="shared" si="7"/>
        <v>51290</v>
      </c>
      <c r="Q13" s="564">
        <f t="shared" si="8"/>
        <v>5.0802348259061274</v>
      </c>
      <c r="R13" s="558"/>
      <c r="S13" s="561">
        <f>'23solcasaad'!J14</f>
        <v>10781</v>
      </c>
      <c r="T13" s="565">
        <f t="shared" si="9"/>
        <v>1.4827518862760523</v>
      </c>
      <c r="U13" s="558"/>
      <c r="V13" s="561">
        <f>'23solcasaad'!Q14</f>
        <v>11823</v>
      </c>
      <c r="W13" s="565">
        <f t="shared" si="10"/>
        <v>5.989088643374922</v>
      </c>
      <c r="X13" s="558"/>
      <c r="Y13" s="561">
        <f>'23solcasaad'!X14</f>
        <v>28686</v>
      </c>
      <c r="Z13" s="565">
        <f t="shared" si="11"/>
        <v>33.710162639842061</v>
      </c>
      <c r="AA13" s="566"/>
      <c r="AB13" s="567">
        <f t="shared" si="12"/>
        <v>5</v>
      </c>
      <c r="AC13" s="567">
        <v>3</v>
      </c>
      <c r="AD13" s="567">
        <f t="shared" si="13"/>
        <v>16</v>
      </c>
      <c r="AE13" s="568" t="str">
        <f t="shared" si="2"/>
        <v>País Vasco</v>
      </c>
      <c r="AF13" s="570">
        <f t="shared" si="3"/>
        <v>5.3927307463715684</v>
      </c>
      <c r="AH13" s="567">
        <f t="shared" si="14"/>
        <v>9</v>
      </c>
      <c r="AI13" s="567">
        <v>3</v>
      </c>
      <c r="AJ13" s="567">
        <f t="shared" si="15"/>
        <v>14</v>
      </c>
      <c r="AK13" s="568" t="str">
        <f t="shared" si="16"/>
        <v>Murcia, Región de</v>
      </c>
      <c r="AL13" s="569">
        <f t="shared" si="17"/>
        <v>1.8658703416362918</v>
      </c>
      <c r="AN13" s="567">
        <f t="shared" si="18"/>
        <v>13</v>
      </c>
      <c r="AO13" s="567">
        <v>3</v>
      </c>
      <c r="AP13" s="567">
        <f t="shared" si="19"/>
        <v>9</v>
      </c>
      <c r="AQ13" s="568" t="str">
        <f t="shared" si="20"/>
        <v>Cataluña</v>
      </c>
      <c r="AR13" s="569">
        <f t="shared" si="21"/>
        <v>8.6034387939223436</v>
      </c>
      <c r="AT13" s="567">
        <f t="shared" si="22"/>
        <v>14</v>
      </c>
      <c r="AU13" s="567">
        <v>3</v>
      </c>
      <c r="AV13" s="567">
        <f t="shared" si="23"/>
        <v>7</v>
      </c>
      <c r="AW13" s="568" t="str">
        <f t="shared" si="24"/>
        <v>Castilla y León</v>
      </c>
      <c r="AX13" s="569">
        <f t="shared" si="25"/>
        <v>44.946134347275034</v>
      </c>
    </row>
    <row r="14" spans="1:50" s="396" customFormat="1" ht="18" customHeight="1" x14ac:dyDescent="0.35">
      <c r="A14" s="519"/>
      <c r="B14" s="557" t="s">
        <v>38</v>
      </c>
      <c r="C14" s="558"/>
      <c r="D14" s="559">
        <f t="shared" si="4"/>
        <v>1231768</v>
      </c>
      <c r="E14" s="560">
        <f t="shared" si="0"/>
        <v>2.533475374537006</v>
      </c>
      <c r="F14" s="558"/>
      <c r="G14" s="561">
        <f>'20pobl'!J15</f>
        <v>1026476</v>
      </c>
      <c r="H14" s="562">
        <f t="shared" si="5"/>
        <v>2.6529873219391003</v>
      </c>
      <c r="I14" s="558"/>
      <c r="J14" s="561">
        <f>'20pobl'!Q15</f>
        <v>150815</v>
      </c>
      <c r="K14" s="562">
        <f t="shared" si="6"/>
        <v>2.1613130763346287</v>
      </c>
      <c r="L14" s="558"/>
      <c r="M14" s="561">
        <f>'20pobl'!X15</f>
        <v>54477</v>
      </c>
      <c r="N14" s="562">
        <f t="shared" si="1"/>
        <v>1.8464063253067176</v>
      </c>
      <c r="O14" s="558"/>
      <c r="P14" s="563">
        <f t="shared" si="7"/>
        <v>49300</v>
      </c>
      <c r="Q14" s="564">
        <f t="shared" si="8"/>
        <v>4.0023770710068778</v>
      </c>
      <c r="R14" s="558"/>
      <c r="S14" s="561">
        <f>'23solcasaad'!J15</f>
        <v>14462</v>
      </c>
      <c r="T14" s="565">
        <f t="shared" si="9"/>
        <v>1.4088980161250726</v>
      </c>
      <c r="U14" s="558"/>
      <c r="V14" s="561">
        <f>'23solcasaad'!Q15</f>
        <v>11591</v>
      </c>
      <c r="W14" s="565">
        <f t="shared" si="10"/>
        <v>7.6855750422703313</v>
      </c>
      <c r="X14" s="558"/>
      <c r="Y14" s="561">
        <f>'23solcasaad'!X15</f>
        <v>23247</v>
      </c>
      <c r="Z14" s="565">
        <f t="shared" si="11"/>
        <v>42.673054683627953</v>
      </c>
      <c r="AA14" s="566"/>
      <c r="AB14" s="567">
        <f t="shared" si="12"/>
        <v>14</v>
      </c>
      <c r="AC14" s="567">
        <v>4</v>
      </c>
      <c r="AD14" s="567">
        <f t="shared" si="13"/>
        <v>9</v>
      </c>
      <c r="AE14" s="568" t="str">
        <f t="shared" si="2"/>
        <v>Cataluña</v>
      </c>
      <c r="AF14" s="569">
        <f t="shared" si="3"/>
        <v>5.1091637273064148</v>
      </c>
      <c r="AH14" s="567">
        <f t="shared" si="14"/>
        <v>14</v>
      </c>
      <c r="AI14" s="567">
        <v>4</v>
      </c>
      <c r="AJ14" s="567">
        <f t="shared" si="15"/>
        <v>16</v>
      </c>
      <c r="AK14" s="568" t="str">
        <f t="shared" si="16"/>
        <v>País Vasco</v>
      </c>
      <c r="AL14" s="569">
        <f t="shared" si="17"/>
        <v>1.8566005984206315</v>
      </c>
      <c r="AN14" s="567">
        <f t="shared" si="18"/>
        <v>5</v>
      </c>
      <c r="AO14" s="567">
        <v>4</v>
      </c>
      <c r="AP14" s="567">
        <f t="shared" si="19"/>
        <v>11</v>
      </c>
      <c r="AQ14" s="568" t="str">
        <f t="shared" si="20"/>
        <v>Extremadura</v>
      </c>
      <c r="AR14" s="569">
        <f t="shared" si="21"/>
        <v>8.1644800476178663</v>
      </c>
      <c r="AT14" s="567">
        <f t="shared" si="22"/>
        <v>6</v>
      </c>
      <c r="AU14" s="567">
        <v>4</v>
      </c>
      <c r="AV14" s="567">
        <f t="shared" si="23"/>
        <v>11</v>
      </c>
      <c r="AW14" s="568" t="str">
        <f t="shared" si="24"/>
        <v>Extremadura</v>
      </c>
      <c r="AX14" s="569">
        <f t="shared" si="25"/>
        <v>44.511109027842878</v>
      </c>
    </row>
    <row r="15" spans="1:50" s="396" customFormat="1" ht="18" customHeight="1" x14ac:dyDescent="0.35">
      <c r="A15" s="519"/>
      <c r="B15" s="557" t="s">
        <v>6</v>
      </c>
      <c r="C15" s="558"/>
      <c r="D15" s="559">
        <f t="shared" si="4"/>
        <v>2238754</v>
      </c>
      <c r="E15" s="560">
        <f t="shared" si="0"/>
        <v>4.6046237023905645</v>
      </c>
      <c r="F15" s="558"/>
      <c r="G15" s="561">
        <f>'20pobl'!J16</f>
        <v>1840318</v>
      </c>
      <c r="H15" s="562">
        <f t="shared" si="5"/>
        <v>4.7564096212052895</v>
      </c>
      <c r="I15" s="558"/>
      <c r="J15" s="561">
        <f>'20pobl'!Q16</f>
        <v>296882</v>
      </c>
      <c r="K15" s="562">
        <f t="shared" si="6"/>
        <v>4.2545830900664869</v>
      </c>
      <c r="L15" s="558"/>
      <c r="M15" s="561">
        <f>'20pobl'!X16</f>
        <v>101554</v>
      </c>
      <c r="N15" s="562">
        <f t="shared" si="1"/>
        <v>3.4420020918956329</v>
      </c>
      <c r="O15" s="558"/>
      <c r="P15" s="563">
        <f t="shared" si="7"/>
        <v>77796</v>
      </c>
      <c r="Q15" s="564">
        <f t="shared" si="8"/>
        <v>3.4749686656059575</v>
      </c>
      <c r="R15" s="558"/>
      <c r="S15" s="561">
        <f>'23solcasaad'!J16</f>
        <v>26517</v>
      </c>
      <c r="T15" s="565">
        <f t="shared" si="9"/>
        <v>1.4408922805732487</v>
      </c>
      <c r="U15" s="558"/>
      <c r="V15" s="561">
        <f>'23solcasaad'!Q16</f>
        <v>18624</v>
      </c>
      <c r="W15" s="565">
        <f t="shared" si="10"/>
        <v>6.2731994529813191</v>
      </c>
      <c r="X15" s="558"/>
      <c r="Y15" s="561">
        <f>'23solcasaad'!X16</f>
        <v>32655</v>
      </c>
      <c r="Z15" s="565">
        <f t="shared" si="11"/>
        <v>32.155306536423971</v>
      </c>
      <c r="AA15" s="566"/>
      <c r="AB15" s="567">
        <f t="shared" si="12"/>
        <v>18</v>
      </c>
      <c r="AC15" s="567">
        <v>5</v>
      </c>
      <c r="AD15" s="567">
        <f t="shared" si="13"/>
        <v>3</v>
      </c>
      <c r="AE15" s="568" t="str">
        <f t="shared" si="2"/>
        <v>Asturias, Principado de</v>
      </c>
      <c r="AF15" s="569">
        <f t="shared" si="3"/>
        <v>5.0802348259061274</v>
      </c>
      <c r="AH15" s="567">
        <f t="shared" si="14"/>
        <v>11</v>
      </c>
      <c r="AI15" s="567">
        <v>5</v>
      </c>
      <c r="AJ15" s="567">
        <f t="shared" si="15"/>
        <v>1</v>
      </c>
      <c r="AK15" s="568" t="str">
        <f t="shared" si="16"/>
        <v>Andalucía</v>
      </c>
      <c r="AL15" s="569">
        <f t="shared" si="17"/>
        <v>1.7487695993915637</v>
      </c>
      <c r="AN15" s="567">
        <f t="shared" si="18"/>
        <v>12</v>
      </c>
      <c r="AO15" s="567">
        <v>5</v>
      </c>
      <c r="AP15" s="567">
        <f t="shared" si="19"/>
        <v>4</v>
      </c>
      <c r="AQ15" s="568" t="str">
        <f t="shared" si="20"/>
        <v>Balears, Illes</v>
      </c>
      <c r="AR15" s="569">
        <f t="shared" si="21"/>
        <v>7.6855750422703313</v>
      </c>
      <c r="AT15" s="567">
        <f t="shared" si="22"/>
        <v>16</v>
      </c>
      <c r="AU15" s="567">
        <v>5</v>
      </c>
      <c r="AV15" s="567">
        <f t="shared" si="23"/>
        <v>8</v>
      </c>
      <c r="AW15" s="568" t="str">
        <f t="shared" si="24"/>
        <v>Castilla - La Mancha</v>
      </c>
      <c r="AX15" s="569">
        <f t="shared" si="25"/>
        <v>44.246883149090309</v>
      </c>
    </row>
    <row r="16" spans="1:50" s="396" customFormat="1" ht="18" customHeight="1" x14ac:dyDescent="0.35">
      <c r="A16" s="519"/>
      <c r="B16" s="557" t="s">
        <v>5</v>
      </c>
      <c r="C16" s="558"/>
      <c r="D16" s="571">
        <f t="shared" si="4"/>
        <v>590851</v>
      </c>
      <c r="E16" s="560">
        <f t="shared" si="0"/>
        <v>1.2152503219117274</v>
      </c>
      <c r="F16" s="558"/>
      <c r="G16" s="572">
        <f>'20pobl'!J17</f>
        <v>448930</v>
      </c>
      <c r="H16" s="562">
        <f t="shared" si="5"/>
        <v>1.1602858697506033</v>
      </c>
      <c r="I16" s="558"/>
      <c r="J16" s="572">
        <f>'20pobl'!Q17</f>
        <v>100609</v>
      </c>
      <c r="K16" s="562">
        <f t="shared" si="6"/>
        <v>1.4418164459566398</v>
      </c>
      <c r="L16" s="558"/>
      <c r="M16" s="572">
        <f>'20pobl'!X17</f>
        <v>41312</v>
      </c>
      <c r="N16" s="562">
        <f t="shared" si="1"/>
        <v>1.4002007840202493</v>
      </c>
      <c r="O16" s="558"/>
      <c r="P16" s="572">
        <f t="shared" si="7"/>
        <v>23683</v>
      </c>
      <c r="Q16" s="564">
        <f t="shared" si="8"/>
        <v>4.0082863530737871</v>
      </c>
      <c r="R16" s="558"/>
      <c r="S16" s="572">
        <f>'23solcasaad'!J17</f>
        <v>6650</v>
      </c>
      <c r="T16" s="565">
        <f t="shared" si="9"/>
        <v>1.4812999799523312</v>
      </c>
      <c r="U16" s="558"/>
      <c r="V16" s="572">
        <f>'23solcasaad'!Q17</f>
        <v>5098</v>
      </c>
      <c r="W16" s="565">
        <f t="shared" si="10"/>
        <v>5.067141110636225</v>
      </c>
      <c r="X16" s="558"/>
      <c r="Y16" s="572">
        <f>'23solcasaad'!X17</f>
        <v>11935</v>
      </c>
      <c r="Z16" s="565">
        <f t="shared" si="11"/>
        <v>28.889910921766074</v>
      </c>
      <c r="AA16" s="566"/>
      <c r="AB16" s="567">
        <f t="shared" si="12"/>
        <v>13</v>
      </c>
      <c r="AC16" s="567">
        <v>6</v>
      </c>
      <c r="AD16" s="567">
        <f t="shared" si="13"/>
        <v>1</v>
      </c>
      <c r="AE16" s="568" t="str">
        <f t="shared" si="2"/>
        <v>Andalucía</v>
      </c>
      <c r="AF16" s="569">
        <f t="shared" si="3"/>
        <v>4.978056878110424</v>
      </c>
      <c r="AH16" s="567">
        <f t="shared" si="14"/>
        <v>10</v>
      </c>
      <c r="AI16" s="567">
        <v>6</v>
      </c>
      <c r="AJ16" s="567">
        <f t="shared" si="15"/>
        <v>11</v>
      </c>
      <c r="AK16" s="568" t="str">
        <f t="shared" si="16"/>
        <v>Extremadura</v>
      </c>
      <c r="AL16" s="569">
        <f t="shared" si="17"/>
        <v>1.7438025815655505</v>
      </c>
      <c r="AN16" s="567">
        <f t="shared" si="18"/>
        <v>17</v>
      </c>
      <c r="AO16" s="567">
        <v>6</v>
      </c>
      <c r="AP16" s="567">
        <f t="shared" si="19"/>
        <v>8</v>
      </c>
      <c r="AQ16" s="568" t="str">
        <f t="shared" si="20"/>
        <v>Castilla - La Mancha</v>
      </c>
      <c r="AR16" s="569">
        <f t="shared" si="21"/>
        <v>7.4920367214322914</v>
      </c>
      <c r="AT16" s="567">
        <f t="shared" si="22"/>
        <v>18</v>
      </c>
      <c r="AU16" s="567">
        <v>6</v>
      </c>
      <c r="AV16" s="567">
        <f t="shared" si="23"/>
        <v>4</v>
      </c>
      <c r="AW16" s="568" t="str">
        <f t="shared" si="24"/>
        <v>Balears, Illes</v>
      </c>
      <c r="AX16" s="569">
        <f t="shared" si="25"/>
        <v>42.673054683627953</v>
      </c>
    </row>
    <row r="17" spans="1:50" s="396" customFormat="1" ht="18" customHeight="1" x14ac:dyDescent="0.35">
      <c r="A17" s="519"/>
      <c r="B17" s="557" t="s">
        <v>4</v>
      </c>
      <c r="C17" s="558"/>
      <c r="D17" s="559">
        <f t="shared" si="4"/>
        <v>2391682</v>
      </c>
      <c r="E17" s="560">
        <f t="shared" si="0"/>
        <v>4.9191629030169768</v>
      </c>
      <c r="F17" s="558"/>
      <c r="G17" s="561">
        <f>'20pobl'!J18</f>
        <v>1748820</v>
      </c>
      <c r="H17" s="562">
        <f t="shared" si="5"/>
        <v>4.5199276830179542</v>
      </c>
      <c r="I17" s="558"/>
      <c r="J17" s="561">
        <f>'20pobl'!Q18</f>
        <v>421942</v>
      </c>
      <c r="K17" s="562">
        <f t="shared" si="6"/>
        <v>6.0468041113601823</v>
      </c>
      <c r="L17" s="558"/>
      <c r="M17" s="561">
        <f>'20pobl'!X18</f>
        <v>220920</v>
      </c>
      <c r="N17" s="562">
        <f t="shared" si="1"/>
        <v>7.4877119772887646</v>
      </c>
      <c r="O17" s="558"/>
      <c r="P17" s="563">
        <f t="shared" si="7"/>
        <v>161372</v>
      </c>
      <c r="Q17" s="564">
        <f>P17*100/D17</f>
        <v>6.7472180666158792</v>
      </c>
      <c r="R17" s="558"/>
      <c r="S17" s="561">
        <f>'23solcasaad'!J18</f>
        <v>32852</v>
      </c>
      <c r="T17" s="565">
        <f>S17*100/G17</f>
        <v>1.8785238046225454</v>
      </c>
      <c r="U17" s="558"/>
      <c r="V17" s="561">
        <f>'23solcasaad'!Q18</f>
        <v>29225</v>
      </c>
      <c r="W17" s="565">
        <f>V17*100/J17</f>
        <v>6.9263074071791859</v>
      </c>
      <c r="X17" s="558"/>
      <c r="Y17" s="561">
        <f>'23solcasaad'!X18</f>
        <v>99295</v>
      </c>
      <c r="Z17" s="565">
        <f>Y17*100/M17</f>
        <v>44.946134347275034</v>
      </c>
      <c r="AA17" s="566"/>
      <c r="AB17" s="567">
        <f t="shared" si="12"/>
        <v>1</v>
      </c>
      <c r="AC17" s="567">
        <v>7</v>
      </c>
      <c r="AD17" s="567">
        <f t="shared" si="13"/>
        <v>8</v>
      </c>
      <c r="AE17" s="568" t="str">
        <f t="shared" si="2"/>
        <v>Castilla - La Mancha</v>
      </c>
      <c r="AF17" s="569">
        <f t="shared" si="3"/>
        <v>4.9544461619828235</v>
      </c>
      <c r="AH17" s="567">
        <f t="shared" si="14"/>
        <v>2</v>
      </c>
      <c r="AI17" s="567">
        <v>7</v>
      </c>
      <c r="AJ17" s="567">
        <f t="shared" si="15"/>
        <v>9</v>
      </c>
      <c r="AK17" s="568" t="str">
        <f t="shared" si="16"/>
        <v>Cataluña</v>
      </c>
      <c r="AL17" s="569">
        <f t="shared" si="17"/>
        <v>1.6063174944580456</v>
      </c>
      <c r="AN17" s="567">
        <f t="shared" si="18"/>
        <v>8</v>
      </c>
      <c r="AO17" s="567">
        <v>7</v>
      </c>
      <c r="AP17" s="567">
        <f t="shared" si="19"/>
        <v>20</v>
      </c>
      <c r="AQ17" s="568" t="str">
        <f t="shared" si="20"/>
        <v>TOTAL</v>
      </c>
      <c r="AR17" s="569">
        <f t="shared" si="21"/>
        <v>7.0326259892971184</v>
      </c>
      <c r="AT17" s="567">
        <f t="shared" si="22"/>
        <v>3</v>
      </c>
      <c r="AU17" s="567">
        <v>7</v>
      </c>
      <c r="AV17" s="567">
        <f t="shared" si="23"/>
        <v>14</v>
      </c>
      <c r="AW17" s="568" t="str">
        <f t="shared" si="24"/>
        <v>Murcia, Región de</v>
      </c>
      <c r="AX17" s="569">
        <f t="shared" si="25"/>
        <v>42.309498163338581</v>
      </c>
    </row>
    <row r="18" spans="1:50" s="396" customFormat="1" ht="18" customHeight="1" x14ac:dyDescent="0.35">
      <c r="A18" s="519"/>
      <c r="B18" s="557" t="s">
        <v>40</v>
      </c>
      <c r="C18" s="558"/>
      <c r="D18" s="559">
        <f t="shared" si="4"/>
        <v>2104433</v>
      </c>
      <c r="E18" s="560">
        <f t="shared" si="0"/>
        <v>4.3283550009929108</v>
      </c>
      <c r="F18" s="558"/>
      <c r="G18" s="561">
        <f>'20pobl'!J19</f>
        <v>1689133</v>
      </c>
      <c r="H18" s="562">
        <f t="shared" si="5"/>
        <v>4.3656631368575187</v>
      </c>
      <c r="I18" s="558"/>
      <c r="J18" s="561">
        <f>'20pobl'!Q19</f>
        <v>282233</v>
      </c>
      <c r="K18" s="562">
        <f t="shared" si="6"/>
        <v>4.0446498920740721</v>
      </c>
      <c r="L18" s="558"/>
      <c r="M18" s="561">
        <f>'20pobl'!X19</f>
        <v>133067</v>
      </c>
      <c r="N18" s="562">
        <f t="shared" si="1"/>
        <v>4.5100822455272684</v>
      </c>
      <c r="O18" s="558"/>
      <c r="P18" s="563">
        <f t="shared" si="7"/>
        <v>104263</v>
      </c>
      <c r="Q18" s="564">
        <f t="shared" si="8"/>
        <v>4.9544461619828235</v>
      </c>
      <c r="R18" s="558"/>
      <c r="S18" s="561">
        <f>'23solcasaad'!J19</f>
        <v>24240</v>
      </c>
      <c r="T18" s="565">
        <f t="shared" si="9"/>
        <v>1.4350557356939921</v>
      </c>
      <c r="U18" s="558"/>
      <c r="V18" s="561">
        <f>'23solcasaad'!Q19</f>
        <v>21145</v>
      </c>
      <c r="W18" s="565">
        <f t="shared" si="10"/>
        <v>7.4920367214322914</v>
      </c>
      <c r="X18" s="558"/>
      <c r="Y18" s="561">
        <f>'23solcasaad'!X19</f>
        <v>58878</v>
      </c>
      <c r="Z18" s="565">
        <f t="shared" si="11"/>
        <v>44.246883149090309</v>
      </c>
      <c r="AA18" s="566"/>
      <c r="AB18" s="567">
        <f t="shared" si="12"/>
        <v>7</v>
      </c>
      <c r="AC18" s="567">
        <v>8</v>
      </c>
      <c r="AD18" s="567">
        <f t="shared" si="13"/>
        <v>20</v>
      </c>
      <c r="AE18" s="568" t="str">
        <f t="shared" si="2"/>
        <v>TOTAL</v>
      </c>
      <c r="AF18" s="569">
        <f t="shared" si="3"/>
        <v>4.6474828770521901</v>
      </c>
      <c r="AH18" s="567">
        <f t="shared" si="14"/>
        <v>12</v>
      </c>
      <c r="AI18" s="567">
        <v>8</v>
      </c>
      <c r="AJ18" s="567">
        <f t="shared" si="15"/>
        <v>20</v>
      </c>
      <c r="AK18" s="568" t="str">
        <f t="shared" si="16"/>
        <v>TOTAL</v>
      </c>
      <c r="AL18" s="569">
        <f t="shared" si="17"/>
        <v>1.5171255304838731</v>
      </c>
      <c r="AN18" s="567">
        <f t="shared" si="18"/>
        <v>6</v>
      </c>
      <c r="AO18" s="567">
        <v>8</v>
      </c>
      <c r="AP18" s="567">
        <f t="shared" si="19"/>
        <v>7</v>
      </c>
      <c r="AQ18" s="568" t="str">
        <f t="shared" si="20"/>
        <v>Castilla y León</v>
      </c>
      <c r="AR18" s="569">
        <f t="shared" si="21"/>
        <v>6.9263074071791859</v>
      </c>
      <c r="AT18" s="567">
        <f t="shared" si="22"/>
        <v>5</v>
      </c>
      <c r="AU18" s="567">
        <v>8</v>
      </c>
      <c r="AV18" s="567">
        <f t="shared" si="23"/>
        <v>20</v>
      </c>
      <c r="AW18" s="568" t="str">
        <f t="shared" si="24"/>
        <v>TOTAL</v>
      </c>
      <c r="AX18" s="569">
        <f t="shared" si="25"/>
        <v>40.057293266007648</v>
      </c>
    </row>
    <row r="19" spans="1:50" s="396" customFormat="1" ht="18" customHeight="1" x14ac:dyDescent="0.35">
      <c r="A19" s="519"/>
      <c r="B19" s="557" t="s">
        <v>41</v>
      </c>
      <c r="C19" s="558"/>
      <c r="D19" s="559">
        <f t="shared" si="4"/>
        <v>8012231</v>
      </c>
      <c r="E19" s="560">
        <f t="shared" si="0"/>
        <v>16.479393792988624</v>
      </c>
      <c r="F19" s="558"/>
      <c r="G19" s="561">
        <f>'20pobl'!J20</f>
        <v>6446733</v>
      </c>
      <c r="H19" s="562">
        <f t="shared" si="5"/>
        <v>16.661958893268253</v>
      </c>
      <c r="I19" s="558"/>
      <c r="J19" s="561">
        <f>'20pobl'!Q20</f>
        <v>1100095</v>
      </c>
      <c r="K19" s="562">
        <f t="shared" si="6"/>
        <v>15.765339712298799</v>
      </c>
      <c r="L19" s="558"/>
      <c r="M19" s="561">
        <f>'20pobl'!X20</f>
        <v>465403</v>
      </c>
      <c r="N19" s="562">
        <f t="shared" si="1"/>
        <v>15.774052224181256</v>
      </c>
      <c r="O19" s="558"/>
      <c r="P19" s="563">
        <f t="shared" si="7"/>
        <v>409358</v>
      </c>
      <c r="Q19" s="564">
        <f t="shared" si="8"/>
        <v>5.1091637273064148</v>
      </c>
      <c r="R19" s="558"/>
      <c r="S19" s="561">
        <f>'23solcasaad'!J20</f>
        <v>103555</v>
      </c>
      <c r="T19" s="565">
        <f t="shared" si="9"/>
        <v>1.6063174944580456</v>
      </c>
      <c r="U19" s="558"/>
      <c r="V19" s="561">
        <f>'23solcasaad'!Q20</f>
        <v>94646</v>
      </c>
      <c r="W19" s="565">
        <f t="shared" si="10"/>
        <v>8.6034387939223436</v>
      </c>
      <c r="X19" s="558"/>
      <c r="Y19" s="561">
        <f>'23solcasaad'!X20</f>
        <v>211157</v>
      </c>
      <c r="Z19" s="565">
        <f t="shared" si="11"/>
        <v>45.370786178860044</v>
      </c>
      <c r="AA19" s="566"/>
      <c r="AB19" s="567">
        <f t="shared" si="12"/>
        <v>4</v>
      </c>
      <c r="AC19" s="567">
        <v>9</v>
      </c>
      <c r="AD19" s="567">
        <f t="shared" si="13"/>
        <v>14</v>
      </c>
      <c r="AE19" s="568" t="str">
        <f t="shared" si="2"/>
        <v>Murcia, Región de</v>
      </c>
      <c r="AF19" s="569">
        <f t="shared" si="3"/>
        <v>4.601681105163431</v>
      </c>
      <c r="AH19" s="567">
        <f t="shared" si="14"/>
        <v>7</v>
      </c>
      <c r="AI19" s="567">
        <v>9</v>
      </c>
      <c r="AJ19" s="567">
        <f t="shared" si="15"/>
        <v>3</v>
      </c>
      <c r="AK19" s="568" t="str">
        <f t="shared" si="16"/>
        <v>Asturias, Principado de</v>
      </c>
      <c r="AL19" s="569">
        <f t="shared" si="17"/>
        <v>1.4827518862760523</v>
      </c>
      <c r="AN19" s="567">
        <f t="shared" si="18"/>
        <v>3</v>
      </c>
      <c r="AO19" s="567">
        <v>9</v>
      </c>
      <c r="AP19" s="567">
        <f t="shared" si="19"/>
        <v>16</v>
      </c>
      <c r="AQ19" s="568" t="str">
        <f t="shared" si="20"/>
        <v>País Vasco</v>
      </c>
      <c r="AR19" s="569">
        <f t="shared" si="21"/>
        <v>6.5312681847104317</v>
      </c>
      <c r="AT19" s="567">
        <f t="shared" si="22"/>
        <v>2</v>
      </c>
      <c r="AU19" s="567">
        <v>9</v>
      </c>
      <c r="AV19" s="567">
        <f t="shared" si="23"/>
        <v>16</v>
      </c>
      <c r="AW19" s="568" t="str">
        <f t="shared" si="24"/>
        <v>País Vasco</v>
      </c>
      <c r="AX19" s="569">
        <f t="shared" si="25"/>
        <v>39.684635986142169</v>
      </c>
    </row>
    <row r="20" spans="1:50" s="396" customFormat="1" ht="18" customHeight="1" x14ac:dyDescent="0.35">
      <c r="A20" s="519"/>
      <c r="B20" s="557" t="s">
        <v>3</v>
      </c>
      <c r="C20" s="558"/>
      <c r="D20" s="559">
        <f t="shared" si="4"/>
        <v>5319285</v>
      </c>
      <c r="E20" s="560">
        <f t="shared" si="0"/>
        <v>10.94059722094102</v>
      </c>
      <c r="F20" s="558"/>
      <c r="G20" s="561">
        <f>'20pobl'!J21</f>
        <v>4245246</v>
      </c>
      <c r="H20" s="562">
        <f t="shared" si="5"/>
        <v>10.972086845199184</v>
      </c>
      <c r="I20" s="558"/>
      <c r="J20" s="561">
        <f>'20pobl'!Q21</f>
        <v>773188</v>
      </c>
      <c r="K20" s="562">
        <f t="shared" si="6"/>
        <v>11.080471669694784</v>
      </c>
      <c r="L20" s="558"/>
      <c r="M20" s="561">
        <f>'20pobl'!X21</f>
        <v>300851</v>
      </c>
      <c r="N20" s="562">
        <f t="shared" si="1"/>
        <v>10.196838837947231</v>
      </c>
      <c r="O20" s="558"/>
      <c r="P20" s="563">
        <f t="shared" si="7"/>
        <v>228773</v>
      </c>
      <c r="Q20" s="564">
        <f t="shared" si="8"/>
        <v>4.3008223849633929</v>
      </c>
      <c r="R20" s="558"/>
      <c r="S20" s="561">
        <f>'23solcasaad'!J21</f>
        <v>60653</v>
      </c>
      <c r="T20" s="565">
        <f t="shared" si="9"/>
        <v>1.4287275696155182</v>
      </c>
      <c r="U20" s="558"/>
      <c r="V20" s="561">
        <f>'23solcasaad'!Q21</f>
        <v>50437</v>
      </c>
      <c r="W20" s="565">
        <f t="shared" si="10"/>
        <v>6.5232517835248345</v>
      </c>
      <c r="X20" s="558"/>
      <c r="Y20" s="561">
        <f>'23solcasaad'!X21</f>
        <v>117683</v>
      </c>
      <c r="Z20" s="565">
        <f t="shared" si="11"/>
        <v>39.11670561174801</v>
      </c>
      <c r="AA20" s="566"/>
      <c r="AB20" s="567">
        <f t="shared" si="12"/>
        <v>12</v>
      </c>
      <c r="AC20" s="567">
        <v>10</v>
      </c>
      <c r="AD20" s="567">
        <f t="shared" si="13"/>
        <v>17</v>
      </c>
      <c r="AE20" s="568" t="str">
        <f t="shared" si="2"/>
        <v>Rioja, La</v>
      </c>
      <c r="AF20" s="570">
        <f t="shared" si="3"/>
        <v>4.5406312464526319</v>
      </c>
      <c r="AH20" s="567">
        <f t="shared" si="14"/>
        <v>13</v>
      </c>
      <c r="AI20" s="567">
        <v>10</v>
      </c>
      <c r="AJ20" s="567">
        <f t="shared" si="15"/>
        <v>6</v>
      </c>
      <c r="AK20" s="568" t="str">
        <f t="shared" si="16"/>
        <v>Cantabria</v>
      </c>
      <c r="AL20" s="569">
        <f t="shared" si="17"/>
        <v>1.4812999799523312</v>
      </c>
      <c r="AN20" s="567">
        <f t="shared" si="18"/>
        <v>10</v>
      </c>
      <c r="AO20" s="567">
        <v>10</v>
      </c>
      <c r="AP20" s="567">
        <f t="shared" si="19"/>
        <v>10</v>
      </c>
      <c r="AQ20" s="568" t="str">
        <f t="shared" si="20"/>
        <v>Comunitat Valenciana</v>
      </c>
      <c r="AR20" s="569">
        <f t="shared" si="21"/>
        <v>6.5232517835248345</v>
      </c>
      <c r="AT20" s="567">
        <f t="shared" si="22"/>
        <v>11</v>
      </c>
      <c r="AU20" s="567">
        <v>10</v>
      </c>
      <c r="AV20" s="567">
        <f t="shared" si="23"/>
        <v>13</v>
      </c>
      <c r="AW20" s="568" t="str">
        <f t="shared" si="24"/>
        <v>Madrid, Comunidad de</v>
      </c>
      <c r="AX20" s="569">
        <f t="shared" si="25"/>
        <v>39.379855238367185</v>
      </c>
    </row>
    <row r="21" spans="1:50" s="329" customFormat="1" ht="18" customHeight="1" x14ac:dyDescent="0.35">
      <c r="A21" s="348"/>
      <c r="B21" s="548" t="s">
        <v>2</v>
      </c>
      <c r="C21" s="573"/>
      <c r="D21" s="574">
        <f t="shared" si="4"/>
        <v>1054681</v>
      </c>
      <c r="E21" s="575">
        <f t="shared" si="0"/>
        <v>2.1692464339811264</v>
      </c>
      <c r="F21" s="573"/>
      <c r="G21" s="576">
        <f>'20pobl'!J22</f>
        <v>818728</v>
      </c>
      <c r="H21" s="577">
        <f t="shared" si="5"/>
        <v>2.1160504523403914</v>
      </c>
      <c r="I21" s="573"/>
      <c r="J21" s="576">
        <f>'20pobl'!Q22</f>
        <v>161284</v>
      </c>
      <c r="K21" s="577">
        <f t="shared" si="6"/>
        <v>2.3113431568713603</v>
      </c>
      <c r="L21" s="573"/>
      <c r="M21" s="576">
        <f>'20pobl'!X22</f>
        <v>74669</v>
      </c>
      <c r="N21" s="577">
        <f t="shared" si="1"/>
        <v>2.5307802174188612</v>
      </c>
      <c r="O21" s="573"/>
      <c r="P21" s="578">
        <f t="shared" si="7"/>
        <v>60681</v>
      </c>
      <c r="Q21" s="579">
        <f t="shared" si="8"/>
        <v>5.753493236343501</v>
      </c>
      <c r="R21" s="573"/>
      <c r="S21" s="576">
        <f>'23solcasaad'!J22</f>
        <v>14277</v>
      </c>
      <c r="T21" s="580">
        <f t="shared" si="9"/>
        <v>1.7438025815655505</v>
      </c>
      <c r="U21" s="573"/>
      <c r="V21" s="576">
        <f>'23solcasaad'!Q22</f>
        <v>13168</v>
      </c>
      <c r="W21" s="580">
        <f t="shared" si="10"/>
        <v>8.1644800476178663</v>
      </c>
      <c r="X21" s="573"/>
      <c r="Y21" s="576">
        <f>'23solcasaad'!X22</f>
        <v>33236</v>
      </c>
      <c r="Z21" s="565">
        <f t="shared" si="11"/>
        <v>44.511109027842878</v>
      </c>
      <c r="AA21" s="566"/>
      <c r="AB21" s="567">
        <f t="shared" si="12"/>
        <v>2</v>
      </c>
      <c r="AC21" s="567">
        <v>11</v>
      </c>
      <c r="AD21" s="567">
        <f t="shared" si="13"/>
        <v>2</v>
      </c>
      <c r="AE21" s="568" t="str">
        <f t="shared" si="2"/>
        <v>Aragón</v>
      </c>
      <c r="AF21" s="569">
        <f t="shared" si="3"/>
        <v>4.4493489524567718</v>
      </c>
      <c r="AG21" s="396"/>
      <c r="AH21" s="567">
        <f t="shared" si="14"/>
        <v>6</v>
      </c>
      <c r="AI21" s="567">
        <v>11</v>
      </c>
      <c r="AJ21" s="567">
        <f t="shared" si="15"/>
        <v>5</v>
      </c>
      <c r="AK21" s="568" t="str">
        <f t="shared" si="16"/>
        <v>Canarias</v>
      </c>
      <c r="AL21" s="569">
        <f t="shared" si="17"/>
        <v>1.4408922805732487</v>
      </c>
      <c r="AM21" s="396"/>
      <c r="AN21" s="567">
        <f t="shared" si="18"/>
        <v>4</v>
      </c>
      <c r="AO21" s="567">
        <v>11</v>
      </c>
      <c r="AP21" s="567">
        <f t="shared" si="19"/>
        <v>18</v>
      </c>
      <c r="AQ21" s="568" t="str">
        <f t="shared" si="20"/>
        <v>Ceuta y Melilla</v>
      </c>
      <c r="AR21" s="569">
        <f t="shared" si="21"/>
        <v>6.5023502470772572</v>
      </c>
      <c r="AS21" s="396"/>
      <c r="AT21" s="567">
        <f t="shared" si="22"/>
        <v>4</v>
      </c>
      <c r="AU21" s="567">
        <v>11</v>
      </c>
      <c r="AV21" s="567">
        <f t="shared" si="23"/>
        <v>10</v>
      </c>
      <c r="AW21" s="568" t="str">
        <f t="shared" si="24"/>
        <v>Comunitat Valenciana</v>
      </c>
      <c r="AX21" s="569">
        <f t="shared" si="25"/>
        <v>39.11670561174801</v>
      </c>
    </row>
    <row r="22" spans="1:50" s="329" customFormat="1" ht="18" customHeight="1" x14ac:dyDescent="0.35">
      <c r="A22" s="348"/>
      <c r="B22" s="548" t="s">
        <v>35</v>
      </c>
      <c r="C22" s="573"/>
      <c r="D22" s="574">
        <f t="shared" si="4"/>
        <v>2705833</v>
      </c>
      <c r="E22" s="575">
        <f t="shared" si="0"/>
        <v>5.5653022915919159</v>
      </c>
      <c r="F22" s="573"/>
      <c r="G22" s="576">
        <f>'20pobl'!J23</f>
        <v>1985942</v>
      </c>
      <c r="H22" s="577">
        <f t="shared" si="5"/>
        <v>5.1327833754577608</v>
      </c>
      <c r="I22" s="573"/>
      <c r="J22" s="576">
        <f>'20pobl'!Q23</f>
        <v>478661</v>
      </c>
      <c r="K22" s="577">
        <f t="shared" si="6"/>
        <v>6.8596378240321565</v>
      </c>
      <c r="L22" s="573"/>
      <c r="M22" s="576">
        <f>'20pobl'!X23</f>
        <v>241230</v>
      </c>
      <c r="N22" s="577">
        <f t="shared" si="1"/>
        <v>8.1760852810128952</v>
      </c>
      <c r="O22" s="573"/>
      <c r="P22" s="578">
        <f t="shared" si="7"/>
        <v>94599</v>
      </c>
      <c r="Q22" s="579">
        <f t="shared" si="8"/>
        <v>3.4961137660749944</v>
      </c>
      <c r="R22" s="573"/>
      <c r="S22" s="576">
        <f>'23solcasaad'!J23</f>
        <v>26677</v>
      </c>
      <c r="T22" s="580">
        <f t="shared" si="9"/>
        <v>1.3432919994642341</v>
      </c>
      <c r="U22" s="573"/>
      <c r="V22" s="576">
        <f>'23solcasaad'!Q23</f>
        <v>16557</v>
      </c>
      <c r="W22" s="580">
        <f t="shared" si="10"/>
        <v>3.459024236359344</v>
      </c>
      <c r="X22" s="573"/>
      <c r="Y22" s="576">
        <f>'23solcasaad'!X23</f>
        <v>51365</v>
      </c>
      <c r="Z22" s="565">
        <f t="shared" si="11"/>
        <v>21.292956929071842</v>
      </c>
      <c r="AA22" s="566"/>
      <c r="AB22" s="567">
        <f t="shared" si="12"/>
        <v>17</v>
      </c>
      <c r="AC22" s="567">
        <v>12</v>
      </c>
      <c r="AD22" s="567">
        <f t="shared" si="13"/>
        <v>10</v>
      </c>
      <c r="AE22" s="568" t="str">
        <f t="shared" si="2"/>
        <v>Comunitat Valenciana</v>
      </c>
      <c r="AF22" s="569">
        <f t="shared" si="3"/>
        <v>4.3008223849633929</v>
      </c>
      <c r="AG22" s="396"/>
      <c r="AH22" s="567">
        <f t="shared" si="14"/>
        <v>16</v>
      </c>
      <c r="AI22" s="567">
        <v>12</v>
      </c>
      <c r="AJ22" s="567">
        <f t="shared" si="15"/>
        <v>8</v>
      </c>
      <c r="AK22" s="568" t="str">
        <f t="shared" si="16"/>
        <v>Castilla - La Mancha</v>
      </c>
      <c r="AL22" s="569">
        <f t="shared" si="17"/>
        <v>1.4350557356939921</v>
      </c>
      <c r="AM22" s="396"/>
      <c r="AN22" s="567">
        <f t="shared" si="18"/>
        <v>19</v>
      </c>
      <c r="AO22" s="567">
        <v>12</v>
      </c>
      <c r="AP22" s="567">
        <f t="shared" si="19"/>
        <v>5</v>
      </c>
      <c r="AQ22" s="568" t="str">
        <f t="shared" si="20"/>
        <v>Canarias</v>
      </c>
      <c r="AR22" s="569">
        <f t="shared" si="21"/>
        <v>6.2731994529813191</v>
      </c>
      <c r="AS22" s="396"/>
      <c r="AT22" s="567">
        <f t="shared" si="22"/>
        <v>19</v>
      </c>
      <c r="AU22" s="567">
        <v>12</v>
      </c>
      <c r="AV22" s="567">
        <f t="shared" si="23"/>
        <v>17</v>
      </c>
      <c r="AW22" s="568" t="str">
        <f t="shared" si="24"/>
        <v>Rioja, La</v>
      </c>
      <c r="AX22" s="569">
        <f t="shared" si="25"/>
        <v>37.97406519229061</v>
      </c>
    </row>
    <row r="23" spans="1:50" s="329" customFormat="1" ht="18" customHeight="1" x14ac:dyDescent="0.35">
      <c r="A23" s="348"/>
      <c r="B23" s="548" t="s">
        <v>42</v>
      </c>
      <c r="C23" s="573"/>
      <c r="D23" s="574">
        <f t="shared" si="4"/>
        <v>7009268</v>
      </c>
      <c r="E23" s="575">
        <f t="shared" si="0"/>
        <v>14.416519889727814</v>
      </c>
      <c r="F23" s="573"/>
      <c r="G23" s="576">
        <f>'20pobl'!J24</f>
        <v>5704269</v>
      </c>
      <c r="H23" s="577">
        <f t="shared" si="5"/>
        <v>14.743017214167919</v>
      </c>
      <c r="I23" s="573"/>
      <c r="J23" s="576">
        <f>'20pobl'!Q24</f>
        <v>912768</v>
      </c>
      <c r="K23" s="577">
        <f t="shared" si="6"/>
        <v>13.080777204255586</v>
      </c>
      <c r="L23" s="573"/>
      <c r="M23" s="576">
        <f>'20pobl'!X24</f>
        <v>392231</v>
      </c>
      <c r="N23" s="577">
        <f t="shared" si="1"/>
        <v>13.294010304924631</v>
      </c>
      <c r="O23" s="573"/>
      <c r="P23" s="578">
        <f t="shared" si="7"/>
        <v>272026</v>
      </c>
      <c r="Q23" s="579">
        <f t="shared" si="8"/>
        <v>3.8809473400075443</v>
      </c>
      <c r="R23" s="573"/>
      <c r="S23" s="576">
        <f>'23solcasaad'!J24</f>
        <v>64125</v>
      </c>
      <c r="T23" s="580">
        <f t="shared" si="9"/>
        <v>1.124158064775697</v>
      </c>
      <c r="U23" s="573"/>
      <c r="V23" s="576">
        <f>'23solcasaad'!Q24</f>
        <v>53441</v>
      </c>
      <c r="W23" s="580">
        <f t="shared" si="10"/>
        <v>5.8548283901276115</v>
      </c>
      <c r="X23" s="573"/>
      <c r="Y23" s="576">
        <f>'23solcasaad'!X24</f>
        <v>154460</v>
      </c>
      <c r="Z23" s="565">
        <f t="shared" si="11"/>
        <v>39.379855238367185</v>
      </c>
      <c r="AA23" s="566"/>
      <c r="AB23" s="567">
        <f t="shared" si="12"/>
        <v>15</v>
      </c>
      <c r="AC23" s="567">
        <v>13</v>
      </c>
      <c r="AD23" s="567">
        <f t="shared" si="13"/>
        <v>6</v>
      </c>
      <c r="AE23" s="568" t="str">
        <f t="shared" si="2"/>
        <v>Cantabria</v>
      </c>
      <c r="AF23" s="569">
        <f t="shared" si="3"/>
        <v>4.0082863530737871</v>
      </c>
      <c r="AG23" s="396"/>
      <c r="AH23" s="567">
        <f t="shared" si="14"/>
        <v>17</v>
      </c>
      <c r="AI23" s="567">
        <v>13</v>
      </c>
      <c r="AJ23" s="567">
        <f t="shared" si="15"/>
        <v>10</v>
      </c>
      <c r="AK23" s="568" t="str">
        <f t="shared" si="16"/>
        <v>Comunitat Valenciana</v>
      </c>
      <c r="AL23" s="569">
        <f t="shared" si="17"/>
        <v>1.4287275696155182</v>
      </c>
      <c r="AM23" s="396"/>
      <c r="AN23" s="567">
        <f t="shared" si="18"/>
        <v>14</v>
      </c>
      <c r="AO23" s="567">
        <v>13</v>
      </c>
      <c r="AP23" s="567">
        <f t="shared" si="19"/>
        <v>3</v>
      </c>
      <c r="AQ23" s="568" t="str">
        <f t="shared" si="20"/>
        <v>Asturias, Principado de</v>
      </c>
      <c r="AR23" s="569">
        <f t="shared" si="21"/>
        <v>5.989088643374922</v>
      </c>
      <c r="AS23" s="396"/>
      <c r="AT23" s="567">
        <f t="shared" si="22"/>
        <v>10</v>
      </c>
      <c r="AU23" s="567">
        <v>13</v>
      </c>
      <c r="AV23" s="567">
        <f t="shared" si="23"/>
        <v>2</v>
      </c>
      <c r="AW23" s="568" t="str">
        <f t="shared" si="24"/>
        <v>Aragón</v>
      </c>
      <c r="AX23" s="569">
        <f t="shared" si="25"/>
        <v>37.777161007802142</v>
      </c>
    </row>
    <row r="24" spans="1:50" s="329" customFormat="1" ht="18" customHeight="1" x14ac:dyDescent="0.35">
      <c r="A24" s="348"/>
      <c r="B24" s="548" t="s">
        <v>43</v>
      </c>
      <c r="C24" s="573"/>
      <c r="D24" s="574">
        <f t="shared" si="4"/>
        <v>1568492</v>
      </c>
      <c r="E24" s="575">
        <f t="shared" si="0"/>
        <v>3.226042450492542</v>
      </c>
      <c r="F24" s="573"/>
      <c r="G24" s="576">
        <f>'20pobl'!J25</f>
        <v>1307004</v>
      </c>
      <c r="H24" s="577">
        <f t="shared" si="5"/>
        <v>3.3780283627904519</v>
      </c>
      <c r="I24" s="573"/>
      <c r="J24" s="576">
        <f>'20pobl'!Q25</f>
        <v>189074</v>
      </c>
      <c r="K24" s="577">
        <f t="shared" si="6"/>
        <v>2.7095985717262443</v>
      </c>
      <c r="L24" s="573"/>
      <c r="M24" s="576">
        <f>'20pobl'!X25</f>
        <v>72414</v>
      </c>
      <c r="N24" s="577">
        <f t="shared" si="1"/>
        <v>2.4543507836474228</v>
      </c>
      <c r="O24" s="573"/>
      <c r="P24" s="578">
        <f t="shared" si="7"/>
        <v>72177</v>
      </c>
      <c r="Q24" s="579">
        <f t="shared" si="8"/>
        <v>4.601681105163431</v>
      </c>
      <c r="R24" s="573"/>
      <c r="S24" s="576">
        <f>'23solcasaad'!J25</f>
        <v>24387</v>
      </c>
      <c r="T24" s="580">
        <f t="shared" si="9"/>
        <v>1.8658703416362918</v>
      </c>
      <c r="U24" s="573"/>
      <c r="V24" s="576">
        <f>'23solcasaad'!Q25</f>
        <v>17152</v>
      </c>
      <c r="W24" s="580">
        <f t="shared" si="10"/>
        <v>9.0715804394046771</v>
      </c>
      <c r="X24" s="573"/>
      <c r="Y24" s="576">
        <f>'23solcasaad'!X25</f>
        <v>30638</v>
      </c>
      <c r="Z24" s="565">
        <f t="shared" si="11"/>
        <v>42.309498163338581</v>
      </c>
      <c r="AA24" s="566"/>
      <c r="AB24" s="567">
        <f t="shared" si="12"/>
        <v>9</v>
      </c>
      <c r="AC24" s="567">
        <v>14</v>
      </c>
      <c r="AD24" s="567">
        <f t="shared" si="13"/>
        <v>4</v>
      </c>
      <c r="AE24" s="568" t="str">
        <f t="shared" si="2"/>
        <v>Balears, Illes</v>
      </c>
      <c r="AF24" s="569">
        <f t="shared" si="3"/>
        <v>4.0023770710068778</v>
      </c>
      <c r="AG24" s="396"/>
      <c r="AH24" s="567">
        <f t="shared" si="14"/>
        <v>3</v>
      </c>
      <c r="AI24" s="567">
        <v>14</v>
      </c>
      <c r="AJ24" s="567">
        <f t="shared" si="15"/>
        <v>4</v>
      </c>
      <c r="AK24" s="568" t="str">
        <f t="shared" si="16"/>
        <v>Balears, Illes</v>
      </c>
      <c r="AL24" s="569">
        <f t="shared" si="17"/>
        <v>1.4088980161250726</v>
      </c>
      <c r="AM24" s="396"/>
      <c r="AN24" s="567">
        <f t="shared" si="18"/>
        <v>1</v>
      </c>
      <c r="AO24" s="567">
        <v>14</v>
      </c>
      <c r="AP24" s="567">
        <f t="shared" si="19"/>
        <v>13</v>
      </c>
      <c r="AQ24" s="568" t="str">
        <f t="shared" si="20"/>
        <v>Madrid, Comunidad de</v>
      </c>
      <c r="AR24" s="569">
        <f t="shared" si="21"/>
        <v>5.8548283901276115</v>
      </c>
      <c r="AS24" s="396"/>
      <c r="AT24" s="567">
        <f t="shared" si="22"/>
        <v>7</v>
      </c>
      <c r="AU24" s="567">
        <v>14</v>
      </c>
      <c r="AV24" s="567">
        <f t="shared" si="23"/>
        <v>3</v>
      </c>
      <c r="AW24" s="568" t="str">
        <f t="shared" si="24"/>
        <v>Asturias, Principado de</v>
      </c>
      <c r="AX24" s="569">
        <f t="shared" si="25"/>
        <v>33.710162639842061</v>
      </c>
    </row>
    <row r="25" spans="1:50" s="329" customFormat="1" ht="18" customHeight="1" x14ac:dyDescent="0.35">
      <c r="B25" s="548" t="s">
        <v>44</v>
      </c>
      <c r="C25" s="573"/>
      <c r="D25" s="581">
        <f t="shared" si="4"/>
        <v>678333</v>
      </c>
      <c r="E25" s="575">
        <f t="shared" si="0"/>
        <v>1.3951815205751497</v>
      </c>
      <c r="F25" s="573"/>
      <c r="G25" s="582">
        <f>'20pobl'!J26</f>
        <v>537748</v>
      </c>
      <c r="H25" s="577">
        <f t="shared" si="5"/>
        <v>1.3898411910245414</v>
      </c>
      <c r="I25" s="573"/>
      <c r="J25" s="582">
        <f>'20pobl'!Q26</f>
        <v>97707</v>
      </c>
      <c r="K25" s="577">
        <f t="shared" si="6"/>
        <v>1.4002282050819053</v>
      </c>
      <c r="L25" s="573"/>
      <c r="M25" s="582">
        <f>'20pobl'!X26</f>
        <v>42878</v>
      </c>
      <c r="N25" s="577">
        <f t="shared" si="1"/>
        <v>1.4532777211759356</v>
      </c>
      <c r="O25" s="573"/>
      <c r="P25" s="583">
        <f t="shared" si="7"/>
        <v>23731</v>
      </c>
      <c r="Q25" s="579">
        <f t="shared" si="8"/>
        <v>3.4984292375573647</v>
      </c>
      <c r="R25" s="573"/>
      <c r="S25" s="582">
        <f>'23solcasaad'!J26</f>
        <v>5591</v>
      </c>
      <c r="T25" s="580">
        <f t="shared" si="9"/>
        <v>1.0397063308464187</v>
      </c>
      <c r="U25" s="573"/>
      <c r="V25" s="582">
        <f>'23solcasaad'!Q26</f>
        <v>4507</v>
      </c>
      <c r="W25" s="580">
        <f t="shared" si="10"/>
        <v>4.612770835252336</v>
      </c>
      <c r="X25" s="573"/>
      <c r="Y25" s="582">
        <f>'23solcasaad'!X26</f>
        <v>13633</v>
      </c>
      <c r="Z25" s="565">
        <f t="shared" si="11"/>
        <v>31.794859834880359</v>
      </c>
      <c r="AA25" s="566"/>
      <c r="AB25" s="567">
        <f t="shared" si="12"/>
        <v>16</v>
      </c>
      <c r="AC25" s="567">
        <v>15</v>
      </c>
      <c r="AD25" s="567">
        <f t="shared" si="13"/>
        <v>13</v>
      </c>
      <c r="AE25" s="568" t="str">
        <f t="shared" si="2"/>
        <v>Madrid, Comunidad de</v>
      </c>
      <c r="AF25" s="569">
        <f t="shared" si="3"/>
        <v>3.8809473400075443</v>
      </c>
      <c r="AG25" s="396"/>
      <c r="AH25" s="567">
        <f t="shared" si="14"/>
        <v>19</v>
      </c>
      <c r="AI25" s="567">
        <v>15</v>
      </c>
      <c r="AJ25" s="567">
        <f t="shared" si="15"/>
        <v>17</v>
      </c>
      <c r="AK25" s="568" t="str">
        <f t="shared" si="16"/>
        <v>Rioja, La</v>
      </c>
      <c r="AL25" s="569">
        <f t="shared" si="17"/>
        <v>1.3537277019105858</v>
      </c>
      <c r="AM25" s="396"/>
      <c r="AN25" s="567">
        <f t="shared" si="18"/>
        <v>18</v>
      </c>
      <c r="AO25" s="567">
        <v>15</v>
      </c>
      <c r="AP25" s="567">
        <f t="shared" si="19"/>
        <v>2</v>
      </c>
      <c r="AQ25" s="568" t="str">
        <f t="shared" si="20"/>
        <v>Aragón</v>
      </c>
      <c r="AR25" s="569">
        <f t="shared" si="21"/>
        <v>5.8206803860650389</v>
      </c>
      <c r="AS25" s="396"/>
      <c r="AT25" s="567">
        <f t="shared" si="22"/>
        <v>17</v>
      </c>
      <c r="AU25" s="567">
        <v>15</v>
      </c>
      <c r="AV25" s="567">
        <f t="shared" si="23"/>
        <v>18</v>
      </c>
      <c r="AW25" s="568" t="str">
        <f t="shared" si="24"/>
        <v>Ceuta y Melilla</v>
      </c>
      <c r="AX25" s="569">
        <f t="shared" si="25"/>
        <v>33.536957849725106</v>
      </c>
    </row>
    <row r="26" spans="1:50" s="329" customFormat="1" ht="18" customHeight="1" x14ac:dyDescent="0.35">
      <c r="B26" s="548" t="s">
        <v>45</v>
      </c>
      <c r="C26" s="573"/>
      <c r="D26" s="581">
        <f t="shared" si="4"/>
        <v>2227684</v>
      </c>
      <c r="E26" s="575">
        <f t="shared" si="0"/>
        <v>4.5818551514977628</v>
      </c>
      <c r="F26" s="573"/>
      <c r="G26" s="582">
        <f>'20pobl'!J27</f>
        <v>1697134</v>
      </c>
      <c r="H26" s="577">
        <f t="shared" si="5"/>
        <v>4.38634218981427</v>
      </c>
      <c r="I26" s="573"/>
      <c r="J26" s="582">
        <f>'20pobl'!Q27</f>
        <v>367754</v>
      </c>
      <c r="K26" s="577">
        <f t="shared" si="6"/>
        <v>5.2702418796165169</v>
      </c>
      <c r="L26" s="573"/>
      <c r="M26" s="582">
        <f>'20pobl'!X27</f>
        <v>162796</v>
      </c>
      <c r="N26" s="577">
        <f t="shared" si="1"/>
        <v>5.5176967185166657</v>
      </c>
      <c r="O26" s="573"/>
      <c r="P26" s="583">
        <f t="shared" si="7"/>
        <v>120133</v>
      </c>
      <c r="Q26" s="579">
        <f t="shared" si="8"/>
        <v>5.3927307463715684</v>
      </c>
      <c r="R26" s="573"/>
      <c r="S26" s="582">
        <f>'23solcasaad'!J27</f>
        <v>31509</v>
      </c>
      <c r="T26" s="580">
        <f t="shared" si="9"/>
        <v>1.8566005984206315</v>
      </c>
      <c r="U26" s="573"/>
      <c r="V26" s="582">
        <f>'23solcasaad'!Q27</f>
        <v>24019</v>
      </c>
      <c r="W26" s="580">
        <f t="shared" si="10"/>
        <v>6.5312681847104317</v>
      </c>
      <c r="X26" s="573"/>
      <c r="Y26" s="582">
        <f>'23solcasaad'!X27</f>
        <v>64605</v>
      </c>
      <c r="Z26" s="565">
        <f t="shared" si="11"/>
        <v>39.684635986142169</v>
      </c>
      <c r="AA26" s="566"/>
      <c r="AB26" s="567">
        <f t="shared" si="12"/>
        <v>3</v>
      </c>
      <c r="AC26" s="567">
        <v>16</v>
      </c>
      <c r="AD26" s="567">
        <f t="shared" si="13"/>
        <v>15</v>
      </c>
      <c r="AE26" s="568" t="str">
        <f t="shared" si="2"/>
        <v>Navarra, Comunidad Foral de</v>
      </c>
      <c r="AF26" s="570">
        <f t="shared" si="3"/>
        <v>3.4984292375573647</v>
      </c>
      <c r="AG26" s="396"/>
      <c r="AH26" s="567">
        <f t="shared" si="14"/>
        <v>4</v>
      </c>
      <c r="AI26" s="567">
        <v>16</v>
      </c>
      <c r="AJ26" s="567">
        <f t="shared" si="15"/>
        <v>12</v>
      </c>
      <c r="AK26" s="568" t="str">
        <f t="shared" si="16"/>
        <v>Galicia</v>
      </c>
      <c r="AL26" s="569">
        <f t="shared" si="17"/>
        <v>1.3432919994642341</v>
      </c>
      <c r="AM26" s="396"/>
      <c r="AN26" s="567">
        <f t="shared" si="18"/>
        <v>9</v>
      </c>
      <c r="AO26" s="567">
        <v>16</v>
      </c>
      <c r="AP26" s="567">
        <f t="shared" si="19"/>
        <v>17</v>
      </c>
      <c r="AQ26" s="568" t="str">
        <f t="shared" si="20"/>
        <v>Rioja, La</v>
      </c>
      <c r="AR26" s="569">
        <f t="shared" si="21"/>
        <v>5.5939647809996336</v>
      </c>
      <c r="AS26" s="396"/>
      <c r="AT26" s="567">
        <f t="shared" si="22"/>
        <v>9</v>
      </c>
      <c r="AU26" s="567">
        <v>16</v>
      </c>
      <c r="AV26" s="567">
        <f t="shared" si="23"/>
        <v>5</v>
      </c>
      <c r="AW26" s="568" t="str">
        <f t="shared" si="24"/>
        <v>Canarias</v>
      </c>
      <c r="AX26" s="569">
        <f t="shared" si="25"/>
        <v>32.155306536423971</v>
      </c>
    </row>
    <row r="27" spans="1:50" s="329" customFormat="1" ht="18" customHeight="1" x14ac:dyDescent="0.35">
      <c r="B27" s="548" t="s">
        <v>46</v>
      </c>
      <c r="C27" s="573"/>
      <c r="D27" s="581">
        <f t="shared" si="4"/>
        <v>324184</v>
      </c>
      <c r="E27" s="584">
        <f t="shared" si="0"/>
        <v>0.6667750589550181</v>
      </c>
      <c r="F27" s="573"/>
      <c r="G27" s="582">
        <f>'20pobl'!J28</f>
        <v>252488</v>
      </c>
      <c r="H27" s="585">
        <f t="shared" si="5"/>
        <v>0.65257001911565349</v>
      </c>
      <c r="I27" s="573"/>
      <c r="J27" s="582">
        <f>'20pobl'!Q28</f>
        <v>49178</v>
      </c>
      <c r="K27" s="585">
        <f t="shared" si="6"/>
        <v>0.70476447613290694</v>
      </c>
      <c r="L27" s="573"/>
      <c r="M27" s="582">
        <f>'20pobl'!X28</f>
        <v>22518</v>
      </c>
      <c r="N27" s="585">
        <f t="shared" si="1"/>
        <v>0.76320975151452297</v>
      </c>
      <c r="O27" s="573"/>
      <c r="P27" s="583">
        <f t="shared" si="7"/>
        <v>14720</v>
      </c>
      <c r="Q27" s="586">
        <f t="shared" si="8"/>
        <v>4.5406312464526319</v>
      </c>
      <c r="R27" s="573"/>
      <c r="S27" s="582">
        <f>'23solcasaad'!J28</f>
        <v>3418</v>
      </c>
      <c r="T27" s="587">
        <f t="shared" si="9"/>
        <v>1.3537277019105858</v>
      </c>
      <c r="U27" s="573"/>
      <c r="V27" s="582">
        <f>'23solcasaad'!Q28</f>
        <v>2751</v>
      </c>
      <c r="W27" s="587">
        <f t="shared" si="10"/>
        <v>5.5939647809996336</v>
      </c>
      <c r="X27" s="573"/>
      <c r="Y27" s="582">
        <f>'23solcasaad'!X28</f>
        <v>8551</v>
      </c>
      <c r="Z27" s="588">
        <f t="shared" si="11"/>
        <v>37.97406519229061</v>
      </c>
      <c r="AA27" s="566"/>
      <c r="AB27" s="567">
        <f t="shared" si="12"/>
        <v>10</v>
      </c>
      <c r="AC27" s="567">
        <v>17</v>
      </c>
      <c r="AD27" s="567">
        <f t="shared" si="13"/>
        <v>12</v>
      </c>
      <c r="AE27" s="568" t="str">
        <f t="shared" si="2"/>
        <v>Galicia</v>
      </c>
      <c r="AF27" s="569">
        <f t="shared" si="3"/>
        <v>3.4961137660749944</v>
      </c>
      <c r="AG27" s="396"/>
      <c r="AH27" s="567">
        <f t="shared" si="14"/>
        <v>15</v>
      </c>
      <c r="AI27" s="567">
        <v>17</v>
      </c>
      <c r="AJ27" s="567">
        <f t="shared" si="15"/>
        <v>13</v>
      </c>
      <c r="AK27" s="568" t="str">
        <f t="shared" si="16"/>
        <v>Madrid, Comunidad de</v>
      </c>
      <c r="AL27" s="569">
        <f t="shared" si="17"/>
        <v>1.124158064775697</v>
      </c>
      <c r="AM27" s="396"/>
      <c r="AN27" s="567">
        <f t="shared" si="18"/>
        <v>16</v>
      </c>
      <c r="AO27" s="567">
        <v>17</v>
      </c>
      <c r="AP27" s="567">
        <f t="shared" si="19"/>
        <v>6</v>
      </c>
      <c r="AQ27" s="568" t="str">
        <f t="shared" si="20"/>
        <v>Cantabria</v>
      </c>
      <c r="AR27" s="569">
        <f t="shared" si="21"/>
        <v>5.067141110636225</v>
      </c>
      <c r="AS27" s="396"/>
      <c r="AT27" s="567">
        <f t="shared" si="22"/>
        <v>12</v>
      </c>
      <c r="AU27" s="567">
        <v>17</v>
      </c>
      <c r="AV27" s="567">
        <f t="shared" si="23"/>
        <v>15</v>
      </c>
      <c r="AW27" s="568" t="str">
        <f t="shared" si="24"/>
        <v>Navarra, Comunidad Foral de</v>
      </c>
      <c r="AX27" s="569">
        <f t="shared" si="25"/>
        <v>31.794859834880359</v>
      </c>
    </row>
    <row r="28" spans="1:50" s="329" customFormat="1" ht="18" customHeight="1" x14ac:dyDescent="0.35">
      <c r="B28" s="548" t="s">
        <v>1</v>
      </c>
      <c r="C28" s="573"/>
      <c r="D28" s="581">
        <f t="shared" si="4"/>
        <v>169164</v>
      </c>
      <c r="E28" s="584">
        <f t="shared" si="0"/>
        <v>0.34793307526918876</v>
      </c>
      <c r="F28" s="573"/>
      <c r="G28" s="582">
        <f>'20pobl'!J29</f>
        <v>147659</v>
      </c>
      <c r="H28" s="585">
        <f t="shared" si="5"/>
        <v>0.38163333090126372</v>
      </c>
      <c r="I28" s="573"/>
      <c r="J28" s="582">
        <f>'20pobl'!Q29</f>
        <v>16594</v>
      </c>
      <c r="K28" s="585">
        <f t="shared" si="6"/>
        <v>0.23780677776545323</v>
      </c>
      <c r="L28" s="573"/>
      <c r="M28" s="582">
        <f>'20pobl'!X29</f>
        <v>4911</v>
      </c>
      <c r="N28" s="585">
        <f t="shared" si="1"/>
        <v>0.16645008835988198</v>
      </c>
      <c r="O28" s="573"/>
      <c r="P28" s="583">
        <f t="shared" si="7"/>
        <v>5854</v>
      </c>
      <c r="Q28" s="586">
        <f t="shared" si="8"/>
        <v>3.4605471613345631</v>
      </c>
      <c r="R28" s="573"/>
      <c r="S28" s="582">
        <f>'23solcasaad'!J29</f>
        <v>3128</v>
      </c>
      <c r="T28" s="587">
        <f t="shared" si="9"/>
        <v>2.118394408739054</v>
      </c>
      <c r="U28" s="573"/>
      <c r="V28" s="582">
        <f>'23solcasaad'!Q29</f>
        <v>1079</v>
      </c>
      <c r="W28" s="587">
        <f t="shared" si="10"/>
        <v>6.5023502470772572</v>
      </c>
      <c r="X28" s="573"/>
      <c r="Y28" s="582">
        <f>'23solcasaad'!X29</f>
        <v>1647</v>
      </c>
      <c r="Z28" s="588">
        <f t="shared" si="11"/>
        <v>33.536957849725106</v>
      </c>
      <c r="AA28" s="566"/>
      <c r="AB28" s="567">
        <f t="shared" si="12"/>
        <v>19</v>
      </c>
      <c r="AC28" s="567">
        <v>18</v>
      </c>
      <c r="AD28" s="567">
        <f t="shared" si="13"/>
        <v>5</v>
      </c>
      <c r="AE28" s="568" t="str">
        <f t="shared" si="2"/>
        <v>Canarias</v>
      </c>
      <c r="AF28" s="569">
        <f t="shared" si="3"/>
        <v>3.4749686656059575</v>
      </c>
      <c r="AG28" s="396"/>
      <c r="AH28" s="567">
        <f t="shared" si="14"/>
        <v>1</v>
      </c>
      <c r="AI28" s="567">
        <v>18</v>
      </c>
      <c r="AJ28" s="567">
        <f t="shared" si="15"/>
        <v>2</v>
      </c>
      <c r="AK28" s="568" t="str">
        <f t="shared" si="16"/>
        <v>Aragón</v>
      </c>
      <c r="AL28" s="569">
        <f t="shared" si="17"/>
        <v>1.0900361883625242</v>
      </c>
      <c r="AM28" s="396"/>
      <c r="AN28" s="567">
        <f t="shared" si="18"/>
        <v>11</v>
      </c>
      <c r="AO28" s="567">
        <v>18</v>
      </c>
      <c r="AP28" s="567">
        <f t="shared" si="19"/>
        <v>15</v>
      </c>
      <c r="AQ28" s="568" t="str">
        <f t="shared" si="20"/>
        <v>Navarra, Comunidad Foral de</v>
      </c>
      <c r="AR28" s="569">
        <f t="shared" si="21"/>
        <v>4.612770835252336</v>
      </c>
      <c r="AS28" s="396"/>
      <c r="AT28" s="567">
        <f t="shared" si="22"/>
        <v>15</v>
      </c>
      <c r="AU28" s="567">
        <v>18</v>
      </c>
      <c r="AV28" s="567">
        <f t="shared" si="23"/>
        <v>6</v>
      </c>
      <c r="AW28" s="568" t="str">
        <f t="shared" si="24"/>
        <v>Cantabria</v>
      </c>
      <c r="AX28" s="569">
        <f t="shared" si="25"/>
        <v>28.889910921766074</v>
      </c>
    </row>
    <row r="29" spans="1:50" s="329" customFormat="1" ht="3.75" customHeight="1" x14ac:dyDescent="0.3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18</v>
      </c>
      <c r="AE29" s="568" t="str">
        <f t="shared" si="2"/>
        <v>Ceuta y Melilla</v>
      </c>
      <c r="AF29" s="569">
        <f t="shared" si="3"/>
        <v>3.4605471613345631</v>
      </c>
      <c r="AG29" s="396"/>
      <c r="AH29" s="396"/>
      <c r="AI29" s="396"/>
      <c r="AJ29" s="567">
        <f>MATCH(AI30,AH$11:AH$30,0)</f>
        <v>15</v>
      </c>
      <c r="AK29" s="568" t="str">
        <f t="shared" si="16"/>
        <v>Navarra, Comunidad Foral de</v>
      </c>
      <c r="AL29" s="569">
        <f t="shared" si="17"/>
        <v>1.0397063308464187</v>
      </c>
      <c r="AM29" s="396"/>
      <c r="AN29" s="396"/>
      <c r="AO29" s="396"/>
      <c r="AP29" s="567">
        <f>MATCH(AO30,AN$11:AN$30,0)</f>
        <v>12</v>
      </c>
      <c r="AQ29" s="568" t="str">
        <f t="shared" si="20"/>
        <v>Galicia</v>
      </c>
      <c r="AR29" s="569">
        <f>INDEX(W$11:W$30,AP29,1)</f>
        <v>3.459024236359344</v>
      </c>
      <c r="AS29" s="396"/>
      <c r="AT29" s="396"/>
      <c r="AU29" s="396"/>
      <c r="AV29" s="567">
        <f>MATCH(AU30,AT$11:AT$30,0)</f>
        <v>12</v>
      </c>
      <c r="AW29" s="568" t="str">
        <f t="shared" si="24"/>
        <v>Galicia</v>
      </c>
      <c r="AX29" s="569">
        <f t="shared" si="25"/>
        <v>21.292956929071842</v>
      </c>
    </row>
    <row r="30" spans="1:50" s="329" customFormat="1" ht="18" customHeight="1" x14ac:dyDescent="0.3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2259592</v>
      </c>
      <c r="Q30" s="545">
        <f>P30*100/D30</f>
        <v>4.6474828770521901</v>
      </c>
      <c r="R30" s="320"/>
      <c r="S30" s="549">
        <f>SUM(S11:S28)</f>
        <v>586996</v>
      </c>
      <c r="T30" s="546">
        <f>S30*100/G30</f>
        <v>1.5171255304838731</v>
      </c>
      <c r="U30" s="320"/>
      <c r="V30" s="549">
        <f>SUM(V11:V28)</f>
        <v>490732</v>
      </c>
      <c r="W30" s="546">
        <f>V30*100/J30</f>
        <v>7.0326259892971184</v>
      </c>
      <c r="X30" s="320"/>
      <c r="Y30" s="549">
        <f>SUM(Y11:Y28)</f>
        <v>1181864</v>
      </c>
      <c r="Z30" s="551">
        <f>Y30*100/M30</f>
        <v>40.057293266007648</v>
      </c>
      <c r="AA30" s="566"/>
      <c r="AB30" s="567">
        <f>_xlfn.RANK.EQ(Q30,Q$11:Q$30,0)</f>
        <v>8</v>
      </c>
      <c r="AC30" s="567">
        <v>19</v>
      </c>
      <c r="AD30" s="396"/>
      <c r="AE30" s="396"/>
      <c r="AF30" s="589"/>
      <c r="AG30" s="396"/>
      <c r="AH30" s="567">
        <f t="shared" si="14"/>
        <v>8</v>
      </c>
      <c r="AI30" s="567">
        <v>19</v>
      </c>
      <c r="AJ30" s="396"/>
      <c r="AK30" s="396"/>
      <c r="AL30" s="589"/>
      <c r="AM30" s="396"/>
      <c r="AN30" s="567">
        <f t="shared" si="18"/>
        <v>7</v>
      </c>
      <c r="AO30" s="567">
        <v>19</v>
      </c>
      <c r="AP30" s="396"/>
      <c r="AQ30" s="396"/>
      <c r="AR30" s="589"/>
      <c r="AS30" s="396"/>
      <c r="AT30" s="567">
        <f t="shared" si="22"/>
        <v>8</v>
      </c>
      <c r="AU30" s="567">
        <v>19</v>
      </c>
      <c r="AV30" s="396"/>
      <c r="AW30" s="396"/>
      <c r="AX30" s="589"/>
    </row>
    <row r="31" spans="1:50" s="329" customFormat="1" ht="5.25" customHeight="1" x14ac:dyDescent="0.25">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5">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5">
      <c r="B33" s="1513" t="s">
        <v>170</v>
      </c>
      <c r="C33" s="1513"/>
      <c r="D33" s="1513"/>
      <c r="E33" s="1513"/>
      <c r="F33" s="1513"/>
      <c r="G33" s="1513"/>
      <c r="H33" s="1513"/>
      <c r="I33" s="1513"/>
      <c r="J33" s="1513"/>
      <c r="K33" s="1513"/>
      <c r="L33" s="1513"/>
      <c r="M33" s="1513"/>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5">
      <c r="B34" s="1514"/>
      <c r="C34" s="1514"/>
      <c r="D34" s="1514"/>
      <c r="E34" s="1514"/>
      <c r="F34" s="1514"/>
      <c r="G34" s="1514"/>
      <c r="H34" s="1514"/>
      <c r="I34" s="1514"/>
      <c r="J34" s="1514"/>
      <c r="K34" s="1514"/>
      <c r="L34" s="1514"/>
      <c r="M34" s="1514"/>
      <c r="N34" s="1514"/>
      <c r="O34" s="1514"/>
      <c r="P34" s="1514"/>
    </row>
    <row r="35" spans="2:50" s="329" customFormat="1" ht="4.5" customHeight="1" x14ac:dyDescent="0.25">
      <c r="B35" s="1436"/>
      <c r="C35" s="1436"/>
      <c r="D35" s="1436"/>
      <c r="E35" s="1436"/>
      <c r="F35" s="1436"/>
      <c r="G35" s="1436"/>
      <c r="H35" s="1436"/>
      <c r="I35" s="1436"/>
      <c r="J35" s="1436"/>
      <c r="K35" s="1436"/>
      <c r="L35" s="1436"/>
      <c r="M35" s="1436"/>
      <c r="N35" s="1436"/>
      <c r="O35" s="1436"/>
      <c r="P35" s="143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5">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5">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5">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5">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5">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5">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5">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5">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5">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5">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5">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5">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5">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5">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5">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64"/>
  <sheetViews>
    <sheetView zoomScaleNormal="100" workbookViewId="0"/>
  </sheetViews>
  <sheetFormatPr baseColWidth="10" defaultColWidth="11.453125" defaultRowHeight="14.5" x14ac:dyDescent="0.25"/>
  <cols>
    <col min="1" max="1" width="2.81640625" style="333" customWidth="1"/>
    <col min="2" max="2" width="32.26953125" style="333" customWidth="1"/>
    <col min="3" max="3" width="0.54296875" style="333" customWidth="1"/>
    <col min="4" max="4" width="12.1796875"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 style="333" customWidth="1"/>
    <col min="12" max="12" width="8.453125" style="333" customWidth="1"/>
    <col min="13" max="13" width="5" style="333" customWidth="1"/>
    <col min="14" max="14" width="8.1796875" style="333" customWidth="1"/>
    <col min="15" max="15" width="6.26953125" style="333" customWidth="1"/>
    <col min="16" max="16" width="8.26953125" style="333" customWidth="1"/>
    <col min="17" max="17" width="6.54296875" style="333" customWidth="1"/>
    <col min="18" max="18" width="9" style="333" customWidth="1"/>
    <col min="19" max="19" width="5.81640625" style="333" customWidth="1"/>
    <col min="20" max="20" width="8.81640625" style="333" customWidth="1"/>
    <col min="21" max="21" width="7" style="333" customWidth="1"/>
    <col min="22" max="22" width="7.26953125" style="333" customWidth="1"/>
    <col min="23" max="23" width="3.54296875" style="333" customWidth="1"/>
    <col min="24" max="25" width="2.453125" style="596" bestFit="1" customWidth="1"/>
    <col min="26" max="26" width="4.81640625" style="596" customWidth="1"/>
    <col min="27" max="27" width="10.7265625" style="1328" bestFit="1" customWidth="1"/>
    <col min="28" max="28" width="8.1796875" style="396" bestFit="1" customWidth="1"/>
    <col min="29" max="29" width="8.453125" style="396" bestFit="1" customWidth="1"/>
    <col min="30" max="30" width="4.26953125" style="329" bestFit="1" customWidth="1"/>
    <col min="31" max="31" width="2.453125" style="333" bestFit="1" customWidth="1"/>
    <col min="32" max="32" width="4.26953125" style="333" bestFit="1" customWidth="1"/>
    <col min="33" max="33" width="8.453125" style="333" bestFit="1" customWidth="1"/>
    <col min="34" max="34" width="4.26953125" style="333" bestFit="1" customWidth="1"/>
    <col min="35" max="16384" width="11.453125" style="333"/>
  </cols>
  <sheetData>
    <row r="1" spans="1:34" s="340" customFormat="1" x14ac:dyDescent="0.25">
      <c r="B1" s="311"/>
      <c r="C1" s="341"/>
      <c r="E1" s="341"/>
      <c r="F1" s="342" t="s">
        <v>135</v>
      </c>
      <c r="G1" s="342"/>
      <c r="H1" s="342"/>
      <c r="I1" s="342" t="s">
        <v>16</v>
      </c>
      <c r="X1" s="598"/>
      <c r="Y1" s="598"/>
      <c r="Z1" s="598"/>
      <c r="AA1" s="1105"/>
      <c r="AB1" s="342"/>
      <c r="AC1" s="342"/>
      <c r="AD1" s="311"/>
    </row>
    <row r="2" spans="1:34" s="343" customFormat="1" x14ac:dyDescent="0.35">
      <c r="B2" s="1447"/>
      <c r="C2" s="1447"/>
      <c r="X2" s="599"/>
      <c r="Y2" s="599"/>
      <c r="Z2" s="599"/>
      <c r="AA2" s="1396"/>
      <c r="AB2" s="556"/>
      <c r="AC2" s="556"/>
      <c r="AD2" s="891"/>
    </row>
    <row r="3" spans="1:34" s="345" customFormat="1" ht="32.25" customHeight="1" x14ac:dyDescent="0.25">
      <c r="B3" s="1448"/>
      <c r="C3" s="1448"/>
      <c r="X3" s="599"/>
      <c r="Y3" s="599"/>
      <c r="Z3" s="599"/>
      <c r="AA3" s="1396"/>
      <c r="AB3" s="556"/>
      <c r="AC3" s="556"/>
      <c r="AD3" s="891"/>
    </row>
    <row r="4" spans="1:34" s="492" customFormat="1" ht="19.5" customHeight="1" x14ac:dyDescent="0.25">
      <c r="A4" s="1519" t="s">
        <v>396</v>
      </c>
      <c r="B4" s="1519"/>
      <c r="C4" s="1519"/>
      <c r="D4" s="1519"/>
      <c r="E4" s="1519"/>
      <c r="F4" s="1519"/>
      <c r="G4" s="1519"/>
      <c r="H4" s="1519"/>
      <c r="I4" s="1519"/>
      <c r="J4" s="1519"/>
      <c r="K4" s="1519"/>
      <c r="L4" s="1519"/>
      <c r="M4" s="1519"/>
      <c r="N4" s="1519"/>
      <c r="O4" s="1519"/>
      <c r="P4" s="1519"/>
      <c r="Q4" s="1519"/>
      <c r="R4" s="1519"/>
      <c r="S4" s="1519"/>
      <c r="T4" s="1519"/>
      <c r="U4" s="1519"/>
      <c r="V4" s="1519"/>
      <c r="AA4" s="1396"/>
      <c r="AB4" s="556"/>
      <c r="AC4" s="556"/>
      <c r="AD4" s="891"/>
    </row>
    <row r="5" spans="1:34" s="492" customFormat="1" ht="15.5" x14ac:dyDescent="0.25">
      <c r="B5" s="1475" t="str">
        <f>porsaad!$B$6</f>
        <v>Situación a 31 de agosto de 2025</v>
      </c>
      <c r="C5" s="1475"/>
      <c r="D5" s="1475"/>
      <c r="E5" s="1475"/>
      <c r="F5" s="1475"/>
      <c r="G5" s="1475"/>
      <c r="H5" s="1475"/>
      <c r="I5" s="1475"/>
      <c r="J5" s="1475"/>
      <c r="K5" s="1475"/>
      <c r="L5" s="1475"/>
      <c r="M5" s="1475"/>
      <c r="N5" s="1475"/>
      <c r="O5" s="1475"/>
      <c r="P5" s="1475"/>
      <c r="Q5" s="1475"/>
      <c r="R5" s="1475"/>
      <c r="S5" s="1475"/>
      <c r="T5" s="1475"/>
      <c r="U5" s="1475"/>
      <c r="V5" s="1475"/>
      <c r="AA5" s="1396"/>
      <c r="AB5" s="556"/>
      <c r="AC5" s="556"/>
      <c r="AD5" s="891"/>
    </row>
    <row r="6" spans="1:34" s="492" customFormat="1" ht="6" customHeight="1" x14ac:dyDescent="0.25">
      <c r="AA6" s="1396"/>
      <c r="AB6" s="556"/>
      <c r="AC6" s="556"/>
      <c r="AD6" s="891"/>
    </row>
    <row r="7" spans="1:34" s="437" customFormat="1" ht="7.5" customHeight="1" x14ac:dyDescent="0.25">
      <c r="A7" s="488"/>
      <c r="B7" s="1451" t="s">
        <v>12</v>
      </c>
      <c r="D7" s="1476" t="s">
        <v>13</v>
      </c>
      <c r="E7" s="593"/>
      <c r="F7" s="1516"/>
      <c r="G7" s="1516"/>
      <c r="H7" s="489"/>
      <c r="I7" s="445"/>
      <c r="J7" s="445"/>
      <c r="K7" s="445"/>
      <c r="L7" s="445"/>
      <c r="M7" s="489"/>
      <c r="N7" s="489"/>
      <c r="O7" s="489"/>
      <c r="P7" s="489"/>
      <c r="Q7" s="489"/>
      <c r="R7" s="489"/>
      <c r="S7" s="594"/>
      <c r="T7" s="489"/>
      <c r="U7" s="489"/>
      <c r="V7" s="595"/>
      <c r="AA7" s="1397"/>
      <c r="AB7" s="513"/>
      <c r="AC7" s="513"/>
      <c r="AD7" s="320"/>
    </row>
    <row r="8" spans="1:34" s="437" customFormat="1" ht="15" customHeight="1" x14ac:dyDescent="0.25">
      <c r="A8" s="488"/>
      <c r="B8" s="1452"/>
      <c r="D8" s="1515"/>
      <c r="F8" s="1476" t="s">
        <v>241</v>
      </c>
      <c r="G8" s="1477"/>
      <c r="I8" s="1476" t="s">
        <v>242</v>
      </c>
      <c r="J8" s="1478"/>
      <c r="K8" s="1524" t="s">
        <v>371</v>
      </c>
      <c r="L8" s="1525"/>
      <c r="M8" s="1525"/>
      <c r="N8" s="1525"/>
      <c r="O8" s="1525"/>
      <c r="P8" s="1525"/>
      <c r="Q8" s="1525"/>
      <c r="R8" s="1525"/>
      <c r="S8" s="1525"/>
      <c r="T8" s="1525"/>
      <c r="U8" s="1525"/>
      <c r="V8" s="1526"/>
      <c r="AA8" s="1397"/>
      <c r="AB8" s="513"/>
      <c r="AC8" s="513"/>
      <c r="AD8" s="320"/>
    </row>
    <row r="9" spans="1:34" s="437" customFormat="1" ht="25.5" customHeight="1" x14ac:dyDescent="0.25">
      <c r="A9" s="488"/>
      <c r="B9" s="1452"/>
      <c r="D9" s="1487"/>
      <c r="E9" s="491"/>
      <c r="F9" s="1517"/>
      <c r="G9" s="1518"/>
      <c r="I9" s="1517"/>
      <c r="J9" s="1523"/>
      <c r="K9" s="1520" t="s">
        <v>372</v>
      </c>
      <c r="L9" s="1521"/>
      <c r="M9" s="1520" t="s">
        <v>373</v>
      </c>
      <c r="N9" s="1522"/>
      <c r="O9" s="1520" t="s">
        <v>374</v>
      </c>
      <c r="P9" s="1521"/>
      <c r="Q9" s="1528" t="s">
        <v>375</v>
      </c>
      <c r="R9" s="1528"/>
      <c r="S9" s="1529" t="s">
        <v>376</v>
      </c>
      <c r="T9" s="1530"/>
      <c r="U9" s="1531" t="s">
        <v>377</v>
      </c>
      <c r="V9" s="1532"/>
      <c r="AA9" s="1397"/>
      <c r="AB9" s="513"/>
      <c r="AC9" s="513"/>
      <c r="AD9" s="320"/>
    </row>
    <row r="10" spans="1:34" s="437" customFormat="1" ht="39" x14ac:dyDescent="0.25">
      <c r="A10" s="488"/>
      <c r="B10" s="1453"/>
      <c r="D10" s="600" t="s">
        <v>9</v>
      </c>
      <c r="E10" s="493"/>
      <c r="F10" s="455" t="s">
        <v>9</v>
      </c>
      <c r="G10" s="401" t="s">
        <v>211</v>
      </c>
      <c r="H10" s="494"/>
      <c r="I10" s="400" t="s">
        <v>9</v>
      </c>
      <c r="J10" s="406" t="s">
        <v>211</v>
      </c>
      <c r="K10" s="601" t="s">
        <v>9</v>
      </c>
      <c r="L10" s="403" t="s">
        <v>378</v>
      </c>
      <c r="M10" s="405" t="s">
        <v>9</v>
      </c>
      <c r="N10" s="403" t="s">
        <v>378</v>
      </c>
      <c r="O10" s="407" t="s">
        <v>9</v>
      </c>
      <c r="P10" s="403" t="s">
        <v>378</v>
      </c>
      <c r="Q10" s="406" t="s">
        <v>9</v>
      </c>
      <c r="R10" s="735" t="s">
        <v>378</v>
      </c>
      <c r="S10" s="406" t="s">
        <v>9</v>
      </c>
      <c r="T10" s="736" t="s">
        <v>378</v>
      </c>
      <c r="U10" s="407" t="s">
        <v>9</v>
      </c>
      <c r="V10" s="735" t="s">
        <v>378</v>
      </c>
      <c r="AA10" s="1398" t="s">
        <v>207</v>
      </c>
      <c r="AB10" s="1399" t="s">
        <v>379</v>
      </c>
      <c r="AC10" s="1400" t="s">
        <v>380</v>
      </c>
      <c r="AD10" s="320"/>
    </row>
    <row r="11" spans="1:34" s="328" customFormat="1" ht="8.25" customHeight="1" x14ac:dyDescent="0.25">
      <c r="A11" s="326"/>
      <c r="B11" s="327"/>
      <c r="D11" s="327"/>
      <c r="F11" s="327"/>
      <c r="G11" s="327"/>
      <c r="I11" s="327"/>
      <c r="J11" s="327"/>
      <c r="K11" s="319"/>
      <c r="L11" s="348"/>
      <c r="M11" s="329"/>
      <c r="N11" s="329"/>
      <c r="O11" s="329"/>
      <c r="P11" s="329"/>
      <c r="Q11" s="329"/>
      <c r="R11" s="329"/>
      <c r="S11" s="329"/>
      <c r="T11" s="329"/>
      <c r="U11" s="329"/>
      <c r="V11" s="329"/>
      <c r="X11" s="596"/>
      <c r="Y11" s="596"/>
      <c r="Z11" s="596"/>
      <c r="AA11" s="1398">
        <v>44286</v>
      </c>
      <c r="AB11" s="1399">
        <v>27728</v>
      </c>
      <c r="AC11" s="1399">
        <v>26286</v>
      </c>
      <c r="AD11" s="329"/>
    </row>
    <row r="12" spans="1:34" s="331" customFormat="1" x14ac:dyDescent="0.35">
      <c r="A12" s="330"/>
      <c r="B12" s="349" t="s">
        <v>8</v>
      </c>
      <c r="C12" s="350"/>
      <c r="D12" s="605">
        <v>429699</v>
      </c>
      <c r="E12" s="350"/>
      <c r="F12" s="355">
        <v>5935</v>
      </c>
      <c r="G12" s="358">
        <v>1.3811993977179373</v>
      </c>
      <c r="H12" s="350"/>
      <c r="I12" s="355">
        <v>3386</v>
      </c>
      <c r="J12" s="358">
        <v>0.78799345588423519</v>
      </c>
      <c r="K12" s="355">
        <v>3099</v>
      </c>
      <c r="L12" s="358">
        <v>91.523922031896049</v>
      </c>
      <c r="M12" s="355">
        <v>49</v>
      </c>
      <c r="N12" s="358">
        <v>1.4471352628470171</v>
      </c>
      <c r="O12" s="355">
        <v>2</v>
      </c>
      <c r="P12" s="358">
        <v>5.9066745422327233E-2</v>
      </c>
      <c r="Q12" s="355">
        <v>147</v>
      </c>
      <c r="R12" s="358">
        <v>4.3414057885410511</v>
      </c>
      <c r="S12" s="355">
        <v>56</v>
      </c>
      <c r="T12" s="358">
        <v>1.6538688718251624</v>
      </c>
      <c r="U12" s="355">
        <v>33</v>
      </c>
      <c r="V12" s="358">
        <v>0.97460129946839935</v>
      </c>
      <c r="X12" s="606"/>
      <c r="Y12" s="606"/>
      <c r="Z12" s="606"/>
      <c r="AA12" s="1398">
        <v>44316</v>
      </c>
      <c r="AB12" s="1399">
        <v>26001</v>
      </c>
      <c r="AC12" s="1399">
        <v>20329</v>
      </c>
      <c r="AD12" s="360"/>
      <c r="AE12" s="360"/>
      <c r="AF12" s="360"/>
      <c r="AG12" s="361"/>
      <c r="AH12" s="607"/>
    </row>
    <row r="13" spans="1:34" s="331" customFormat="1" x14ac:dyDescent="0.35">
      <c r="A13" s="330"/>
      <c r="B13" s="363" t="s">
        <v>7</v>
      </c>
      <c r="C13" s="350"/>
      <c r="D13" s="608">
        <v>60137</v>
      </c>
      <c r="E13" s="350"/>
      <c r="F13" s="368">
        <v>756</v>
      </c>
      <c r="G13" s="372">
        <v>1.2571295541846117</v>
      </c>
      <c r="H13" s="350"/>
      <c r="I13" s="368">
        <v>681</v>
      </c>
      <c r="J13" s="372">
        <v>1.1324143206345512</v>
      </c>
      <c r="K13" s="368">
        <v>650</v>
      </c>
      <c r="L13" s="372">
        <v>95.447870778267259</v>
      </c>
      <c r="M13" s="368">
        <v>15</v>
      </c>
      <c r="N13" s="372">
        <v>2.2026431718061676</v>
      </c>
      <c r="O13" s="368">
        <v>0</v>
      </c>
      <c r="P13" s="372">
        <v>0</v>
      </c>
      <c r="Q13" s="368">
        <v>3</v>
      </c>
      <c r="R13" s="372">
        <v>0.44052863436123352</v>
      </c>
      <c r="S13" s="368">
        <v>3</v>
      </c>
      <c r="T13" s="372">
        <v>0.44052863436123352</v>
      </c>
      <c r="U13" s="368">
        <v>10</v>
      </c>
      <c r="V13" s="372">
        <v>1.4684287812041115</v>
      </c>
      <c r="X13" s="606"/>
      <c r="Y13" s="606"/>
      <c r="Z13" s="606"/>
      <c r="AA13" s="1398">
        <v>44347</v>
      </c>
      <c r="AB13" s="1399">
        <v>27218</v>
      </c>
      <c r="AC13" s="1399">
        <v>17469</v>
      </c>
      <c r="AD13" s="360"/>
      <c r="AE13" s="360"/>
      <c r="AF13" s="360"/>
      <c r="AG13" s="361"/>
      <c r="AH13" s="607"/>
    </row>
    <row r="14" spans="1:34" s="331" customFormat="1" x14ac:dyDescent="0.35">
      <c r="A14" s="330"/>
      <c r="B14" s="363" t="s">
        <v>37</v>
      </c>
      <c r="C14" s="350"/>
      <c r="D14" s="608">
        <v>51290</v>
      </c>
      <c r="E14" s="350"/>
      <c r="F14" s="368">
        <v>17</v>
      </c>
      <c r="G14" s="372">
        <v>3.3144862546305325E-2</v>
      </c>
      <c r="H14" s="350"/>
      <c r="I14" s="368">
        <v>635</v>
      </c>
      <c r="J14" s="372">
        <v>1.2380581009943459</v>
      </c>
      <c r="K14" s="368">
        <v>512</v>
      </c>
      <c r="L14" s="372">
        <v>80.629921259842519</v>
      </c>
      <c r="M14" s="368">
        <v>0</v>
      </c>
      <c r="N14" s="372">
        <v>0</v>
      </c>
      <c r="O14" s="368">
        <v>0</v>
      </c>
      <c r="P14" s="372">
        <v>0</v>
      </c>
      <c r="Q14" s="368">
        <v>118</v>
      </c>
      <c r="R14" s="372">
        <v>18.58267716535433</v>
      </c>
      <c r="S14" s="368">
        <v>0</v>
      </c>
      <c r="T14" s="372">
        <v>0</v>
      </c>
      <c r="U14" s="368">
        <v>5</v>
      </c>
      <c r="V14" s="372">
        <v>0.78740157480314954</v>
      </c>
      <c r="X14" s="606"/>
      <c r="Y14" s="606"/>
      <c r="Z14" s="606"/>
      <c r="AA14" s="1398">
        <v>44377</v>
      </c>
      <c r="AB14" s="1399">
        <v>28579</v>
      </c>
      <c r="AC14" s="1399">
        <v>20931</v>
      </c>
      <c r="AD14" s="360"/>
      <c r="AE14" s="360"/>
      <c r="AF14" s="360"/>
      <c r="AG14" s="361"/>
      <c r="AH14" s="607"/>
    </row>
    <row r="15" spans="1:34" s="331" customFormat="1" x14ac:dyDescent="0.35">
      <c r="A15" s="330"/>
      <c r="B15" s="363" t="s">
        <v>38</v>
      </c>
      <c r="C15" s="350"/>
      <c r="D15" s="608">
        <v>49300</v>
      </c>
      <c r="E15" s="350"/>
      <c r="F15" s="368">
        <v>872</v>
      </c>
      <c r="G15" s="372">
        <v>1.7687626774847871</v>
      </c>
      <c r="H15" s="350"/>
      <c r="I15" s="368">
        <v>439</v>
      </c>
      <c r="J15" s="372">
        <v>0.89046653144016219</v>
      </c>
      <c r="K15" s="368">
        <v>422</v>
      </c>
      <c r="L15" s="372">
        <v>96.127562642369028</v>
      </c>
      <c r="M15" s="368">
        <v>12</v>
      </c>
      <c r="N15" s="372">
        <v>2.7334851936218678</v>
      </c>
      <c r="O15" s="368">
        <v>0</v>
      </c>
      <c r="P15" s="372">
        <v>0</v>
      </c>
      <c r="Q15" s="368">
        <v>0</v>
      </c>
      <c r="R15" s="372">
        <v>0</v>
      </c>
      <c r="S15" s="368">
        <v>0</v>
      </c>
      <c r="T15" s="372">
        <v>0</v>
      </c>
      <c r="U15" s="368">
        <v>5</v>
      </c>
      <c r="V15" s="372">
        <v>1.1389521640091116</v>
      </c>
      <c r="X15" s="606"/>
      <c r="Y15" s="606"/>
      <c r="Z15" s="606"/>
      <c r="AA15" s="1398">
        <v>44408</v>
      </c>
      <c r="AB15" s="1399">
        <v>30723</v>
      </c>
      <c r="AC15" s="1399">
        <v>25882</v>
      </c>
      <c r="AD15" s="360"/>
      <c r="AE15" s="360"/>
      <c r="AF15" s="360"/>
      <c r="AG15" s="361"/>
      <c r="AH15" s="607"/>
    </row>
    <row r="16" spans="1:34" s="331" customFormat="1" x14ac:dyDescent="0.35">
      <c r="A16" s="330"/>
      <c r="B16" s="363" t="s">
        <v>6</v>
      </c>
      <c r="C16" s="350"/>
      <c r="D16" s="608">
        <v>77796</v>
      </c>
      <c r="E16" s="350"/>
      <c r="F16" s="368">
        <v>1147</v>
      </c>
      <c r="G16" s="372">
        <v>1.4743688621522957</v>
      </c>
      <c r="H16" s="350"/>
      <c r="I16" s="368">
        <v>777</v>
      </c>
      <c r="J16" s="372">
        <v>0.99876600339349064</v>
      </c>
      <c r="K16" s="368">
        <v>601</v>
      </c>
      <c r="L16" s="372">
        <v>77.348777348777347</v>
      </c>
      <c r="M16" s="368">
        <v>7</v>
      </c>
      <c r="N16" s="372">
        <v>0.90090090090090091</v>
      </c>
      <c r="O16" s="368">
        <v>0</v>
      </c>
      <c r="P16" s="372">
        <v>0</v>
      </c>
      <c r="Q16" s="368">
        <v>130</v>
      </c>
      <c r="R16" s="372">
        <v>16.73101673101673</v>
      </c>
      <c r="S16" s="368">
        <v>34</v>
      </c>
      <c r="T16" s="372">
        <v>4.3758043758043756</v>
      </c>
      <c r="U16" s="368">
        <v>5</v>
      </c>
      <c r="V16" s="372">
        <v>0.64350064350064351</v>
      </c>
      <c r="X16" s="606"/>
      <c r="Y16" s="606"/>
      <c r="Z16" s="606"/>
      <c r="AA16" s="1398">
        <v>44439</v>
      </c>
      <c r="AB16" s="1399">
        <v>23332</v>
      </c>
      <c r="AC16" s="1399">
        <v>22391</v>
      </c>
      <c r="AD16" s="360"/>
      <c r="AE16" s="360"/>
      <c r="AF16" s="360"/>
      <c r="AG16" s="361"/>
      <c r="AH16" s="607"/>
    </row>
    <row r="17" spans="1:34" s="331" customFormat="1" x14ac:dyDescent="0.35">
      <c r="A17" s="330"/>
      <c r="B17" s="363" t="s">
        <v>5</v>
      </c>
      <c r="C17" s="350"/>
      <c r="D17" s="609">
        <v>23683</v>
      </c>
      <c r="E17" s="350"/>
      <c r="F17" s="377">
        <v>441</v>
      </c>
      <c r="G17" s="372">
        <v>1.8620951737533253</v>
      </c>
      <c r="H17" s="350"/>
      <c r="I17" s="377">
        <v>223</v>
      </c>
      <c r="J17" s="372">
        <v>0.94160368196596711</v>
      </c>
      <c r="K17" s="377">
        <v>191</v>
      </c>
      <c r="L17" s="372">
        <v>85.650224215246638</v>
      </c>
      <c r="M17" s="377">
        <v>7</v>
      </c>
      <c r="N17" s="372">
        <v>3.1390134529147984</v>
      </c>
      <c r="O17" s="377">
        <v>0</v>
      </c>
      <c r="P17" s="372">
        <v>0</v>
      </c>
      <c r="Q17" s="377">
        <v>14</v>
      </c>
      <c r="R17" s="372">
        <v>6.2780269058295968</v>
      </c>
      <c r="S17" s="377">
        <v>0</v>
      </c>
      <c r="T17" s="372">
        <v>0</v>
      </c>
      <c r="U17" s="377">
        <v>11</v>
      </c>
      <c r="V17" s="372">
        <v>4.9327354260089686</v>
      </c>
      <c r="X17" s="606"/>
      <c r="Y17" s="606"/>
      <c r="Z17" s="606"/>
      <c r="AA17" s="1398">
        <v>44469</v>
      </c>
      <c r="AB17" s="1399">
        <v>26490</v>
      </c>
      <c r="AC17" s="1399">
        <v>22335</v>
      </c>
      <c r="AD17" s="360"/>
      <c r="AE17" s="360"/>
      <c r="AF17" s="360"/>
      <c r="AG17" s="361"/>
      <c r="AH17" s="607"/>
    </row>
    <row r="18" spans="1:34" s="331" customFormat="1" x14ac:dyDescent="0.35">
      <c r="A18" s="330"/>
      <c r="B18" s="363" t="s">
        <v>4</v>
      </c>
      <c r="C18" s="350"/>
      <c r="D18" s="608">
        <v>161372</v>
      </c>
      <c r="E18" s="350"/>
      <c r="F18" s="368">
        <v>1768</v>
      </c>
      <c r="G18" s="372">
        <v>1.0956051855340456</v>
      </c>
      <c r="H18" s="350"/>
      <c r="I18" s="368">
        <v>1523</v>
      </c>
      <c r="J18" s="372">
        <v>0.94378206876037984</v>
      </c>
      <c r="K18" s="368">
        <v>1442</v>
      </c>
      <c r="L18" s="372">
        <v>94.681549573210759</v>
      </c>
      <c r="M18" s="368">
        <v>19</v>
      </c>
      <c r="N18" s="372">
        <v>1.2475377544320421</v>
      </c>
      <c r="O18" s="368">
        <v>0</v>
      </c>
      <c r="P18" s="372">
        <v>0</v>
      </c>
      <c r="Q18" s="368">
        <v>1</v>
      </c>
      <c r="R18" s="372">
        <v>6.5659881812212731E-2</v>
      </c>
      <c r="S18" s="368">
        <v>2</v>
      </c>
      <c r="T18" s="372">
        <v>0.13131976362442546</v>
      </c>
      <c r="U18" s="368">
        <v>59</v>
      </c>
      <c r="V18" s="372">
        <v>3.8739330269205516</v>
      </c>
      <c r="X18" s="606"/>
      <c r="Y18" s="606"/>
      <c r="Z18" s="606"/>
      <c r="AA18" s="1398">
        <v>44500</v>
      </c>
      <c r="AB18" s="1399">
        <v>29231</v>
      </c>
      <c r="AC18" s="1399">
        <v>19576</v>
      </c>
      <c r="AD18" s="360"/>
      <c r="AE18" s="360"/>
      <c r="AF18" s="360"/>
      <c r="AG18" s="361"/>
      <c r="AH18" s="607"/>
    </row>
    <row r="19" spans="1:34" s="331" customFormat="1" x14ac:dyDescent="0.35">
      <c r="A19" s="330"/>
      <c r="B19" s="363" t="s">
        <v>40</v>
      </c>
      <c r="C19" s="350"/>
      <c r="D19" s="608">
        <v>104263</v>
      </c>
      <c r="E19" s="350"/>
      <c r="F19" s="368">
        <v>1354</v>
      </c>
      <c r="G19" s="372">
        <v>1.2986390186355659</v>
      </c>
      <c r="H19" s="350"/>
      <c r="I19" s="368">
        <v>1190</v>
      </c>
      <c r="J19" s="372">
        <v>1.1413444846206229</v>
      </c>
      <c r="K19" s="368">
        <v>865</v>
      </c>
      <c r="L19" s="372">
        <v>72.689075630252091</v>
      </c>
      <c r="M19" s="368">
        <v>20</v>
      </c>
      <c r="N19" s="372">
        <v>1.680672268907563</v>
      </c>
      <c r="O19" s="368">
        <v>0</v>
      </c>
      <c r="P19" s="372">
        <v>0</v>
      </c>
      <c r="Q19" s="368">
        <v>30</v>
      </c>
      <c r="R19" s="372">
        <v>2.5210084033613445</v>
      </c>
      <c r="S19" s="368">
        <v>0</v>
      </c>
      <c r="T19" s="372">
        <v>0</v>
      </c>
      <c r="U19" s="368">
        <v>275</v>
      </c>
      <c r="V19" s="372">
        <v>23.109243697478991</v>
      </c>
      <c r="X19" s="606"/>
      <c r="Y19" s="606"/>
      <c r="Z19" s="606"/>
      <c r="AA19" s="1398">
        <v>44530</v>
      </c>
      <c r="AB19" s="1399">
        <v>29856</v>
      </c>
      <c r="AC19" s="1399">
        <v>21916</v>
      </c>
      <c r="AD19" s="360"/>
      <c r="AE19" s="360"/>
      <c r="AF19" s="360"/>
      <c r="AG19" s="361"/>
      <c r="AH19" s="607"/>
    </row>
    <row r="20" spans="1:34" s="331" customFormat="1" x14ac:dyDescent="0.35">
      <c r="A20" s="330"/>
      <c r="B20" s="363" t="s">
        <v>41</v>
      </c>
      <c r="C20" s="350"/>
      <c r="D20" s="608">
        <v>409358</v>
      </c>
      <c r="E20" s="350"/>
      <c r="F20" s="368">
        <v>6265</v>
      </c>
      <c r="G20" s="372">
        <v>1.5304452337562719</v>
      </c>
      <c r="H20" s="350"/>
      <c r="I20" s="368">
        <v>4272</v>
      </c>
      <c r="J20" s="372">
        <v>1.0435853214057134</v>
      </c>
      <c r="K20" s="368">
        <v>3513</v>
      </c>
      <c r="L20" s="372">
        <v>82.233146067415731</v>
      </c>
      <c r="M20" s="368">
        <v>88</v>
      </c>
      <c r="N20" s="372">
        <v>2.0599250936329585</v>
      </c>
      <c r="O20" s="368">
        <v>218</v>
      </c>
      <c r="P20" s="372">
        <v>5.1029962546816483</v>
      </c>
      <c r="Q20" s="368">
        <v>3</v>
      </c>
      <c r="R20" s="372">
        <v>7.02247191011236E-2</v>
      </c>
      <c r="S20" s="368">
        <v>244</v>
      </c>
      <c r="T20" s="372">
        <v>5.7116104868913862</v>
      </c>
      <c r="U20" s="368">
        <v>206</v>
      </c>
      <c r="V20" s="372">
        <v>4.8220973782771539</v>
      </c>
      <c r="X20" s="606"/>
      <c r="Y20" s="606"/>
      <c r="Z20" s="606"/>
      <c r="AA20" s="1398">
        <v>44561</v>
      </c>
      <c r="AB20" s="1399">
        <v>24104</v>
      </c>
      <c r="AC20" s="1399">
        <v>29010</v>
      </c>
      <c r="AD20" s="360"/>
      <c r="AE20" s="360"/>
      <c r="AF20" s="360"/>
      <c r="AG20" s="361"/>
      <c r="AH20" s="607"/>
    </row>
    <row r="21" spans="1:34" s="331" customFormat="1" x14ac:dyDescent="0.35">
      <c r="A21" s="330"/>
      <c r="B21" s="363" t="s">
        <v>3</v>
      </c>
      <c r="C21" s="350"/>
      <c r="D21" s="608">
        <v>228773</v>
      </c>
      <c r="E21" s="350"/>
      <c r="F21" s="368">
        <v>1653</v>
      </c>
      <c r="G21" s="372">
        <v>0.72255030095334682</v>
      </c>
      <c r="H21" s="350"/>
      <c r="I21" s="368">
        <v>2030</v>
      </c>
      <c r="J21" s="372">
        <v>0.8873424748549873</v>
      </c>
      <c r="K21" s="368">
        <v>1923</v>
      </c>
      <c r="L21" s="372">
        <v>94.729064039408868</v>
      </c>
      <c r="M21" s="368">
        <v>33</v>
      </c>
      <c r="N21" s="372">
        <v>1.625615763546798</v>
      </c>
      <c r="O21" s="368">
        <v>0</v>
      </c>
      <c r="P21" s="372">
        <v>0</v>
      </c>
      <c r="Q21" s="368">
        <v>55</v>
      </c>
      <c r="R21" s="372">
        <v>2.7093596059113301</v>
      </c>
      <c r="S21" s="368">
        <v>4</v>
      </c>
      <c r="T21" s="372">
        <v>0.19704433497536944</v>
      </c>
      <c r="U21" s="368">
        <v>15</v>
      </c>
      <c r="V21" s="372">
        <v>0.73891625615763545</v>
      </c>
      <c r="X21" s="606"/>
      <c r="Y21" s="606"/>
      <c r="Z21" s="606"/>
      <c r="AA21" s="1398">
        <v>44592</v>
      </c>
      <c r="AB21" s="1399">
        <v>22642</v>
      </c>
      <c r="AC21" s="1399">
        <v>24609</v>
      </c>
      <c r="AD21" s="360"/>
      <c r="AE21" s="360"/>
      <c r="AF21" s="360"/>
      <c r="AG21" s="361"/>
      <c r="AH21" s="607"/>
    </row>
    <row r="22" spans="1:34" s="331" customFormat="1" x14ac:dyDescent="0.35">
      <c r="A22" s="330"/>
      <c r="B22" s="363" t="s">
        <v>2</v>
      </c>
      <c r="C22" s="350"/>
      <c r="D22" s="608">
        <v>60681</v>
      </c>
      <c r="E22" s="350"/>
      <c r="F22" s="368">
        <v>645</v>
      </c>
      <c r="G22" s="372">
        <v>1.0629356800316407</v>
      </c>
      <c r="H22" s="350"/>
      <c r="I22" s="368">
        <v>597</v>
      </c>
      <c r="J22" s="372">
        <v>0.98383348988975128</v>
      </c>
      <c r="K22" s="368">
        <v>460</v>
      </c>
      <c r="L22" s="372">
        <v>77.051926298157454</v>
      </c>
      <c r="M22" s="368">
        <v>15</v>
      </c>
      <c r="N22" s="372">
        <v>2.512562814070352</v>
      </c>
      <c r="O22" s="368">
        <v>0</v>
      </c>
      <c r="P22" s="372">
        <v>0</v>
      </c>
      <c r="Q22" s="368">
        <v>28</v>
      </c>
      <c r="R22" s="372">
        <v>4.6901172529313229</v>
      </c>
      <c r="S22" s="368">
        <v>4</v>
      </c>
      <c r="T22" s="372">
        <v>0.67001675041876052</v>
      </c>
      <c r="U22" s="368">
        <v>90</v>
      </c>
      <c r="V22" s="372">
        <v>15.075376884422109</v>
      </c>
      <c r="X22" s="606"/>
      <c r="Y22" s="606"/>
      <c r="Z22" s="606"/>
      <c r="AA22" s="1398">
        <v>44620</v>
      </c>
      <c r="AB22" s="1399">
        <v>24889</v>
      </c>
      <c r="AC22" s="1399">
        <v>26478</v>
      </c>
      <c r="AD22" s="360"/>
      <c r="AE22" s="360"/>
      <c r="AF22" s="360"/>
      <c r="AG22" s="361"/>
      <c r="AH22" s="607"/>
    </row>
    <row r="23" spans="1:34" s="331" customFormat="1" x14ac:dyDescent="0.35">
      <c r="A23" s="330"/>
      <c r="B23" s="363" t="s">
        <v>35</v>
      </c>
      <c r="C23" s="350"/>
      <c r="D23" s="608">
        <v>94599</v>
      </c>
      <c r="E23" s="350"/>
      <c r="F23" s="368">
        <v>2601</v>
      </c>
      <c r="G23" s="372">
        <v>2.7495005232613452</v>
      </c>
      <c r="H23" s="350"/>
      <c r="I23" s="368">
        <v>1013</v>
      </c>
      <c r="J23" s="372">
        <v>1.0708358439306969</v>
      </c>
      <c r="K23" s="368">
        <v>933</v>
      </c>
      <c r="L23" s="372">
        <v>92.102665350444227</v>
      </c>
      <c r="M23" s="368">
        <v>5</v>
      </c>
      <c r="N23" s="372">
        <v>0.4935834155972359</v>
      </c>
      <c r="O23" s="368">
        <v>0</v>
      </c>
      <c r="P23" s="372">
        <v>0</v>
      </c>
      <c r="Q23" s="368">
        <v>68</v>
      </c>
      <c r="R23" s="372">
        <v>6.7127344521224082</v>
      </c>
      <c r="S23" s="368">
        <v>2</v>
      </c>
      <c r="T23" s="372">
        <v>0.19743336623889435</v>
      </c>
      <c r="U23" s="368">
        <v>5</v>
      </c>
      <c r="V23" s="372">
        <v>0.4935834155972359</v>
      </c>
      <c r="X23" s="606"/>
      <c r="Y23" s="606"/>
      <c r="Z23" s="606"/>
      <c r="AA23" s="1398">
        <v>44651</v>
      </c>
      <c r="AB23" s="1399">
        <v>30256</v>
      </c>
      <c r="AC23" s="1399">
        <v>24903</v>
      </c>
      <c r="AD23" s="360"/>
      <c r="AE23" s="360"/>
      <c r="AF23" s="360"/>
      <c r="AG23" s="361"/>
      <c r="AH23" s="607"/>
    </row>
    <row r="24" spans="1:34" s="331" customFormat="1" x14ac:dyDescent="0.35">
      <c r="A24" s="330"/>
      <c r="B24" s="363" t="s">
        <v>42</v>
      </c>
      <c r="C24" s="350"/>
      <c r="D24" s="608">
        <v>272026</v>
      </c>
      <c r="E24" s="350"/>
      <c r="F24" s="368">
        <v>3721</v>
      </c>
      <c r="G24" s="372">
        <v>1.3678839522692685</v>
      </c>
      <c r="H24" s="350"/>
      <c r="I24" s="368">
        <v>2683</v>
      </c>
      <c r="J24" s="372">
        <v>0.98630277988133486</v>
      </c>
      <c r="K24" s="368">
        <v>2026</v>
      </c>
      <c r="L24" s="372">
        <v>75.512486023108465</v>
      </c>
      <c r="M24" s="368">
        <v>100</v>
      </c>
      <c r="N24" s="372">
        <v>3.7271710771524411</v>
      </c>
      <c r="O24" s="368">
        <v>0</v>
      </c>
      <c r="P24" s="372">
        <v>0</v>
      </c>
      <c r="Q24" s="368">
        <v>5</v>
      </c>
      <c r="R24" s="372">
        <v>0.18635855385762207</v>
      </c>
      <c r="S24" s="368">
        <v>0</v>
      </c>
      <c r="T24" s="372">
        <v>0</v>
      </c>
      <c r="U24" s="368">
        <v>552</v>
      </c>
      <c r="V24" s="372">
        <v>20.573984345881478</v>
      </c>
      <c r="X24" s="606"/>
      <c r="Y24" s="606"/>
      <c r="Z24" s="606"/>
      <c r="AA24" s="1398">
        <v>44681</v>
      </c>
      <c r="AB24" s="1399">
        <v>32696</v>
      </c>
      <c r="AC24" s="1399">
        <v>22635</v>
      </c>
      <c r="AD24" s="360"/>
      <c r="AE24" s="360"/>
      <c r="AF24" s="360"/>
      <c r="AG24" s="361"/>
      <c r="AH24" s="607"/>
    </row>
    <row r="25" spans="1:34" x14ac:dyDescent="0.35">
      <c r="A25" s="332"/>
      <c r="B25" s="363" t="s">
        <v>43</v>
      </c>
      <c r="C25" s="350"/>
      <c r="D25" s="608">
        <v>72177</v>
      </c>
      <c r="E25" s="350"/>
      <c r="F25" s="368">
        <v>692</v>
      </c>
      <c r="G25" s="372">
        <v>0.95875417376726657</v>
      </c>
      <c r="H25" s="350"/>
      <c r="I25" s="368">
        <v>554</v>
      </c>
      <c r="J25" s="372">
        <v>0.76755753217784051</v>
      </c>
      <c r="K25" s="368">
        <v>382</v>
      </c>
      <c r="L25" s="372">
        <v>68.953068592057761</v>
      </c>
      <c r="M25" s="368">
        <v>9</v>
      </c>
      <c r="N25" s="372">
        <v>1.6245487364620936</v>
      </c>
      <c r="O25" s="368">
        <v>0</v>
      </c>
      <c r="P25" s="372">
        <v>0</v>
      </c>
      <c r="Q25" s="368">
        <v>152</v>
      </c>
      <c r="R25" s="372">
        <v>27.436823104693143</v>
      </c>
      <c r="S25" s="368">
        <v>7</v>
      </c>
      <c r="T25" s="372">
        <v>1.2635379061371841</v>
      </c>
      <c r="U25" s="368">
        <v>4</v>
      </c>
      <c r="V25" s="372">
        <v>0.72202166064981954</v>
      </c>
      <c r="X25" s="606"/>
      <c r="Y25" s="606"/>
      <c r="Z25" s="606"/>
      <c r="AA25" s="1398">
        <v>44712</v>
      </c>
      <c r="AB25" s="1399">
        <v>38586</v>
      </c>
      <c r="AC25" s="1399">
        <v>22335</v>
      </c>
      <c r="AD25" s="360"/>
      <c r="AE25" s="360"/>
      <c r="AF25" s="360"/>
      <c r="AG25" s="361"/>
      <c r="AH25" s="607"/>
    </row>
    <row r="26" spans="1:34" s="331" customFormat="1" x14ac:dyDescent="0.35">
      <c r="B26" s="363" t="s">
        <v>44</v>
      </c>
      <c r="C26" s="350"/>
      <c r="D26" s="610">
        <v>23731</v>
      </c>
      <c r="E26" s="350"/>
      <c r="F26" s="377">
        <v>309</v>
      </c>
      <c r="G26" s="372">
        <v>1.302094307024567</v>
      </c>
      <c r="H26" s="350"/>
      <c r="I26" s="377">
        <v>276</v>
      </c>
      <c r="J26" s="372">
        <v>1.1630356917112636</v>
      </c>
      <c r="K26" s="377">
        <v>267</v>
      </c>
      <c r="L26" s="372">
        <v>96.739130434782609</v>
      </c>
      <c r="M26" s="377">
        <v>9</v>
      </c>
      <c r="N26" s="372">
        <v>3.2608695652173911</v>
      </c>
      <c r="O26" s="377">
        <v>0</v>
      </c>
      <c r="P26" s="372">
        <v>0</v>
      </c>
      <c r="Q26" s="377">
        <v>0</v>
      </c>
      <c r="R26" s="372">
        <v>0</v>
      </c>
      <c r="S26" s="377">
        <v>0</v>
      </c>
      <c r="T26" s="372">
        <v>0</v>
      </c>
      <c r="U26" s="377">
        <v>0</v>
      </c>
      <c r="V26" s="372">
        <v>0</v>
      </c>
      <c r="X26" s="606"/>
      <c r="Y26" s="606"/>
      <c r="Z26" s="606"/>
      <c r="AA26" s="1398">
        <v>44742</v>
      </c>
      <c r="AB26" s="1399">
        <v>41750</v>
      </c>
      <c r="AC26" s="1399">
        <v>23105</v>
      </c>
      <c r="AD26" s="360"/>
      <c r="AE26" s="360"/>
      <c r="AF26" s="360"/>
      <c r="AG26" s="361"/>
      <c r="AH26" s="607"/>
    </row>
    <row r="27" spans="1:34" s="331" customFormat="1" x14ac:dyDescent="0.35">
      <c r="B27" s="363" t="s">
        <v>45</v>
      </c>
      <c r="C27" s="350"/>
      <c r="D27" s="610">
        <v>120133</v>
      </c>
      <c r="E27" s="350"/>
      <c r="F27" s="377">
        <v>1009</v>
      </c>
      <c r="G27" s="372">
        <v>0.83990244146071436</v>
      </c>
      <c r="H27" s="350"/>
      <c r="I27" s="377">
        <v>1216</v>
      </c>
      <c r="J27" s="372">
        <v>1.0122114656255983</v>
      </c>
      <c r="K27" s="377">
        <v>1167</v>
      </c>
      <c r="L27" s="372">
        <v>95.970394736842096</v>
      </c>
      <c r="M27" s="377">
        <v>28</v>
      </c>
      <c r="N27" s="372">
        <v>2.3026315789473681</v>
      </c>
      <c r="O27" s="377">
        <v>0</v>
      </c>
      <c r="P27" s="372">
        <v>0</v>
      </c>
      <c r="Q27" s="377">
        <v>6</v>
      </c>
      <c r="R27" s="372">
        <v>0.49342105263157893</v>
      </c>
      <c r="S27" s="377">
        <v>11</v>
      </c>
      <c r="T27" s="372">
        <v>0.9046052631578948</v>
      </c>
      <c r="U27" s="377">
        <v>4</v>
      </c>
      <c r="V27" s="372">
        <v>0.3289473684210526</v>
      </c>
      <c r="X27" s="606"/>
      <c r="Y27" s="606"/>
      <c r="Z27" s="606"/>
      <c r="AA27" s="1398">
        <v>44773</v>
      </c>
      <c r="AB27" s="1399">
        <v>30827</v>
      </c>
      <c r="AC27" s="1399">
        <v>22962</v>
      </c>
      <c r="AD27" s="360"/>
      <c r="AE27" s="360"/>
      <c r="AF27" s="360"/>
      <c r="AG27" s="361"/>
      <c r="AH27" s="607"/>
    </row>
    <row r="28" spans="1:34" s="331" customFormat="1" x14ac:dyDescent="0.35">
      <c r="B28" s="363" t="s">
        <v>46</v>
      </c>
      <c r="C28" s="350"/>
      <c r="D28" s="610">
        <v>14720</v>
      </c>
      <c r="E28" s="350"/>
      <c r="F28" s="377">
        <v>261</v>
      </c>
      <c r="G28" s="383">
        <v>1.7730978260869568</v>
      </c>
      <c r="H28" s="350"/>
      <c r="I28" s="377">
        <v>323</v>
      </c>
      <c r="J28" s="383">
        <v>2.1942934782608696</v>
      </c>
      <c r="K28" s="377">
        <v>59</v>
      </c>
      <c r="L28" s="383">
        <v>18.266253869969042</v>
      </c>
      <c r="M28" s="377">
        <v>6</v>
      </c>
      <c r="N28" s="383">
        <v>1.8575851393188854</v>
      </c>
      <c r="O28" s="377">
        <v>88</v>
      </c>
      <c r="P28" s="383">
        <v>27.244582043343652</v>
      </c>
      <c r="Q28" s="377">
        <v>0</v>
      </c>
      <c r="R28" s="383">
        <v>0</v>
      </c>
      <c r="S28" s="377">
        <v>0</v>
      </c>
      <c r="T28" s="383">
        <v>0</v>
      </c>
      <c r="U28" s="377">
        <v>170</v>
      </c>
      <c r="V28" s="383">
        <v>52.631578947368418</v>
      </c>
      <c r="X28" s="606"/>
      <c r="Y28" s="606"/>
      <c r="Z28" s="606"/>
      <c r="AA28" s="1398">
        <v>44804</v>
      </c>
      <c r="AB28" s="1399">
        <v>26047</v>
      </c>
      <c r="AC28" s="1399">
        <v>23877</v>
      </c>
      <c r="AD28" s="360"/>
      <c r="AE28" s="360"/>
      <c r="AF28" s="360"/>
      <c r="AG28" s="361"/>
      <c r="AH28" s="607"/>
    </row>
    <row r="29" spans="1:34" s="331" customFormat="1" x14ac:dyDescent="0.35">
      <c r="B29" s="384" t="s">
        <v>1</v>
      </c>
      <c r="C29" s="350"/>
      <c r="D29" s="611">
        <v>5854</v>
      </c>
      <c r="E29" s="350"/>
      <c r="F29" s="389">
        <v>76</v>
      </c>
      <c r="G29" s="393">
        <v>1.2982576016399043</v>
      </c>
      <c r="H29" s="350"/>
      <c r="I29" s="389">
        <v>85</v>
      </c>
      <c r="J29" s="393">
        <v>1.4519986334130508</v>
      </c>
      <c r="K29" s="389">
        <v>45</v>
      </c>
      <c r="L29" s="393">
        <v>52.941176470588239</v>
      </c>
      <c r="M29" s="389">
        <v>2</v>
      </c>
      <c r="N29" s="393">
        <v>2.3529411764705883</v>
      </c>
      <c r="O29" s="389">
        <v>0</v>
      </c>
      <c r="P29" s="393">
        <v>0</v>
      </c>
      <c r="Q29" s="389">
        <v>20</v>
      </c>
      <c r="R29" s="393">
        <v>23.52941176470588</v>
      </c>
      <c r="S29" s="389">
        <v>0</v>
      </c>
      <c r="T29" s="393">
        <v>0</v>
      </c>
      <c r="U29" s="389">
        <v>18</v>
      </c>
      <c r="V29" s="393">
        <v>21.176470588235293</v>
      </c>
      <c r="X29" s="606"/>
      <c r="Y29" s="606"/>
      <c r="Z29" s="606"/>
      <c r="AA29" s="1398">
        <v>44834</v>
      </c>
      <c r="AB29" s="1399">
        <v>32379</v>
      </c>
      <c r="AC29" s="1399">
        <v>24010</v>
      </c>
      <c r="AD29" s="360"/>
      <c r="AE29" s="360"/>
      <c r="AF29" s="360"/>
      <c r="AG29" s="361"/>
      <c r="AH29" s="607"/>
    </row>
    <row r="30" spans="1:34"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X30" s="596"/>
      <c r="Y30" s="596"/>
      <c r="Z30" s="606"/>
      <c r="AA30" s="1398">
        <v>44865</v>
      </c>
      <c r="AB30" s="1399">
        <v>29932</v>
      </c>
      <c r="AC30" s="1399">
        <v>19815</v>
      </c>
      <c r="AD30" s="329"/>
      <c r="AE30" s="329"/>
      <c r="AF30" s="360"/>
      <c r="AG30" s="361"/>
      <c r="AH30" s="607"/>
    </row>
    <row r="31" spans="1:34" s="329" customFormat="1" x14ac:dyDescent="0.35">
      <c r="B31" s="1236" t="s">
        <v>0</v>
      </c>
      <c r="C31" s="320"/>
      <c r="D31" s="1244">
        <v>2259592</v>
      </c>
      <c r="E31" s="320"/>
      <c r="F31" s="1242">
        <v>29522</v>
      </c>
      <c r="G31" s="1243">
        <v>1.3065190529971782</v>
      </c>
      <c r="H31" s="320"/>
      <c r="I31" s="1242">
        <v>21903</v>
      </c>
      <c r="J31" s="1243">
        <v>0.96933428689781154</v>
      </c>
      <c r="K31" s="1242">
        <v>18557</v>
      </c>
      <c r="L31" s="1243">
        <v>84.723553851070633</v>
      </c>
      <c r="M31" s="1242">
        <v>424</v>
      </c>
      <c r="N31" s="1243">
        <v>1.9358078801990597</v>
      </c>
      <c r="O31" s="1242">
        <v>308</v>
      </c>
      <c r="P31" s="1243">
        <v>1.4062000639181849</v>
      </c>
      <c r="Q31" s="1242">
        <v>780</v>
      </c>
      <c r="R31" s="1243">
        <v>3.5611560060265717</v>
      </c>
      <c r="S31" s="1242">
        <v>367</v>
      </c>
      <c r="T31" s="1243">
        <v>1.675569556681733</v>
      </c>
      <c r="U31" s="1242">
        <v>1467</v>
      </c>
      <c r="V31" s="1243">
        <v>6.6977126421038218</v>
      </c>
      <c r="X31" s="360"/>
      <c r="Y31" s="360"/>
      <c r="AA31" s="1398">
        <v>44895</v>
      </c>
      <c r="AB31" s="1399">
        <v>32038</v>
      </c>
      <c r="AC31" s="1399">
        <v>20330</v>
      </c>
      <c r="AD31" s="360"/>
      <c r="AE31" s="360"/>
      <c r="AH31" s="395"/>
    </row>
    <row r="32" spans="1:34" s="328" customFormat="1" ht="5.25" customHeight="1" x14ac:dyDescent="0.25">
      <c r="B32" s="612"/>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1398">
        <v>44926</v>
      </c>
      <c r="AB32" s="1399">
        <v>25446</v>
      </c>
      <c r="AC32" s="1399">
        <v>23015</v>
      </c>
      <c r="AD32" s="329"/>
    </row>
    <row r="33" spans="2:30" s="394" customFormat="1" x14ac:dyDescent="0.25">
      <c r="B33" s="1527" t="s">
        <v>381</v>
      </c>
      <c r="C33" s="1527"/>
      <c r="D33" s="1527"/>
      <c r="E33" s="1527"/>
      <c r="F33" s="1527"/>
      <c r="G33" s="1527"/>
      <c r="H33" s="1527"/>
      <c r="I33" s="1527"/>
      <c r="J33" s="1527"/>
      <c r="K33" s="1527"/>
      <c r="L33" s="1527"/>
      <c r="M33" s="1527"/>
      <c r="N33" s="1527"/>
      <c r="O33" s="1527"/>
      <c r="P33" s="1527"/>
      <c r="Q33" s="1527"/>
      <c r="R33" s="1527"/>
      <c r="S33" s="1527"/>
      <c r="T33" s="1527"/>
      <c r="U33" s="1527"/>
      <c r="V33" s="1527"/>
      <c r="X33" s="596"/>
      <c r="Y33" s="596"/>
      <c r="Z33" s="596"/>
      <c r="AA33" s="1398">
        <v>44957</v>
      </c>
      <c r="AB33" s="1399">
        <v>28819</v>
      </c>
      <c r="AC33" s="1399">
        <v>24165</v>
      </c>
      <c r="AD33" s="329"/>
    </row>
    <row r="34" spans="2:30" s="394" customFormat="1" ht="12" customHeight="1" x14ac:dyDescent="0.25">
      <c r="B34" s="1527"/>
      <c r="C34" s="1527"/>
      <c r="D34" s="1527"/>
      <c r="E34" s="1527"/>
      <c r="F34" s="1527"/>
      <c r="G34" s="1527"/>
      <c r="H34" s="1527"/>
      <c r="I34" s="1527"/>
      <c r="J34" s="1527"/>
      <c r="K34" s="1527"/>
      <c r="L34" s="1527"/>
      <c r="M34" s="1527"/>
      <c r="N34" s="1527"/>
      <c r="O34" s="1527"/>
      <c r="P34" s="1527"/>
      <c r="Q34" s="1527"/>
      <c r="R34" s="1527"/>
      <c r="S34" s="1527"/>
      <c r="T34" s="1527"/>
      <c r="U34" s="1527"/>
      <c r="V34" s="1527"/>
      <c r="X34" s="596"/>
      <c r="Y34" s="596"/>
      <c r="Z34" s="596"/>
      <c r="AA34" s="1398">
        <v>44985</v>
      </c>
      <c r="AB34" s="1399">
        <v>34747</v>
      </c>
      <c r="AC34" s="1399">
        <v>23214</v>
      </c>
      <c r="AD34" s="329"/>
    </row>
    <row r="35" spans="2:30" x14ac:dyDescent="0.25">
      <c r="B35" s="1493"/>
      <c r="C35" s="1493"/>
      <c r="D35" s="1493"/>
      <c r="AA35" s="1398">
        <v>45016</v>
      </c>
      <c r="AB35" s="1399">
        <v>39866</v>
      </c>
      <c r="AC35" s="1399">
        <v>28170</v>
      </c>
    </row>
    <row r="36" spans="2:30" x14ac:dyDescent="0.25">
      <c r="B36" s="1473"/>
      <c r="C36" s="1473"/>
      <c r="D36" s="1473"/>
      <c r="AA36" s="1398">
        <v>45046</v>
      </c>
      <c r="AB36" s="1399">
        <v>35704</v>
      </c>
      <c r="AC36" s="1399">
        <v>24597</v>
      </c>
    </row>
    <row r="37" spans="2:30" x14ac:dyDescent="0.25">
      <c r="AA37" s="1398">
        <v>45077</v>
      </c>
      <c r="AB37" s="1399">
        <v>38659</v>
      </c>
      <c r="AC37" s="1399">
        <v>21489</v>
      </c>
    </row>
    <row r="38" spans="2:30" x14ac:dyDescent="0.25">
      <c r="AA38" s="1398">
        <v>45107</v>
      </c>
      <c r="AB38" s="1399">
        <v>38600</v>
      </c>
      <c r="AC38" s="1399">
        <v>21018</v>
      </c>
    </row>
    <row r="39" spans="2:30" x14ac:dyDescent="0.25">
      <c r="AA39" s="1398">
        <v>45138</v>
      </c>
      <c r="AB39" s="1399">
        <v>27853</v>
      </c>
      <c r="AC39" s="1399">
        <v>19454</v>
      </c>
    </row>
    <row r="40" spans="2:30" x14ac:dyDescent="0.25">
      <c r="AA40" s="1398">
        <v>45169</v>
      </c>
      <c r="AB40" s="1399">
        <v>23854</v>
      </c>
      <c r="AC40" s="1399">
        <v>17588</v>
      </c>
    </row>
    <row r="41" spans="2:30" x14ac:dyDescent="0.25">
      <c r="AA41" s="1398">
        <v>45199</v>
      </c>
      <c r="AB41" s="1399">
        <v>30663</v>
      </c>
      <c r="AC41" s="1399">
        <v>23194</v>
      </c>
    </row>
    <row r="42" spans="2:30" x14ac:dyDescent="0.25">
      <c r="AA42" s="1398">
        <v>45230</v>
      </c>
      <c r="AB42" s="1399">
        <v>29848</v>
      </c>
      <c r="AC42" s="1399">
        <v>22671</v>
      </c>
    </row>
    <row r="43" spans="2:30" x14ac:dyDescent="0.25">
      <c r="AA43" s="1398">
        <v>45260</v>
      </c>
      <c r="AB43" s="1399">
        <v>25851</v>
      </c>
      <c r="AC43" s="1399">
        <v>49513</v>
      </c>
    </row>
    <row r="44" spans="2:30" x14ac:dyDescent="0.25">
      <c r="AA44" s="1398">
        <v>45291</v>
      </c>
      <c r="AB44" s="1399">
        <v>20461</v>
      </c>
      <c r="AC44" s="1399">
        <v>20498</v>
      </c>
    </row>
    <row r="45" spans="2:30" x14ac:dyDescent="0.25">
      <c r="AA45" s="1398">
        <v>45322</v>
      </c>
      <c r="AB45" s="1399">
        <v>31387</v>
      </c>
      <c r="AC45" s="1399">
        <v>25158</v>
      </c>
    </row>
    <row r="46" spans="2:30" x14ac:dyDescent="0.25">
      <c r="AA46" s="1398">
        <v>45351</v>
      </c>
      <c r="AB46" s="1399">
        <v>32616</v>
      </c>
      <c r="AC46" s="1399">
        <v>29865</v>
      </c>
    </row>
    <row r="47" spans="2:30" x14ac:dyDescent="0.25">
      <c r="AA47" s="1398">
        <v>45382</v>
      </c>
      <c r="AB47" s="1399">
        <v>37480</v>
      </c>
      <c r="AC47" s="1399">
        <v>24763</v>
      </c>
    </row>
    <row r="48" spans="2:30" x14ac:dyDescent="0.25">
      <c r="AA48" s="1398">
        <v>45412</v>
      </c>
      <c r="AB48" s="1399">
        <v>30764</v>
      </c>
      <c r="AC48" s="1399">
        <v>22655</v>
      </c>
    </row>
    <row r="49" spans="27:29" x14ac:dyDescent="0.25">
      <c r="AA49" s="1398">
        <v>45443</v>
      </c>
      <c r="AB49" s="1399">
        <v>29722</v>
      </c>
      <c r="AC49" s="1399">
        <v>24266</v>
      </c>
    </row>
    <row r="50" spans="27:29" x14ac:dyDescent="0.25">
      <c r="AA50" s="1398">
        <v>45473</v>
      </c>
      <c r="AB50" s="1399">
        <v>31629</v>
      </c>
      <c r="AC50" s="1399">
        <v>22269</v>
      </c>
    </row>
    <row r="51" spans="27:29" x14ac:dyDescent="0.25">
      <c r="AA51" s="1398">
        <v>45504</v>
      </c>
      <c r="AB51" s="1399">
        <v>35840</v>
      </c>
      <c r="AC51" s="1399">
        <v>19983</v>
      </c>
    </row>
    <row r="52" spans="27:29" x14ac:dyDescent="0.25">
      <c r="AA52" s="1398">
        <v>45535</v>
      </c>
      <c r="AB52" s="1399">
        <v>29604</v>
      </c>
      <c r="AC52" s="1399">
        <v>21249</v>
      </c>
    </row>
    <row r="53" spans="27:29" x14ac:dyDescent="0.25">
      <c r="AA53" s="1398">
        <v>45565</v>
      </c>
      <c r="AB53" s="1399">
        <v>23701</v>
      </c>
      <c r="AC53" s="1399">
        <v>20835</v>
      </c>
    </row>
    <row r="54" spans="27:29" x14ac:dyDescent="0.25">
      <c r="AA54" s="1398">
        <v>45596</v>
      </c>
      <c r="AB54" s="1399">
        <v>33448</v>
      </c>
      <c r="AC54" s="1399">
        <v>20199</v>
      </c>
    </row>
    <row r="55" spans="27:29" x14ac:dyDescent="0.25">
      <c r="AA55" s="1398">
        <v>45626</v>
      </c>
      <c r="AB55" s="1399">
        <v>38672</v>
      </c>
      <c r="AC55" s="1399">
        <v>23837</v>
      </c>
    </row>
    <row r="56" spans="27:29" x14ac:dyDescent="0.25">
      <c r="AA56" s="1398">
        <v>45657</v>
      </c>
      <c r="AB56" s="1399">
        <v>24521</v>
      </c>
      <c r="AC56" s="1399">
        <v>20029</v>
      </c>
    </row>
    <row r="57" spans="27:29" x14ac:dyDescent="0.25">
      <c r="AA57" s="1398">
        <v>45688</v>
      </c>
      <c r="AB57" s="1399">
        <v>34073</v>
      </c>
      <c r="AC57" s="1399">
        <v>22714</v>
      </c>
    </row>
    <row r="58" spans="27:29" x14ac:dyDescent="0.25">
      <c r="AA58" s="1398">
        <v>45716</v>
      </c>
      <c r="AB58" s="1399">
        <v>32194</v>
      </c>
      <c r="AC58" s="1399">
        <v>29041</v>
      </c>
    </row>
    <row r="59" spans="27:29" x14ac:dyDescent="0.25">
      <c r="AA59" s="1398">
        <v>45747</v>
      </c>
      <c r="AB59" s="1399">
        <v>38750</v>
      </c>
      <c r="AC59" s="1399">
        <v>23815</v>
      </c>
    </row>
    <row r="60" spans="27:29" x14ac:dyDescent="0.25">
      <c r="AA60" s="1398">
        <v>45777</v>
      </c>
      <c r="AB60" s="1399">
        <v>40829</v>
      </c>
      <c r="AC60" s="1399">
        <v>25297</v>
      </c>
    </row>
    <row r="61" spans="27:29" x14ac:dyDescent="0.25">
      <c r="AA61" s="1398">
        <v>45808</v>
      </c>
      <c r="AB61" s="1399">
        <v>37634</v>
      </c>
      <c r="AC61" s="1399">
        <v>22544</v>
      </c>
    </row>
    <row r="62" spans="27:29" x14ac:dyDescent="0.25">
      <c r="AA62" s="1398">
        <v>45838</v>
      </c>
      <c r="AB62" s="1399">
        <v>35197</v>
      </c>
      <c r="AC62" s="1399">
        <v>21765</v>
      </c>
    </row>
    <row r="63" spans="27:29" x14ac:dyDescent="0.25">
      <c r="AA63" s="1398">
        <v>45869</v>
      </c>
      <c r="AB63" s="1399">
        <v>36966</v>
      </c>
      <c r="AC63" s="1399">
        <v>24142</v>
      </c>
    </row>
    <row r="64" spans="27:29" x14ac:dyDescent="0.25">
      <c r="AA64" s="1398">
        <v>45900</v>
      </c>
      <c r="AB64" s="1399">
        <v>29522</v>
      </c>
      <c r="AC64" s="1399">
        <v>21903</v>
      </c>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5"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53125" defaultRowHeight="14.5" x14ac:dyDescent="0.25"/>
  <cols>
    <col min="1" max="1" width="1.1796875" style="615" customWidth="1"/>
    <col min="2" max="2" width="10" style="615" customWidth="1"/>
    <col min="3" max="3" width="1" style="615" customWidth="1"/>
    <col min="4" max="4" width="0.726562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8.26953125" style="615" bestFit="1"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453125" style="615" customWidth="1"/>
    <col min="22" max="22" width="0.7265625" style="615" customWidth="1"/>
    <col min="23" max="23" width="8.26953125" style="615" bestFit="1" customWidth="1"/>
    <col min="24" max="24" width="6.1796875" style="615" customWidth="1"/>
    <col min="25" max="25" width="0.54296875" style="615" customWidth="1"/>
    <col min="26" max="26" width="9.81640625" style="615" bestFit="1" customWidth="1"/>
    <col min="27" max="27" width="6.1796875" style="615" customWidth="1"/>
    <col min="28" max="28" width="0.7265625" style="615" customWidth="1"/>
    <col min="29" max="29" width="9.81640625" style="615" bestFit="1" customWidth="1"/>
    <col min="30" max="30" width="7.7265625" style="615" bestFit="1" customWidth="1"/>
    <col min="31" max="16384" width="11.453125" style="615"/>
  </cols>
  <sheetData>
    <row r="1" spans="2:30" hidden="1" x14ac:dyDescent="0.25">
      <c r="E1" s="616" t="s">
        <v>36</v>
      </c>
      <c r="F1" s="616"/>
      <c r="H1" s="616" t="s">
        <v>21</v>
      </c>
      <c r="K1" s="616" t="s">
        <v>20</v>
      </c>
      <c r="N1" s="616" t="s">
        <v>19</v>
      </c>
      <c r="Q1" s="616" t="s">
        <v>18</v>
      </c>
      <c r="T1" s="616" t="s">
        <v>17</v>
      </c>
      <c r="W1" s="616" t="s">
        <v>16</v>
      </c>
      <c r="Z1" s="616" t="s">
        <v>15</v>
      </c>
    </row>
    <row r="2" spans="2:30" s="613" customFormat="1" x14ac:dyDescent="0.25">
      <c r="C2" s="617"/>
      <c r="D2" s="617"/>
      <c r="AB2" s="617"/>
    </row>
    <row r="3" spans="2:30" s="619" customFormat="1" ht="47.25" customHeight="1" x14ac:dyDescent="0.35">
      <c r="B3" s="1536"/>
      <c r="C3" s="1536"/>
      <c r="D3" s="1536"/>
      <c r="E3" s="1536"/>
      <c r="F3" s="1536"/>
      <c r="G3" s="1536"/>
      <c r="H3" s="1536"/>
      <c r="I3" s="1536"/>
      <c r="J3" s="1536"/>
      <c r="K3" s="1536"/>
      <c r="L3" s="618"/>
      <c r="M3" s="618"/>
      <c r="W3" s="620"/>
      <c r="AA3" s="620"/>
      <c r="AD3" s="620"/>
    </row>
    <row r="4" spans="2:30" s="621" customFormat="1" ht="7.5" customHeight="1" x14ac:dyDescent="0.25">
      <c r="B4" s="1537"/>
      <c r="C4" s="1537"/>
      <c r="D4" s="1537"/>
      <c r="E4" s="1537"/>
      <c r="F4" s="1537"/>
      <c r="G4" s="1537"/>
      <c r="H4" s="1537"/>
      <c r="I4" s="1537"/>
      <c r="J4" s="1537"/>
      <c r="K4" s="1537"/>
      <c r="L4" s="1537"/>
      <c r="M4" s="1537"/>
      <c r="N4" s="1537"/>
      <c r="O4" s="1537"/>
      <c r="P4" s="1537"/>
      <c r="Q4" s="1537"/>
      <c r="R4" s="1537"/>
      <c r="S4" s="1537"/>
      <c r="T4" s="1537"/>
      <c r="U4" s="1537"/>
      <c r="V4" s="1537"/>
      <c r="W4" s="1537"/>
      <c r="X4" s="1537"/>
      <c r="Y4" s="1537"/>
      <c r="Z4" s="1537"/>
      <c r="AA4" s="1537"/>
      <c r="AB4" s="1537"/>
      <c r="AC4" s="1537"/>
      <c r="AD4" s="1537"/>
    </row>
    <row r="5" spans="2:30" s="621" customFormat="1" ht="21" x14ac:dyDescent="0.25">
      <c r="B5" s="1538" t="s">
        <v>397</v>
      </c>
      <c r="C5" s="1538"/>
      <c r="D5" s="1538"/>
      <c r="E5" s="1538"/>
      <c r="F5" s="1538"/>
      <c r="G5" s="1538"/>
      <c r="H5" s="1538"/>
      <c r="I5" s="1538"/>
      <c r="J5" s="1538"/>
      <c r="K5" s="1538"/>
      <c r="L5" s="1538"/>
      <c r="M5" s="1538"/>
      <c r="N5" s="1538"/>
      <c r="O5" s="1538"/>
      <c r="P5" s="1538"/>
      <c r="Q5" s="1538"/>
      <c r="R5" s="1538"/>
      <c r="S5" s="1538"/>
      <c r="T5" s="1538"/>
      <c r="U5" s="1538"/>
      <c r="V5" s="1538"/>
      <c r="W5" s="1538"/>
      <c r="X5" s="1538"/>
      <c r="Y5" s="1538"/>
      <c r="Z5" s="1538"/>
      <c r="AA5" s="1538"/>
      <c r="AB5" s="1538"/>
      <c r="AC5" s="1538"/>
      <c r="AD5" s="1538"/>
    </row>
    <row r="6" spans="2:30" s="621" customFormat="1" ht="16.5" customHeight="1" x14ac:dyDescent="0.25">
      <c r="B6" s="1475" t="str">
        <f>porsaad!$B$6</f>
        <v>Situación a 31 de agosto de 2025</v>
      </c>
      <c r="C6" s="1475"/>
      <c r="D6" s="1475"/>
      <c r="E6" s="1475"/>
      <c r="F6" s="1475"/>
      <c r="G6" s="1475"/>
      <c r="H6" s="1475"/>
      <c r="I6" s="1475"/>
      <c r="J6" s="1475"/>
      <c r="K6" s="1475"/>
      <c r="L6" s="1475"/>
      <c r="M6" s="1475"/>
      <c r="N6" s="1475"/>
      <c r="O6" s="1475"/>
      <c r="P6" s="1475"/>
      <c r="Q6" s="1475"/>
      <c r="R6" s="1475"/>
      <c r="S6" s="1475"/>
      <c r="T6" s="1475"/>
      <c r="U6" s="1475"/>
      <c r="V6" s="1475"/>
      <c r="W6" s="1475"/>
      <c r="X6" s="1475"/>
      <c r="Y6" s="1475"/>
      <c r="Z6" s="1475"/>
      <c r="AA6" s="1475"/>
      <c r="AB6" s="1475"/>
      <c r="AC6" s="1475"/>
      <c r="AD6" s="622"/>
    </row>
    <row r="7" spans="2:30" s="621" customFormat="1" ht="5.25" customHeight="1" x14ac:dyDescent="0.25">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0" s="626" customFormat="1" ht="21.75" customHeight="1" x14ac:dyDescent="0.25">
      <c r="B8" s="1470" t="s">
        <v>27</v>
      </c>
      <c r="C8" s="625"/>
      <c r="D8" s="625"/>
      <c r="E8" s="1540" t="s">
        <v>26</v>
      </c>
      <c r="F8" s="1541"/>
      <c r="G8" s="1541"/>
      <c r="H8" s="1541"/>
      <c r="I8" s="1541"/>
      <c r="J8" s="1541"/>
      <c r="K8" s="1541"/>
      <c r="L8" s="1541"/>
      <c r="M8" s="1541"/>
      <c r="N8" s="1541"/>
      <c r="O8" s="1541"/>
      <c r="P8" s="1541"/>
      <c r="Q8" s="1541"/>
      <c r="R8" s="1541"/>
      <c r="S8" s="1541"/>
      <c r="T8" s="1541"/>
      <c r="U8" s="1541"/>
      <c r="V8" s="1541"/>
      <c r="W8" s="1541"/>
      <c r="X8" s="1541"/>
      <c r="Y8" s="1541"/>
      <c r="Z8" s="1541"/>
      <c r="AA8" s="1542"/>
      <c r="AB8" s="625"/>
      <c r="AC8" s="1468" t="s">
        <v>0</v>
      </c>
      <c r="AD8" s="1469"/>
    </row>
    <row r="9" spans="2:30" s="626" customFormat="1" ht="21.75" customHeight="1" x14ac:dyDescent="0.25">
      <c r="B9" s="1539"/>
      <c r="C9" s="625"/>
      <c r="D9" s="627"/>
      <c r="E9" s="1533" t="s">
        <v>22</v>
      </c>
      <c r="F9" s="1534"/>
      <c r="G9" s="627"/>
      <c r="H9" s="1533" t="s">
        <v>21</v>
      </c>
      <c r="I9" s="1534"/>
      <c r="J9" s="627"/>
      <c r="K9" s="1533" t="s">
        <v>20</v>
      </c>
      <c r="L9" s="1534"/>
      <c r="M9" s="627"/>
      <c r="N9" s="1533" t="s">
        <v>19</v>
      </c>
      <c r="O9" s="1534"/>
      <c r="P9" s="627"/>
      <c r="Q9" s="1533" t="s">
        <v>18</v>
      </c>
      <c r="R9" s="1534"/>
      <c r="S9" s="627"/>
      <c r="T9" s="1533" t="s">
        <v>17</v>
      </c>
      <c r="U9" s="1534"/>
      <c r="V9" s="627"/>
      <c r="W9" s="1533" t="s">
        <v>16</v>
      </c>
      <c r="X9" s="1534"/>
      <c r="Y9" s="627"/>
      <c r="Z9" s="1533" t="s">
        <v>15</v>
      </c>
      <c r="AA9" s="1534"/>
      <c r="AB9" s="625"/>
      <c r="AC9" s="1543"/>
      <c r="AD9" s="1544"/>
    </row>
    <row r="10" spans="2:30" s="626" customFormat="1" ht="21.75" customHeight="1" x14ac:dyDescent="0.25">
      <c r="B10" s="1471"/>
      <c r="C10" s="628"/>
      <c r="D10" s="627"/>
      <c r="E10" s="1214" t="s">
        <v>9</v>
      </c>
      <c r="F10" s="423" t="s">
        <v>25</v>
      </c>
      <c r="G10" s="629"/>
      <c r="H10" s="658" t="s">
        <v>9</v>
      </c>
      <c r="I10" s="423" t="s">
        <v>25</v>
      </c>
      <c r="J10" s="629"/>
      <c r="K10" s="658" t="s">
        <v>9</v>
      </c>
      <c r="L10" s="423" t="s">
        <v>25</v>
      </c>
      <c r="M10" s="629"/>
      <c r="N10" s="658" t="s">
        <v>9</v>
      </c>
      <c r="O10" s="423" t="s">
        <v>25</v>
      </c>
      <c r="P10" s="629"/>
      <c r="Q10" s="658" t="s">
        <v>9</v>
      </c>
      <c r="R10" s="423" t="s">
        <v>25</v>
      </c>
      <c r="S10" s="629"/>
      <c r="T10" s="658" t="s">
        <v>9</v>
      </c>
      <c r="U10" s="423" t="s">
        <v>25</v>
      </c>
      <c r="V10" s="629"/>
      <c r="W10" s="658" t="s">
        <v>9</v>
      </c>
      <c r="X10" s="423" t="s">
        <v>25</v>
      </c>
      <c r="Y10" s="629"/>
      <c r="Z10" s="658" t="s">
        <v>9</v>
      </c>
      <c r="AA10" s="423" t="s">
        <v>25</v>
      </c>
      <c r="AB10" s="628"/>
      <c r="AC10" s="659" t="s">
        <v>9</v>
      </c>
      <c r="AD10" s="660" t="s">
        <v>25</v>
      </c>
    </row>
    <row r="11" spans="2:30" s="631" customFormat="1" ht="9"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0" s="633" customFormat="1" ht="21" customHeight="1" x14ac:dyDescent="0.25">
      <c r="B12" s="632" t="s">
        <v>24</v>
      </c>
      <c r="D12" s="634"/>
      <c r="E12" s="635">
        <v>2856</v>
      </c>
      <c r="F12" s="636">
        <v>0.2038639935928459</v>
      </c>
      <c r="G12" s="634"/>
      <c r="H12" s="635">
        <v>48839</v>
      </c>
      <c r="I12" s="636">
        <v>3.4861742237678577</v>
      </c>
      <c r="J12" s="634"/>
      <c r="K12" s="635">
        <v>28537</v>
      </c>
      <c r="L12" s="636">
        <v>2.0369981740752956</v>
      </c>
      <c r="M12" s="634"/>
      <c r="N12" s="635">
        <v>38091</v>
      </c>
      <c r="O12" s="636">
        <v>2.7189717716894588</v>
      </c>
      <c r="P12" s="634"/>
      <c r="Q12" s="635">
        <v>47713</v>
      </c>
      <c r="R12" s="636">
        <v>3.405799273912975</v>
      </c>
      <c r="S12" s="634"/>
      <c r="T12" s="635">
        <v>82674</v>
      </c>
      <c r="U12" s="636">
        <v>5.901348671671899</v>
      </c>
      <c r="V12" s="634"/>
      <c r="W12" s="635">
        <v>304397</v>
      </c>
      <c r="X12" s="636">
        <v>21.72814707902014</v>
      </c>
      <c r="Y12" s="634"/>
      <c r="Z12" s="635">
        <v>847827</v>
      </c>
      <c r="AA12" s="636">
        <f>Z12*100/$AC$12</f>
        <v>60.518696812269532</v>
      </c>
      <c r="AB12" s="637"/>
      <c r="AC12" s="638">
        <f>E12+H12+K12+N12+Q12+T12+W12+Z12</f>
        <v>1400934</v>
      </c>
      <c r="AD12" s="446">
        <f>F12+I12+L12+O12+R12+U12+X12+AA12</f>
        <v>100</v>
      </c>
    </row>
    <row r="13" spans="2:30" s="633" customFormat="1" ht="20.25" customHeight="1" x14ac:dyDescent="0.25">
      <c r="B13" s="639" t="s">
        <v>23</v>
      </c>
      <c r="D13" s="634"/>
      <c r="E13" s="640">
        <v>3637</v>
      </c>
      <c r="F13" s="641">
        <v>0.42356793973852219</v>
      </c>
      <c r="G13" s="634"/>
      <c r="H13" s="640">
        <v>103464</v>
      </c>
      <c r="I13" s="641">
        <v>12.049500499616844</v>
      </c>
      <c r="J13" s="634"/>
      <c r="K13" s="640">
        <v>46330</v>
      </c>
      <c r="L13" s="641">
        <v>5.3956289931497752</v>
      </c>
      <c r="M13" s="634"/>
      <c r="N13" s="640">
        <v>49499</v>
      </c>
      <c r="O13" s="641">
        <v>5.7646932771836985</v>
      </c>
      <c r="P13" s="634"/>
      <c r="Q13" s="640">
        <v>52549</v>
      </c>
      <c r="R13" s="641">
        <v>6.1198987256858963</v>
      </c>
      <c r="S13" s="634"/>
      <c r="T13" s="640">
        <v>82807</v>
      </c>
      <c r="U13" s="641">
        <v>9.6437696964332709</v>
      </c>
      <c r="V13" s="634"/>
      <c r="W13" s="640">
        <v>186335</v>
      </c>
      <c r="X13" s="641">
        <v>21.700723687428521</v>
      </c>
      <c r="Y13" s="634"/>
      <c r="Z13" s="640">
        <v>334037</v>
      </c>
      <c r="AA13" s="641">
        <f>Z13*100/$AC$13</f>
        <v>38.902217180763472</v>
      </c>
      <c r="AB13" s="637"/>
      <c r="AC13" s="642">
        <f>E13+H13+K13+N13+Q13+T13+W13+Z13</f>
        <v>858658</v>
      </c>
      <c r="AD13" s="643">
        <f>F13+I13+L13+O13+R13+U13+X13+AA13</f>
        <v>100</v>
      </c>
    </row>
    <row r="14" spans="2:30" s="649" customFormat="1" ht="3" customHeight="1" x14ac:dyDescent="0.25">
      <c r="B14" s="644"/>
      <c r="C14" s="645"/>
      <c r="D14" s="637"/>
      <c r="E14" s="646"/>
      <c r="F14" s="647"/>
      <c r="G14" s="637"/>
      <c r="H14" s="646"/>
      <c r="I14" s="647"/>
      <c r="J14" s="637"/>
      <c r="K14" s="646"/>
      <c r="L14" s="647"/>
      <c r="M14" s="637"/>
      <c r="N14" s="646"/>
      <c r="O14" s="647"/>
      <c r="P14" s="637"/>
      <c r="Q14" s="646"/>
      <c r="R14" s="647"/>
      <c r="S14" s="637"/>
      <c r="T14" s="646"/>
      <c r="U14" s="647"/>
      <c r="V14" s="637"/>
      <c r="W14" s="646"/>
      <c r="X14" s="647"/>
      <c r="Y14" s="637"/>
      <c r="Z14" s="646"/>
      <c r="AA14" s="647"/>
      <c r="AB14" s="637"/>
      <c r="AC14" s="646"/>
      <c r="AD14" s="648"/>
    </row>
    <row r="15" spans="2:30" s="918" customFormat="1" ht="18" customHeight="1" x14ac:dyDescent="0.25">
      <c r="B15" s="1224" t="s">
        <v>0</v>
      </c>
      <c r="C15" s="1225"/>
      <c r="D15" s="1245"/>
      <c r="E15" s="1226">
        <f>SUM(E12:E13)</f>
        <v>6493</v>
      </c>
      <c r="F15" s="1246">
        <f>E15*100/$AC$15</f>
        <v>0.28735276102942481</v>
      </c>
      <c r="G15" s="1245"/>
      <c r="H15" s="1226">
        <f>SUM(H12:H13)</f>
        <v>152303</v>
      </c>
      <c r="I15" s="1246">
        <f>H15*100/$AC$15</f>
        <v>6.7402876271468477</v>
      </c>
      <c r="J15" s="1245"/>
      <c r="K15" s="1226">
        <f>SUM(K12:K13)</f>
        <v>74867</v>
      </c>
      <c r="L15" s="1246">
        <f>K15*100/$AC$15</f>
        <v>3.3132972678253418</v>
      </c>
      <c r="M15" s="1245"/>
      <c r="N15" s="1226">
        <f>SUM(N12:N13)</f>
        <v>87590</v>
      </c>
      <c r="O15" s="1246">
        <f>N15*100/$AC$15</f>
        <v>3.8763635204939653</v>
      </c>
      <c r="P15" s="1245"/>
      <c r="Q15" s="1226">
        <f>SUM(Q12:Q13)</f>
        <v>100262</v>
      </c>
      <c r="R15" s="1246">
        <f>Q15*100/$AC$15</f>
        <v>4.4371727285279823</v>
      </c>
      <c r="S15" s="1245"/>
      <c r="T15" s="1226">
        <f>SUM(T12:T13)</f>
        <v>165481</v>
      </c>
      <c r="U15" s="1246">
        <f>T15*100/$AC$15</f>
        <v>7.3234902584183343</v>
      </c>
      <c r="V15" s="1245"/>
      <c r="W15" s="1226">
        <f>SUM(W12:W13)</f>
        <v>490732</v>
      </c>
      <c r="X15" s="1246">
        <f>W15*100/$AC$15</f>
        <v>21.717726031956211</v>
      </c>
      <c r="Y15" s="1245"/>
      <c r="Z15" s="1226">
        <f>SUM(Z12:Z13)</f>
        <v>1181864</v>
      </c>
      <c r="AA15" s="1246">
        <f>Z15*100/$AC$15</f>
        <v>52.304309804601893</v>
      </c>
      <c r="AB15" s="1245"/>
      <c r="AC15" s="1226">
        <f>E15+H15+K15+N15+Q15+T15+W15+Z15</f>
        <v>2259592</v>
      </c>
      <c r="AD15" s="1247">
        <f>F15+I15+L15+O15+R15+U15+X15+AA15</f>
        <v>100</v>
      </c>
    </row>
    <row r="16" spans="2:30" s="631" customFormat="1" ht="5.25" customHeight="1" x14ac:dyDescent="0.25">
      <c r="B16" s="651"/>
      <c r="C16" s="651"/>
      <c r="D16" s="651"/>
      <c r="E16" s="651"/>
      <c r="F16" s="651"/>
      <c r="G16" s="651"/>
      <c r="H16" s="651"/>
      <c r="I16" s="651"/>
      <c r="J16" s="651"/>
      <c r="K16" s="651"/>
      <c r="L16" s="651"/>
      <c r="M16" s="651"/>
      <c r="N16" s="651"/>
      <c r="O16" s="652"/>
      <c r="P16" s="652"/>
    </row>
    <row r="17" spans="2:16" s="631" customFormat="1" ht="12.75" customHeight="1" x14ac:dyDescent="0.25">
      <c r="B17" s="652"/>
      <c r="C17" s="652"/>
      <c r="D17" s="652"/>
      <c r="E17" s="652"/>
      <c r="F17" s="652"/>
      <c r="G17" s="652"/>
      <c r="H17" s="652"/>
      <c r="I17" s="652"/>
      <c r="J17" s="652"/>
      <c r="K17" s="652"/>
      <c r="L17" s="652"/>
      <c r="M17" s="652"/>
      <c r="N17" s="652"/>
      <c r="O17" s="652"/>
      <c r="P17" s="652"/>
    </row>
    <row r="18" spans="2:16" s="649" customFormat="1" ht="24.75" customHeight="1" x14ac:dyDescent="0.25">
      <c r="B18" s="653"/>
      <c r="C18" s="653"/>
      <c r="D18" s="653"/>
      <c r="E18" s="653" t="s">
        <v>22</v>
      </c>
      <c r="F18" s="653" t="s">
        <v>21</v>
      </c>
      <c r="G18" s="653"/>
      <c r="H18" s="653" t="s">
        <v>20</v>
      </c>
      <c r="I18" s="653" t="s">
        <v>19</v>
      </c>
      <c r="J18" s="653"/>
      <c r="K18" s="653" t="s">
        <v>18</v>
      </c>
      <c r="L18" s="653" t="s">
        <v>17</v>
      </c>
      <c r="M18" s="653"/>
      <c r="N18" s="653" t="s">
        <v>16</v>
      </c>
      <c r="O18" s="653" t="s">
        <v>15</v>
      </c>
      <c r="P18" s="653"/>
    </row>
    <row r="19" spans="2:16" s="649" customFormat="1" x14ac:dyDescent="0.25">
      <c r="B19" s="654"/>
      <c r="C19" s="654"/>
      <c r="D19" s="654"/>
      <c r="E19" s="654">
        <f>E15</f>
        <v>6493</v>
      </c>
      <c r="F19" s="655">
        <f>H15</f>
        <v>152303</v>
      </c>
      <c r="G19" s="655"/>
      <c r="H19" s="655">
        <f>K15</f>
        <v>74867</v>
      </c>
      <c r="I19" s="655">
        <f>N15</f>
        <v>87590</v>
      </c>
      <c r="J19" s="655"/>
      <c r="K19" s="655">
        <f>Q15</f>
        <v>100262</v>
      </c>
      <c r="L19" s="655">
        <f>T15</f>
        <v>165481</v>
      </c>
      <c r="M19" s="655"/>
      <c r="N19" s="655">
        <f>W15</f>
        <v>490732</v>
      </c>
      <c r="O19" s="655">
        <f>Z15</f>
        <v>1181864</v>
      </c>
      <c r="P19" s="655"/>
    </row>
    <row r="20" spans="2:16" s="631" customFormat="1" x14ac:dyDescent="0.25">
      <c r="B20" s="652"/>
      <c r="C20" s="652"/>
      <c r="D20" s="652"/>
      <c r="E20" s="652"/>
      <c r="F20" s="652"/>
      <c r="G20" s="652"/>
      <c r="H20" s="652"/>
      <c r="I20" s="652"/>
      <c r="J20" s="652"/>
      <c r="K20" s="652"/>
      <c r="L20" s="652"/>
      <c r="M20" s="652"/>
      <c r="N20" s="652"/>
      <c r="O20" s="652"/>
      <c r="P20" s="652"/>
    </row>
    <row r="21" spans="2:16" s="631" customFormat="1" x14ac:dyDescent="0.25">
      <c r="B21" s="652"/>
      <c r="C21" s="652"/>
      <c r="D21" s="652"/>
      <c r="E21" s="652"/>
      <c r="F21" s="652"/>
      <c r="G21" s="652"/>
      <c r="H21" s="652"/>
      <c r="I21" s="652"/>
      <c r="J21" s="652"/>
      <c r="K21" s="652"/>
      <c r="L21" s="652"/>
      <c r="M21" s="652"/>
      <c r="N21" s="652"/>
      <c r="O21" s="652"/>
      <c r="P21" s="652"/>
    </row>
    <row r="22" spans="2:16" s="631" customFormat="1" x14ac:dyDescent="0.25">
      <c r="B22" s="652"/>
      <c r="C22" s="652"/>
      <c r="D22" s="652"/>
      <c r="E22" s="652"/>
      <c r="F22" s="652"/>
      <c r="G22" s="652"/>
      <c r="H22" s="652"/>
      <c r="I22" s="652"/>
      <c r="J22" s="652"/>
      <c r="K22" s="652"/>
      <c r="L22" s="652"/>
      <c r="M22" s="652"/>
      <c r="N22" s="652"/>
      <c r="O22" s="652"/>
      <c r="P22" s="652"/>
    </row>
    <row r="23" spans="2:16" s="631" customFormat="1" x14ac:dyDescent="0.25">
      <c r="B23" s="652"/>
      <c r="C23" s="652"/>
      <c r="D23" s="652"/>
      <c r="E23" s="652"/>
      <c r="F23" s="652"/>
      <c r="G23" s="652"/>
      <c r="H23" s="652"/>
      <c r="I23" s="652"/>
      <c r="J23" s="652"/>
      <c r="K23" s="652"/>
      <c r="L23" s="652"/>
      <c r="M23" s="652"/>
      <c r="N23" s="652"/>
      <c r="O23" s="652"/>
      <c r="P23" s="652"/>
    </row>
    <row r="24" spans="2:16" s="631" customFormat="1" x14ac:dyDescent="0.25">
      <c r="B24" s="652"/>
      <c r="C24" s="652"/>
      <c r="D24" s="652"/>
      <c r="E24" s="652"/>
      <c r="F24" s="652"/>
      <c r="G24" s="652"/>
      <c r="H24" s="652"/>
      <c r="I24" s="652"/>
      <c r="J24" s="652"/>
      <c r="K24" s="652"/>
      <c r="L24" s="652"/>
      <c r="M24" s="652"/>
      <c r="N24" s="652"/>
      <c r="O24" s="652"/>
      <c r="P24" s="652"/>
    </row>
    <row r="25" spans="2:16" s="631" customFormat="1" x14ac:dyDescent="0.25">
      <c r="B25" s="652"/>
      <c r="C25" s="652"/>
      <c r="D25" s="652"/>
      <c r="E25" s="652"/>
      <c r="F25" s="652"/>
      <c r="G25" s="652"/>
      <c r="H25" s="652"/>
      <c r="I25" s="652"/>
      <c r="J25" s="652"/>
      <c r="K25" s="652"/>
      <c r="L25" s="652"/>
      <c r="M25" s="652"/>
      <c r="N25" s="652"/>
      <c r="O25" s="652"/>
      <c r="P25" s="652"/>
    </row>
    <row r="26" spans="2:16" s="631" customFormat="1" x14ac:dyDescent="0.25">
      <c r="B26" s="652"/>
      <c r="C26" s="652"/>
      <c r="D26" s="652"/>
      <c r="E26" s="652"/>
      <c r="F26" s="652"/>
      <c r="G26" s="652"/>
      <c r="H26" s="652"/>
      <c r="I26" s="652"/>
      <c r="J26" s="652"/>
      <c r="K26" s="652"/>
      <c r="L26" s="652"/>
      <c r="M26" s="652"/>
      <c r="N26" s="652"/>
      <c r="O26" s="652"/>
      <c r="P26" s="652"/>
    </row>
    <row r="27" spans="2:16" s="631" customFormat="1" x14ac:dyDescent="0.25">
      <c r="B27" s="652"/>
      <c r="C27" s="652"/>
      <c r="D27" s="652"/>
      <c r="E27" s="652"/>
      <c r="F27" s="652"/>
      <c r="G27" s="652"/>
      <c r="H27" s="652"/>
      <c r="I27" s="652"/>
      <c r="J27" s="652"/>
      <c r="K27" s="652"/>
      <c r="L27" s="652"/>
      <c r="M27" s="652"/>
      <c r="N27" s="652"/>
      <c r="O27" s="652"/>
      <c r="P27" s="652"/>
    </row>
    <row r="28" spans="2:16" s="631" customFormat="1" x14ac:dyDescent="0.25">
      <c r="B28" s="652"/>
      <c r="C28" s="652"/>
      <c r="D28" s="652"/>
      <c r="E28" s="652"/>
      <c r="F28" s="652"/>
      <c r="G28" s="652"/>
      <c r="H28" s="652"/>
      <c r="I28" s="652"/>
      <c r="J28" s="652"/>
      <c r="K28" s="652"/>
      <c r="L28" s="652"/>
      <c r="M28" s="652"/>
      <c r="N28" s="652"/>
      <c r="O28" s="652"/>
      <c r="P28" s="652"/>
    </row>
    <row r="29" spans="2:16" s="631" customFormat="1" x14ac:dyDescent="0.25">
      <c r="B29" s="652"/>
      <c r="C29" s="652"/>
      <c r="D29" s="652"/>
      <c r="E29" s="652"/>
      <c r="F29" s="652"/>
      <c r="G29" s="652"/>
      <c r="H29" s="652"/>
      <c r="I29" s="652"/>
      <c r="J29" s="652"/>
      <c r="K29" s="652"/>
      <c r="L29" s="652"/>
      <c r="M29" s="652"/>
      <c r="N29" s="652"/>
      <c r="O29" s="652"/>
      <c r="P29" s="652"/>
    </row>
    <row r="30" spans="2:16" s="631" customFormat="1" x14ac:dyDescent="0.25">
      <c r="B30" s="652"/>
      <c r="C30" s="652"/>
      <c r="D30" s="652"/>
      <c r="E30" s="652"/>
      <c r="F30" s="652"/>
      <c r="G30" s="652"/>
      <c r="H30" s="652"/>
      <c r="I30" s="652"/>
      <c r="J30" s="652"/>
      <c r="K30" s="652"/>
      <c r="L30" s="652"/>
      <c r="M30" s="652"/>
      <c r="N30" s="652"/>
      <c r="O30" s="652"/>
      <c r="P30" s="652"/>
    </row>
    <row r="31" spans="2:16" s="631" customFormat="1" ht="5.25" customHeight="1" x14ac:dyDescent="0.25">
      <c r="B31" s="652"/>
      <c r="C31" s="652"/>
      <c r="D31" s="652"/>
      <c r="E31" s="652"/>
      <c r="F31" s="652"/>
      <c r="G31" s="652"/>
      <c r="H31" s="652"/>
      <c r="I31" s="652"/>
      <c r="J31" s="652"/>
      <c r="K31" s="652"/>
      <c r="L31" s="652"/>
      <c r="M31" s="652"/>
      <c r="N31" s="652"/>
      <c r="O31" s="652"/>
      <c r="P31" s="652"/>
    </row>
    <row r="32" spans="2:16" s="631" customFormat="1" ht="5.25" customHeight="1" x14ac:dyDescent="0.25">
      <c r="B32" s="652"/>
      <c r="C32" s="652"/>
      <c r="D32" s="652"/>
      <c r="E32" s="652"/>
      <c r="F32" s="652"/>
      <c r="G32" s="652"/>
      <c r="H32" s="652"/>
      <c r="I32" s="652"/>
      <c r="J32" s="652"/>
      <c r="K32" s="652"/>
      <c r="L32" s="652"/>
      <c r="M32" s="652"/>
      <c r="N32" s="652"/>
      <c r="O32" s="652"/>
      <c r="P32" s="652"/>
    </row>
    <row r="33" spans="2:16" s="631" customFormat="1" ht="16.5" customHeigh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row r="36" spans="2:16" s="650" customFormat="1" x14ac:dyDescent="0.25">
      <c r="B36" s="1535" t="s">
        <v>14</v>
      </c>
      <c r="C36" s="1535"/>
      <c r="D36" s="1535"/>
      <c r="E36" s="1535"/>
      <c r="F36" s="1535"/>
      <c r="G36" s="1535"/>
      <c r="H36" s="1535"/>
      <c r="I36" s="1535"/>
      <c r="J36" s="1535"/>
      <c r="K36" s="1535"/>
    </row>
    <row r="37" spans="2:16" s="657" customFormat="1" ht="12.75" customHeight="1" x14ac:dyDescent="0.25">
      <c r="B37" s="1545"/>
      <c r="C37" s="1546"/>
      <c r="D37" s="1546"/>
      <c r="E37" s="1546"/>
      <c r="F37" s="1546"/>
      <c r="G37" s="1546"/>
      <c r="H37" s="1546"/>
      <c r="I37" s="1546"/>
      <c r="J37" s="1546"/>
      <c r="K37" s="1546"/>
      <c r="L37" s="1546"/>
      <c r="M37" s="1546"/>
      <c r="N37" s="1546"/>
      <c r="O37" s="1546"/>
      <c r="P37" s="656"/>
    </row>
  </sheetData>
  <mergeCells count="17">
    <mergeCell ref="B37:O37"/>
    <mergeCell ref="N9:O9"/>
    <mergeCell ref="Q9:R9"/>
    <mergeCell ref="T9:U9"/>
    <mergeCell ref="W9:X9"/>
    <mergeCell ref="Z9:AA9"/>
    <mergeCell ref="B36:K36"/>
    <mergeCell ref="B3:K3"/>
    <mergeCell ref="B4:AD4"/>
    <mergeCell ref="B5:AD5"/>
    <mergeCell ref="B6:AC6"/>
    <mergeCell ref="B8:B10"/>
    <mergeCell ref="E8:AA8"/>
    <mergeCell ref="AC8:AD9"/>
    <mergeCell ref="E9:F9"/>
    <mergeCell ref="H9:I9"/>
    <mergeCell ref="K9:L9"/>
  </mergeCells>
  <printOptions horizontalCentered="1"/>
  <pageMargins left="0" right="0" top="0.43307086614173229" bottom="0.43307086614173229" header="0" footer="0"/>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U40"/>
  <sheetViews>
    <sheetView zoomScaleNormal="100" workbookViewId="0"/>
  </sheetViews>
  <sheetFormatPr baseColWidth="10" defaultColWidth="11.453125" defaultRowHeight="15" x14ac:dyDescent="0.25"/>
  <cols>
    <col min="1" max="1" width="2" style="212" customWidth="1"/>
    <col min="2" max="2" width="4.54296875" style="212" customWidth="1"/>
    <col min="3" max="3" width="13.453125" style="212" customWidth="1"/>
    <col min="4" max="4" width="0.81640625" style="212" customWidth="1"/>
    <col min="5" max="5" width="7" style="212" customWidth="1"/>
    <col min="6" max="6" width="7.1796875" style="212" customWidth="1"/>
    <col min="7" max="7" width="7" style="212" customWidth="1"/>
    <col min="8" max="8" width="7.1796875" style="212" customWidth="1"/>
    <col min="9" max="9" width="7" style="212" customWidth="1"/>
    <col min="10" max="10" width="7.1796875" style="212" customWidth="1"/>
    <col min="11" max="11" width="7" style="212" customWidth="1"/>
    <col min="12" max="12" width="7.1796875" style="212" customWidth="1"/>
    <col min="13" max="13" width="7" style="212" customWidth="1"/>
    <col min="14" max="14" width="7.1796875" style="212" customWidth="1"/>
    <col min="15" max="15" width="7" style="209" customWidth="1"/>
    <col min="16" max="16" width="5.26953125" style="212" customWidth="1"/>
    <col min="17" max="17" width="7" style="209" customWidth="1"/>
    <col min="18" max="18" width="7.1796875" style="212" customWidth="1"/>
    <col min="19" max="19" width="2.81640625" style="212" customWidth="1"/>
    <col min="20" max="20" width="11.1796875" style="212" customWidth="1"/>
    <col min="21" max="16384" width="11.453125" style="212"/>
  </cols>
  <sheetData>
    <row r="1" spans="1:20" s="209" customFormat="1" ht="13.5" customHeight="1" x14ac:dyDescent="0.25"/>
    <row r="2" spans="1:20" s="211" customFormat="1" ht="66.75" customHeight="1" x14ac:dyDescent="0.3">
      <c r="A2" s="210"/>
      <c r="B2" s="1410"/>
      <c r="C2" s="1410"/>
      <c r="D2" s="1410"/>
      <c r="E2" s="1410"/>
      <c r="F2" s="1410"/>
      <c r="G2" s="1410"/>
      <c r="H2" s="1410"/>
      <c r="I2" s="1410"/>
      <c r="J2" s="1410"/>
      <c r="K2" s="1410"/>
      <c r="L2" s="1410"/>
      <c r="M2" s="1410"/>
      <c r="N2" s="1410"/>
      <c r="O2" s="1410"/>
      <c r="P2" s="1410"/>
      <c r="Q2" s="1410"/>
      <c r="R2" s="1410"/>
      <c r="S2" s="210"/>
      <c r="T2" s="210"/>
    </row>
    <row r="3" spans="1:20" x14ac:dyDescent="0.25">
      <c r="C3" s="1411" t="s">
        <v>289</v>
      </c>
      <c r="D3" s="1411"/>
      <c r="E3" s="1411"/>
    </row>
    <row r="5" spans="1:20" ht="23.25" customHeight="1" x14ac:dyDescent="0.25">
      <c r="B5" s="1412" t="s">
        <v>290</v>
      </c>
      <c r="C5" s="1413"/>
      <c r="D5" s="1413"/>
      <c r="E5" s="1413"/>
      <c r="F5" s="1413"/>
      <c r="G5" s="1413"/>
      <c r="H5" s="1413"/>
      <c r="I5" s="1413"/>
      <c r="J5" s="1413"/>
      <c r="K5" s="1413"/>
      <c r="L5" s="1413"/>
      <c r="M5" s="1413"/>
      <c r="N5" s="1413"/>
      <c r="O5" s="1413"/>
      <c r="P5" s="1413"/>
      <c r="Q5" s="1414">
        <v>45900</v>
      </c>
      <c r="R5" s="1415"/>
      <c r="S5" s="1415"/>
    </row>
    <row r="6" spans="1:20" ht="19" customHeight="1" x14ac:dyDescent="0.25">
      <c r="B6" s="213"/>
      <c r="C6" s="213"/>
      <c r="D6" s="213"/>
      <c r="E6" s="213"/>
      <c r="F6" s="213"/>
      <c r="G6" s="213"/>
      <c r="H6" s="213"/>
      <c r="I6" s="213"/>
      <c r="J6" s="213"/>
      <c r="K6" s="213"/>
      <c r="L6" s="213"/>
      <c r="M6" s="213"/>
      <c r="N6" s="213"/>
      <c r="O6" s="213"/>
      <c r="P6" s="213"/>
      <c r="Q6" s="213"/>
      <c r="R6" s="213"/>
      <c r="S6" s="213"/>
    </row>
    <row r="7" spans="1:20" ht="18.75" customHeight="1" x14ac:dyDescent="0.25">
      <c r="B7" s="1416" t="s">
        <v>291</v>
      </c>
      <c r="C7" s="1416"/>
      <c r="D7" s="1416"/>
      <c r="E7" s="1416"/>
      <c r="F7" s="1416"/>
      <c r="G7" s="1416"/>
      <c r="H7" s="1416"/>
      <c r="I7" s="1416"/>
      <c r="J7" s="1416"/>
      <c r="K7" s="1416"/>
      <c r="L7" s="1416"/>
      <c r="M7" s="1416"/>
      <c r="N7" s="1416"/>
      <c r="O7" s="1416"/>
      <c r="P7" s="1416"/>
      <c r="Q7" s="1416"/>
      <c r="R7" s="1416"/>
      <c r="S7" s="1416"/>
    </row>
    <row r="8" spans="1:20" ht="18.75" customHeight="1" x14ac:dyDescent="0.25">
      <c r="B8" s="1409" t="s">
        <v>292</v>
      </c>
      <c r="C8" s="1409"/>
      <c r="D8" s="1409"/>
      <c r="E8" s="1409"/>
      <c r="F8" s="1409"/>
      <c r="G8" s="1409"/>
      <c r="H8" s="1409"/>
      <c r="I8" s="1409"/>
      <c r="J8" s="1409"/>
      <c r="K8" s="1409"/>
      <c r="L8" s="1409"/>
      <c r="M8" s="1409"/>
      <c r="N8" s="1409"/>
      <c r="O8" s="1409"/>
      <c r="P8" s="1409"/>
      <c r="Q8" s="1409"/>
      <c r="R8" s="1409"/>
      <c r="S8" s="1409"/>
    </row>
    <row r="9" spans="1:20" ht="18.75" customHeight="1" x14ac:dyDescent="0.25">
      <c r="B9" s="1409" t="s">
        <v>293</v>
      </c>
      <c r="C9" s="1409"/>
      <c r="D9" s="1409"/>
      <c r="E9" s="1409"/>
      <c r="F9" s="1409"/>
      <c r="G9" s="1409"/>
      <c r="H9" s="1409"/>
      <c r="I9" s="1409"/>
      <c r="J9" s="1409"/>
      <c r="K9" s="1409"/>
      <c r="L9" s="1409"/>
      <c r="M9" s="1409"/>
      <c r="N9" s="1409"/>
      <c r="O9" s="1409"/>
      <c r="P9" s="1409"/>
      <c r="Q9" s="1409"/>
      <c r="R9" s="1409"/>
      <c r="S9" s="1409"/>
    </row>
    <row r="10" spans="1:20" ht="18.75" customHeight="1" x14ac:dyDescent="0.25">
      <c r="B10" s="1409" t="s">
        <v>294</v>
      </c>
      <c r="C10" s="1409"/>
      <c r="D10" s="1409"/>
      <c r="E10" s="1409"/>
      <c r="F10" s="1409"/>
      <c r="G10" s="1409"/>
      <c r="H10" s="1409"/>
      <c r="I10" s="1409"/>
      <c r="J10" s="1409"/>
      <c r="K10" s="1409"/>
      <c r="L10" s="1409"/>
      <c r="M10" s="1409"/>
      <c r="N10" s="1409"/>
      <c r="O10" s="1409"/>
      <c r="P10" s="1409"/>
      <c r="Q10" s="1409"/>
      <c r="R10" s="1409"/>
      <c r="S10" s="1409"/>
    </row>
    <row r="11" spans="1:20" ht="18.75" customHeight="1" x14ac:dyDescent="0.25">
      <c r="B11" s="1409" t="s">
        <v>295</v>
      </c>
      <c r="C11" s="1409"/>
      <c r="D11" s="1409"/>
      <c r="E11" s="1409"/>
      <c r="F11" s="1409"/>
      <c r="G11" s="1409"/>
      <c r="H11" s="1409"/>
      <c r="I11" s="1409"/>
      <c r="J11" s="1409"/>
      <c r="K11" s="1409"/>
      <c r="L11" s="1409"/>
      <c r="M11" s="1409"/>
      <c r="N11" s="1409"/>
      <c r="O11" s="1409"/>
      <c r="P11" s="1409"/>
      <c r="Q11" s="1409"/>
      <c r="R11" s="1409"/>
      <c r="S11" s="1409"/>
    </row>
    <row r="12" spans="1:20" ht="18.75" customHeight="1" x14ac:dyDescent="0.25">
      <c r="B12" s="1409" t="s">
        <v>296</v>
      </c>
      <c r="C12" s="1409"/>
      <c r="D12" s="1409"/>
      <c r="E12" s="1409"/>
      <c r="F12" s="1409"/>
      <c r="G12" s="1409"/>
      <c r="H12" s="1409"/>
      <c r="I12" s="1409"/>
      <c r="J12" s="1409"/>
      <c r="K12" s="1409"/>
      <c r="L12" s="1409"/>
      <c r="M12" s="1409"/>
      <c r="N12" s="1409"/>
      <c r="O12" s="1409"/>
      <c r="P12" s="1409"/>
      <c r="Q12" s="1409"/>
      <c r="R12" s="1409"/>
      <c r="S12" s="1409"/>
    </row>
    <row r="13" spans="1:20" ht="18.75" customHeight="1" x14ac:dyDescent="0.25">
      <c r="B13" s="1409" t="s">
        <v>297</v>
      </c>
      <c r="C13" s="1409"/>
      <c r="D13" s="1409"/>
      <c r="E13" s="1409"/>
      <c r="F13" s="1409"/>
      <c r="G13" s="1409"/>
      <c r="H13" s="1409"/>
      <c r="I13" s="1409"/>
      <c r="J13" s="1409"/>
      <c r="K13" s="1409"/>
      <c r="L13" s="1409"/>
      <c r="M13" s="1409"/>
      <c r="N13" s="1409"/>
      <c r="O13" s="1409"/>
      <c r="P13" s="1409"/>
      <c r="Q13" s="1409"/>
      <c r="R13" s="1409"/>
      <c r="S13" s="1409"/>
    </row>
    <row r="14" spans="1:20" ht="18.75" customHeight="1" x14ac:dyDescent="0.25">
      <c r="B14" s="1409" t="s">
        <v>298</v>
      </c>
      <c r="C14" s="1409"/>
      <c r="D14" s="1409"/>
      <c r="E14" s="1409"/>
      <c r="F14" s="1409"/>
      <c r="G14" s="1409"/>
      <c r="H14" s="1409"/>
      <c r="I14" s="1409"/>
      <c r="J14" s="1409"/>
      <c r="K14" s="1409"/>
      <c r="L14" s="1409"/>
      <c r="M14" s="1409"/>
      <c r="N14" s="1409"/>
      <c r="O14" s="1409"/>
      <c r="P14" s="1409"/>
      <c r="Q14" s="1409"/>
      <c r="R14" s="1409"/>
      <c r="S14" s="1409"/>
    </row>
    <row r="15" spans="1:20" ht="18.75" customHeight="1" x14ac:dyDescent="0.25">
      <c r="B15" s="214"/>
      <c r="C15" s="214"/>
      <c r="D15" s="214"/>
      <c r="E15" s="214"/>
      <c r="F15" s="214"/>
      <c r="G15" s="214"/>
      <c r="H15" s="214"/>
      <c r="I15" s="214"/>
      <c r="J15" s="214"/>
      <c r="K15" s="214"/>
      <c r="L15" s="214"/>
      <c r="M15" s="214"/>
      <c r="N15" s="214"/>
      <c r="O15" s="214"/>
      <c r="P15" s="214"/>
      <c r="Q15" s="214"/>
      <c r="R15" s="214"/>
      <c r="S15" s="214"/>
    </row>
    <row r="16" spans="1:20" ht="18.75" customHeight="1" x14ac:dyDescent="0.25">
      <c r="B16" s="1416" t="s">
        <v>299</v>
      </c>
      <c r="C16" s="1416"/>
      <c r="D16" s="1416"/>
      <c r="E16" s="1416"/>
      <c r="F16" s="1416"/>
      <c r="G16" s="1416"/>
      <c r="H16" s="1416"/>
      <c r="I16" s="1416"/>
      <c r="J16" s="1416"/>
      <c r="K16" s="1416"/>
      <c r="L16" s="1416"/>
      <c r="M16" s="1416"/>
      <c r="N16" s="1416"/>
      <c r="O16" s="1416"/>
      <c r="P16" s="1416"/>
      <c r="Q16" s="1416"/>
      <c r="R16" s="1416"/>
      <c r="S16" s="1416"/>
    </row>
    <row r="17" spans="2:21" ht="18.75" customHeight="1" x14ac:dyDescent="0.25">
      <c r="B17" s="1409" t="s">
        <v>300</v>
      </c>
      <c r="C17" s="1409"/>
      <c r="D17" s="1409"/>
      <c r="E17" s="1409"/>
      <c r="F17" s="1409"/>
      <c r="G17" s="1409"/>
      <c r="H17" s="1409"/>
      <c r="I17" s="1409"/>
      <c r="J17" s="1409"/>
      <c r="K17" s="1409"/>
      <c r="L17" s="1409"/>
      <c r="M17" s="1409"/>
      <c r="N17" s="1409"/>
      <c r="O17" s="1409"/>
      <c r="P17" s="1409"/>
      <c r="Q17" s="1409"/>
      <c r="R17" s="1409"/>
      <c r="S17" s="1409"/>
      <c r="T17" s="214"/>
    </row>
    <row r="18" spans="2:21" ht="18.75" customHeight="1" x14ac:dyDescent="0.25">
      <c r="B18" s="1409" t="s">
        <v>301</v>
      </c>
      <c r="C18" s="1409"/>
      <c r="D18" s="1409"/>
      <c r="E18" s="1409"/>
      <c r="F18" s="1409"/>
      <c r="G18" s="1409"/>
      <c r="H18" s="1409"/>
      <c r="I18" s="1409"/>
      <c r="J18" s="1409"/>
      <c r="K18" s="1409"/>
      <c r="L18" s="1409"/>
      <c r="M18" s="1409"/>
      <c r="N18" s="1409"/>
      <c r="O18" s="1409"/>
      <c r="P18" s="1409"/>
      <c r="Q18" s="1409"/>
      <c r="R18" s="1409"/>
      <c r="S18" s="1409"/>
      <c r="T18" s="214"/>
    </row>
    <row r="19" spans="2:21" ht="18.75" customHeight="1" x14ac:dyDescent="0.25">
      <c r="B19" s="1409" t="s">
        <v>302</v>
      </c>
      <c r="C19" s="1409"/>
      <c r="D19" s="1409"/>
      <c r="E19" s="1409"/>
      <c r="F19" s="1409"/>
      <c r="G19" s="1409"/>
      <c r="H19" s="1409"/>
      <c r="I19" s="1409"/>
      <c r="J19" s="1409"/>
      <c r="K19" s="1409"/>
      <c r="L19" s="1409"/>
      <c r="M19" s="1409"/>
      <c r="N19" s="1409"/>
      <c r="O19" s="1409"/>
      <c r="P19" s="1409"/>
      <c r="Q19" s="1409"/>
      <c r="R19" s="1409"/>
      <c r="S19" s="1409"/>
      <c r="T19" s="214"/>
    </row>
    <row r="20" spans="2:21" ht="18.75" customHeight="1" x14ac:dyDescent="0.25">
      <c r="B20" s="1409" t="s">
        <v>303</v>
      </c>
      <c r="C20" s="1409"/>
      <c r="D20" s="1409"/>
      <c r="E20" s="1409"/>
      <c r="F20" s="1409"/>
      <c r="G20" s="1409"/>
      <c r="H20" s="1409"/>
      <c r="I20" s="1409"/>
      <c r="J20" s="1409"/>
      <c r="K20" s="1409"/>
      <c r="L20" s="1409"/>
      <c r="M20" s="1409"/>
      <c r="N20" s="1409"/>
      <c r="O20" s="1409"/>
      <c r="P20" s="1409"/>
      <c r="Q20" s="1409"/>
      <c r="R20" s="1409"/>
      <c r="S20" s="1409"/>
      <c r="T20" s="214"/>
    </row>
    <row r="21" spans="2:21" ht="18.75" customHeight="1" x14ac:dyDescent="0.25">
      <c r="B21" s="1409" t="s">
        <v>304</v>
      </c>
      <c r="C21" s="1409"/>
      <c r="D21" s="1409"/>
      <c r="E21" s="1409"/>
      <c r="F21" s="1409"/>
      <c r="G21" s="1409"/>
      <c r="H21" s="1409"/>
      <c r="I21" s="1409"/>
      <c r="J21" s="1409"/>
      <c r="K21" s="1409"/>
      <c r="L21" s="1409"/>
      <c r="M21" s="1409"/>
      <c r="N21" s="1409"/>
      <c r="O21" s="1409"/>
      <c r="P21" s="1409"/>
      <c r="Q21" s="1409"/>
      <c r="R21" s="1409"/>
      <c r="S21" s="1409"/>
      <c r="T21" s="1409"/>
    </row>
    <row r="22" spans="2:21" ht="18.75" customHeight="1" x14ac:dyDescent="0.25">
      <c r="B22" s="1409" t="s">
        <v>305</v>
      </c>
      <c r="C22" s="1409"/>
      <c r="D22" s="1409"/>
      <c r="E22" s="1409"/>
      <c r="F22" s="1409"/>
      <c r="G22" s="1409"/>
      <c r="H22" s="1409"/>
      <c r="I22" s="1409"/>
      <c r="J22" s="1409"/>
      <c r="K22" s="1409"/>
      <c r="L22" s="1409"/>
      <c r="M22" s="1409"/>
      <c r="N22" s="1409"/>
      <c r="O22" s="1409"/>
      <c r="P22" s="1409"/>
      <c r="Q22" s="1409"/>
      <c r="R22" s="1409"/>
      <c r="S22" s="1409"/>
      <c r="T22" s="214"/>
    </row>
    <row r="23" spans="2:21" ht="18.75" customHeight="1" x14ac:dyDescent="0.25">
      <c r="B23" s="1409" t="s">
        <v>306</v>
      </c>
      <c r="C23" s="1409"/>
      <c r="D23" s="1409"/>
      <c r="E23" s="1409"/>
      <c r="F23" s="1409"/>
      <c r="G23" s="1409"/>
      <c r="H23" s="1409"/>
      <c r="I23" s="1409"/>
      <c r="J23" s="1409"/>
      <c r="K23" s="1409"/>
      <c r="L23" s="1409"/>
      <c r="M23" s="1409"/>
      <c r="N23" s="1409"/>
      <c r="O23" s="1409"/>
      <c r="P23" s="1409"/>
      <c r="Q23" s="1409"/>
      <c r="R23" s="1409"/>
      <c r="S23" s="1409"/>
      <c r="T23" s="214"/>
    </row>
    <row r="24" spans="2:21" ht="18.75" customHeight="1" x14ac:dyDescent="0.25">
      <c r="B24" s="214"/>
      <c r="C24" s="214"/>
      <c r="D24" s="214"/>
      <c r="E24" s="214"/>
      <c r="F24" s="214"/>
      <c r="G24" s="214"/>
      <c r="H24" s="214"/>
      <c r="I24" s="214"/>
      <c r="J24" s="214"/>
      <c r="K24" s="214"/>
      <c r="L24" s="214"/>
      <c r="M24" s="214"/>
      <c r="N24" s="214"/>
      <c r="O24" s="214"/>
      <c r="P24" s="214"/>
      <c r="Q24" s="214"/>
      <c r="R24" s="214"/>
      <c r="S24" s="214"/>
    </row>
    <row r="25" spans="2:21" ht="18.75" customHeight="1" x14ac:dyDescent="0.25">
      <c r="B25" s="1416" t="s">
        <v>307</v>
      </c>
      <c r="C25" s="1416"/>
      <c r="D25" s="1416"/>
      <c r="E25" s="1416"/>
      <c r="F25" s="1416"/>
      <c r="G25" s="1416"/>
      <c r="H25" s="1416"/>
      <c r="I25" s="1416"/>
      <c r="J25" s="1416"/>
      <c r="K25" s="1416"/>
      <c r="L25" s="1416"/>
      <c r="M25" s="1416"/>
      <c r="N25" s="1416"/>
      <c r="O25" s="1416"/>
      <c r="P25" s="1416"/>
      <c r="Q25" s="1416"/>
      <c r="R25" s="1416"/>
      <c r="S25" s="1416"/>
    </row>
    <row r="26" spans="2:21" ht="18.75" customHeight="1" x14ac:dyDescent="0.25">
      <c r="B26" s="1409" t="s">
        <v>308</v>
      </c>
      <c r="C26" s="1409"/>
      <c r="D26" s="1409"/>
      <c r="E26" s="1409"/>
      <c r="F26" s="1409"/>
      <c r="G26" s="1409"/>
      <c r="H26" s="1409"/>
      <c r="I26" s="1409"/>
      <c r="J26" s="1409"/>
      <c r="K26" s="1409"/>
      <c r="L26" s="1409"/>
      <c r="M26" s="1409"/>
      <c r="N26" s="1409"/>
      <c r="O26" s="1409"/>
      <c r="P26" s="1409"/>
      <c r="Q26" s="1409"/>
      <c r="R26" s="1409"/>
      <c r="S26" s="1409"/>
      <c r="T26" s="1409"/>
      <c r="U26" s="1409"/>
    </row>
    <row r="27" spans="2:21" ht="18.75" customHeight="1" x14ac:dyDescent="0.25">
      <c r="B27" s="1409" t="s">
        <v>309</v>
      </c>
      <c r="C27" s="1409"/>
      <c r="D27" s="1409"/>
      <c r="E27" s="1409"/>
      <c r="F27" s="1409"/>
      <c r="G27" s="1409"/>
      <c r="H27" s="1409"/>
      <c r="I27" s="1409"/>
      <c r="J27" s="1409"/>
      <c r="K27" s="1409"/>
      <c r="L27" s="1409"/>
      <c r="M27" s="1409"/>
      <c r="N27" s="1409"/>
      <c r="O27" s="1409"/>
      <c r="P27" s="1409"/>
      <c r="Q27" s="1409"/>
      <c r="R27" s="1409"/>
      <c r="S27" s="1409"/>
      <c r="T27" s="1409"/>
      <c r="U27" s="1409"/>
    </row>
    <row r="28" spans="2:21" ht="18.75" customHeight="1" x14ac:dyDescent="0.25">
      <c r="B28" s="1409" t="s">
        <v>310</v>
      </c>
      <c r="C28" s="1409"/>
      <c r="D28" s="1409"/>
      <c r="E28" s="1409"/>
      <c r="F28" s="1409"/>
      <c r="G28" s="1409"/>
      <c r="H28" s="1409"/>
      <c r="I28" s="1409"/>
      <c r="J28" s="1409"/>
      <c r="K28" s="1409"/>
      <c r="L28" s="1409"/>
      <c r="M28" s="1409"/>
      <c r="N28" s="1409"/>
      <c r="O28" s="1409"/>
      <c r="P28" s="1409"/>
      <c r="Q28" s="1409"/>
      <c r="R28" s="1409"/>
      <c r="S28" s="1409"/>
      <c r="T28" s="1409"/>
      <c r="U28" s="1409"/>
    </row>
    <row r="29" spans="2:21" ht="18.75" customHeight="1" x14ac:dyDescent="0.25">
      <c r="B29" s="1409" t="s">
        <v>311</v>
      </c>
      <c r="C29" s="1409"/>
      <c r="D29" s="1409"/>
      <c r="E29" s="1409"/>
      <c r="F29" s="1409"/>
      <c r="G29" s="1409"/>
      <c r="H29" s="1409"/>
      <c r="I29" s="1409"/>
      <c r="J29" s="1409"/>
      <c r="K29" s="1409"/>
      <c r="L29" s="1409"/>
      <c r="M29" s="1409"/>
      <c r="N29" s="1409"/>
      <c r="O29" s="1409"/>
      <c r="P29" s="1409"/>
      <c r="Q29" s="1409"/>
      <c r="R29" s="1409"/>
      <c r="S29" s="1409"/>
      <c r="T29" s="1409"/>
      <c r="U29" s="1409"/>
    </row>
    <row r="30" spans="2:21" ht="15" customHeight="1" x14ac:dyDescent="0.25">
      <c r="B30" s="1409" t="s">
        <v>312</v>
      </c>
      <c r="C30" s="1409"/>
      <c r="D30" s="1409"/>
      <c r="E30" s="1409"/>
      <c r="F30" s="1409"/>
      <c r="G30" s="1409"/>
      <c r="H30" s="1409"/>
      <c r="I30" s="1409"/>
      <c r="J30" s="1409"/>
      <c r="K30" s="1409"/>
      <c r="L30" s="1409"/>
      <c r="M30" s="1409"/>
      <c r="N30" s="1409"/>
      <c r="O30" s="1409"/>
      <c r="P30" s="1409"/>
      <c r="Q30" s="1409"/>
      <c r="R30" s="1409"/>
      <c r="S30" s="1409"/>
      <c r="T30" s="1409"/>
      <c r="U30" s="1409"/>
    </row>
    <row r="31" spans="2:21" ht="18.75" customHeight="1" x14ac:dyDescent="0.25">
      <c r="B31" s="1409" t="s">
        <v>313</v>
      </c>
      <c r="C31" s="1409"/>
      <c r="D31" s="1409"/>
      <c r="E31" s="1409"/>
      <c r="F31" s="1409"/>
      <c r="G31" s="1409"/>
      <c r="H31" s="1409"/>
      <c r="I31" s="1409"/>
      <c r="J31" s="1409"/>
      <c r="K31" s="1409"/>
      <c r="L31" s="1409"/>
      <c r="M31" s="1409"/>
      <c r="N31" s="1409"/>
      <c r="O31" s="1409"/>
      <c r="P31" s="1409"/>
      <c r="Q31" s="1409"/>
      <c r="R31" s="1409"/>
      <c r="S31" s="1409"/>
      <c r="T31" s="1409"/>
      <c r="U31" s="1409"/>
    </row>
    <row r="32" spans="2:21" ht="18.75" customHeight="1" x14ac:dyDescent="0.25">
      <c r="B32" s="214"/>
      <c r="C32" s="214"/>
      <c r="D32" s="214"/>
      <c r="E32" s="214"/>
      <c r="F32" s="214"/>
      <c r="G32" s="214"/>
      <c r="H32" s="214"/>
      <c r="I32" s="214"/>
      <c r="J32" s="214"/>
      <c r="K32" s="214"/>
      <c r="L32" s="214"/>
      <c r="M32" s="214"/>
      <c r="N32" s="214"/>
      <c r="O32" s="214"/>
      <c r="P32" s="214"/>
      <c r="Q32" s="214"/>
      <c r="R32" s="214"/>
      <c r="S32" s="214"/>
    </row>
    <row r="33" spans="15:17" ht="16" customHeight="1" x14ac:dyDescent="0.25">
      <c r="O33" s="215"/>
      <c r="Q33" s="215"/>
    </row>
    <row r="34" spans="15:17" ht="16" customHeight="1" x14ac:dyDescent="0.25"/>
    <row r="35" spans="15:17" ht="16" customHeight="1" x14ac:dyDescent="0.25"/>
    <row r="36" spans="15:17" ht="16" customHeight="1" x14ac:dyDescent="0.25"/>
    <row r="37" spans="15:17" ht="16" customHeight="1" x14ac:dyDescent="0.25"/>
    <row r="38" spans="15:17" ht="16" customHeight="1" x14ac:dyDescent="0.25"/>
    <row r="39" spans="15:17" ht="16" customHeight="1" x14ac:dyDescent="0.25"/>
    <row r="40" spans="15:17" ht="18" customHeight="1" x14ac:dyDescent="0.25"/>
  </sheetData>
  <mergeCells count="27">
    <mergeCell ref="B29:U29"/>
    <mergeCell ref="B30:U30"/>
    <mergeCell ref="B31:U31"/>
    <mergeCell ref="B22:S22"/>
    <mergeCell ref="B23:S23"/>
    <mergeCell ref="B25:S25"/>
    <mergeCell ref="B26:U26"/>
    <mergeCell ref="B27:U27"/>
    <mergeCell ref="B28:U28"/>
    <mergeCell ref="B21:T21"/>
    <mergeCell ref="B9:S9"/>
    <mergeCell ref="B10:S10"/>
    <mergeCell ref="B11:S11"/>
    <mergeCell ref="B12:S12"/>
    <mergeCell ref="B13:S13"/>
    <mergeCell ref="B14:S14"/>
    <mergeCell ref="B16:S16"/>
    <mergeCell ref="B17:S17"/>
    <mergeCell ref="B18:S18"/>
    <mergeCell ref="B19:S19"/>
    <mergeCell ref="B20:S20"/>
    <mergeCell ref="B8:S8"/>
    <mergeCell ref="B2:R2"/>
    <mergeCell ref="C3:E3"/>
    <mergeCell ref="B5:P5"/>
    <mergeCell ref="Q5:S5"/>
    <mergeCell ref="B7:S7"/>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7"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Z44"/>
  <sheetViews>
    <sheetView zoomScale="90" zoomScaleNormal="90" zoomScaleSheetLayoutView="100" workbookViewId="0"/>
  </sheetViews>
  <sheetFormatPr baseColWidth="10" defaultColWidth="11.453125" defaultRowHeight="14.5" x14ac:dyDescent="0.35"/>
  <cols>
    <col min="1" max="1" width="1" style="666" customWidth="1"/>
    <col min="2" max="2" width="28.7265625" style="666" customWidth="1"/>
    <col min="3" max="3" width="0.54296875" style="666" customWidth="1"/>
    <col min="4" max="4" width="10.1796875" style="666" customWidth="1"/>
    <col min="5" max="5" width="8.81640625" style="666" customWidth="1"/>
    <col min="6" max="6" width="0.54296875" style="666" customWidth="1"/>
    <col min="7" max="7" width="1.26953125" style="666" hidden="1" customWidth="1"/>
    <col min="8" max="8" width="10.453125" style="666" customWidth="1"/>
    <col min="9" max="9" width="10.7265625" style="666" customWidth="1"/>
    <col min="10" max="10" width="0.54296875" style="666" customWidth="1"/>
    <col min="11" max="11" width="10.1796875" style="666" customWidth="1"/>
    <col min="12" max="12" width="11.54296875" style="666" customWidth="1"/>
    <col min="13" max="13" width="0.54296875" style="666" customWidth="1"/>
    <col min="14" max="14" width="8.81640625" style="666" customWidth="1"/>
    <col min="15" max="15" width="8.453125" style="666" customWidth="1"/>
    <col min="16" max="16" width="0.54296875" style="666" customWidth="1"/>
    <col min="17" max="17" width="9.7265625" style="666" customWidth="1"/>
    <col min="18" max="18" width="8.453125" style="666" customWidth="1"/>
    <col min="19" max="19" width="0.26953125" style="666" customWidth="1"/>
    <col min="20" max="20" width="12.453125" style="666" customWidth="1"/>
    <col min="21" max="21" width="8.453125" style="666" customWidth="1"/>
    <col min="22" max="22" width="0.54296875" style="666" customWidth="1"/>
    <col min="23" max="23" width="9.7265625" style="666" customWidth="1"/>
    <col min="24" max="24" width="8.453125" style="666" customWidth="1"/>
    <col min="25" max="25" width="11.453125" style="666"/>
    <col min="26" max="26" width="11.453125" style="700"/>
    <col min="27" max="16384" width="11.453125" style="666"/>
  </cols>
  <sheetData>
    <row r="1" spans="1:26" ht="9.75" customHeight="1" x14ac:dyDescent="0.35"/>
    <row r="2" spans="1:26" s="619" customFormat="1" ht="49.5" customHeight="1" x14ac:dyDescent="0.35">
      <c r="B2" s="1536"/>
      <c r="C2" s="1536"/>
      <c r="D2" s="1536"/>
      <c r="E2" s="1536"/>
      <c r="F2" s="1536"/>
      <c r="G2" s="667"/>
      <c r="H2" s="1551"/>
      <c r="I2" s="1551"/>
      <c r="J2" s="1551"/>
      <c r="K2" s="1551"/>
      <c r="L2" s="1551"/>
      <c r="M2" s="1551"/>
      <c r="N2" s="1551"/>
      <c r="O2" s="1551"/>
      <c r="P2" s="667"/>
      <c r="Q2" s="667"/>
      <c r="R2" s="667"/>
      <c r="T2" s="618"/>
      <c r="U2" s="667"/>
      <c r="V2" s="667"/>
      <c r="W2" s="667"/>
      <c r="X2" s="667"/>
      <c r="Z2" s="1215"/>
    </row>
    <row r="3" spans="1:26" s="619" customFormat="1" ht="3" customHeight="1" x14ac:dyDescent="0.35">
      <c r="B3" s="618"/>
      <c r="C3" s="618"/>
      <c r="D3" s="618"/>
      <c r="E3" s="618"/>
      <c r="F3" s="618"/>
      <c r="G3" s="667"/>
      <c r="H3" s="667"/>
      <c r="I3" s="667"/>
      <c r="J3" s="667"/>
      <c r="K3" s="618"/>
      <c r="L3" s="667"/>
      <c r="M3" s="667"/>
      <c r="N3" s="618"/>
      <c r="O3" s="667"/>
      <c r="P3" s="667"/>
      <c r="Q3" s="667"/>
      <c r="R3" s="667"/>
      <c r="T3" s="618"/>
      <c r="U3" s="667"/>
      <c r="V3" s="667"/>
      <c r="W3" s="667"/>
      <c r="X3" s="667"/>
      <c r="Z3" s="1215"/>
    </row>
    <row r="4" spans="1:26" s="623" customFormat="1" ht="15" customHeight="1" x14ac:dyDescent="0.25">
      <c r="B4" s="1538" t="s">
        <v>398</v>
      </c>
      <c r="C4" s="1538"/>
      <c r="D4" s="1538"/>
      <c r="E4" s="1538"/>
      <c r="F4" s="1538"/>
      <c r="G4" s="1538"/>
      <c r="H4" s="1538"/>
      <c r="I4" s="1538"/>
      <c r="J4" s="1538"/>
      <c r="K4" s="1538"/>
      <c r="L4" s="1538"/>
      <c r="M4" s="1538"/>
      <c r="N4" s="1538"/>
      <c r="O4" s="1538"/>
      <c r="P4" s="1538"/>
      <c r="Q4" s="1538"/>
      <c r="R4" s="1538"/>
      <c r="S4" s="1538"/>
      <c r="T4" s="1538"/>
      <c r="U4" s="1538"/>
      <c r="V4" s="1538"/>
      <c r="W4" s="1538"/>
      <c r="X4" s="1538"/>
      <c r="Z4" s="1215"/>
    </row>
    <row r="5" spans="1:26" s="623" customFormat="1" ht="15" customHeight="1" x14ac:dyDescent="0.25">
      <c r="B5" s="1475" t="str">
        <f>porsaad!$B$6</f>
        <v>Situación a 31 de agosto de 2025</v>
      </c>
      <c r="C5" s="1475"/>
      <c r="D5" s="1475"/>
      <c r="E5" s="1475"/>
      <c r="F5" s="1475"/>
      <c r="G5" s="1475"/>
      <c r="H5" s="1475"/>
      <c r="I5" s="1475"/>
      <c r="J5" s="1475"/>
      <c r="K5" s="1475"/>
      <c r="L5" s="1475"/>
      <c r="M5" s="1475"/>
      <c r="N5" s="1475"/>
      <c r="O5" s="1475"/>
      <c r="P5" s="1475"/>
      <c r="Q5" s="1475"/>
      <c r="R5" s="1475"/>
      <c r="S5" s="1475"/>
      <c r="T5" s="1475"/>
      <c r="U5" s="1475"/>
      <c r="V5" s="1475"/>
      <c r="W5" s="1475"/>
      <c r="X5" s="1475"/>
      <c r="Z5" s="1215"/>
    </row>
    <row r="6" spans="1:26" s="623" customFormat="1" ht="4.5" customHeight="1" x14ac:dyDescent="0.25">
      <c r="G6" s="668"/>
      <c r="H6" s="668"/>
      <c r="I6" s="668"/>
      <c r="J6" s="668"/>
      <c r="K6" s="668"/>
      <c r="L6" s="668"/>
      <c r="M6" s="668"/>
      <c r="N6" s="668"/>
      <c r="O6" s="668"/>
      <c r="P6" s="668"/>
      <c r="Q6" s="668"/>
      <c r="R6" s="668"/>
      <c r="T6" s="668"/>
      <c r="U6" s="668"/>
      <c r="V6" s="668"/>
      <c r="W6" s="668"/>
      <c r="X6" s="668"/>
      <c r="Z6" s="1215"/>
    </row>
    <row r="7" spans="1:26" s="628" customFormat="1" ht="52.5" customHeight="1" x14ac:dyDescent="0.35">
      <c r="A7" s="661"/>
      <c r="B7" s="1552" t="s">
        <v>12</v>
      </c>
      <c r="C7" s="625"/>
      <c r="D7" s="1547" t="s">
        <v>29</v>
      </c>
      <c r="E7" s="1548"/>
      <c r="F7" s="669"/>
      <c r="G7" s="670"/>
      <c r="H7" s="1547" t="s">
        <v>243</v>
      </c>
      <c r="I7" s="1548"/>
      <c r="J7" s="627"/>
      <c r="K7" s="1547" t="s">
        <v>31</v>
      </c>
      <c r="L7" s="1548"/>
      <c r="M7" s="627"/>
      <c r="N7" s="1547" t="s">
        <v>49</v>
      </c>
      <c r="O7" s="1548"/>
      <c r="P7" s="627"/>
      <c r="Q7" s="1547" t="s">
        <v>50</v>
      </c>
      <c r="R7" s="1548"/>
      <c r="T7" s="1549" t="s">
        <v>51</v>
      </c>
      <c r="U7" s="1550"/>
      <c r="V7" s="627"/>
      <c r="W7" s="1547" t="s">
        <v>113</v>
      </c>
      <c r="X7" s="1548"/>
      <c r="Z7" s="1216"/>
    </row>
    <row r="8" spans="1:26" s="628" customFormat="1" ht="36" customHeight="1" x14ac:dyDescent="0.35">
      <c r="A8" s="661"/>
      <c r="B8" s="1553"/>
      <c r="D8" s="708" t="s">
        <v>9</v>
      </c>
      <c r="E8" s="710" t="s">
        <v>10</v>
      </c>
      <c r="F8" s="669"/>
      <c r="G8" s="670"/>
      <c r="H8" s="709" t="s">
        <v>9</v>
      </c>
      <c r="I8" s="711" t="s">
        <v>186</v>
      </c>
      <c r="J8" s="671"/>
      <c r="K8" s="708" t="s">
        <v>9</v>
      </c>
      <c r="L8" s="710" t="s">
        <v>476</v>
      </c>
      <c r="M8" s="671"/>
      <c r="N8" s="708" t="s">
        <v>9</v>
      </c>
      <c r="O8" s="710" t="s">
        <v>476</v>
      </c>
      <c r="P8" s="671"/>
      <c r="Q8" s="708" t="s">
        <v>9</v>
      </c>
      <c r="R8" s="710" t="s">
        <v>476</v>
      </c>
      <c r="T8" s="708" t="s">
        <v>9</v>
      </c>
      <c r="U8" s="710" t="s">
        <v>476</v>
      </c>
      <c r="V8" s="671"/>
      <c r="W8" s="708" t="s">
        <v>9</v>
      </c>
      <c r="X8" s="710" t="s">
        <v>476</v>
      </c>
      <c r="Z8" s="1216" t="s">
        <v>477</v>
      </c>
    </row>
    <row r="9" spans="1:26" s="631" customFormat="1" ht="4.5" customHeight="1" x14ac:dyDescent="0.35">
      <c r="A9" s="662"/>
      <c r="B9" s="630"/>
      <c r="D9" s="630"/>
      <c r="E9" s="630"/>
      <c r="F9" s="672"/>
      <c r="H9" s="672"/>
      <c r="I9" s="630"/>
      <c r="J9" s="630"/>
      <c r="K9" s="672"/>
      <c r="L9" s="630"/>
      <c r="M9" s="630"/>
      <c r="N9" s="672"/>
      <c r="O9" s="630"/>
      <c r="P9" s="630"/>
      <c r="Q9" s="630"/>
      <c r="R9" s="630"/>
      <c r="T9" s="672"/>
      <c r="U9" s="630"/>
      <c r="V9" s="630"/>
      <c r="W9" s="630"/>
      <c r="X9" s="630"/>
      <c r="Z9" s="697"/>
    </row>
    <row r="10" spans="1:26" s="633" customFormat="1" ht="18" customHeight="1" x14ac:dyDescent="0.25">
      <c r="A10" s="673"/>
      <c r="B10" s="674" t="s">
        <v>8</v>
      </c>
      <c r="D10" s="675">
        <v>429699</v>
      </c>
      <c r="E10" s="676">
        <v>19.016663185212199</v>
      </c>
      <c r="F10" s="677"/>
      <c r="G10" s="678"/>
      <c r="H10" s="675">
        <v>397870</v>
      </c>
      <c r="I10" s="676">
        <v>92.592721882061625</v>
      </c>
      <c r="J10" s="679"/>
      <c r="K10" s="675">
        <v>74049</v>
      </c>
      <c r="L10" s="676">
        <v>18.611355467866389</v>
      </c>
      <c r="M10" s="680">
        <v>53364</v>
      </c>
      <c r="N10" s="675">
        <v>138087</v>
      </c>
      <c r="O10" s="676">
        <v>34.706562445019728</v>
      </c>
      <c r="P10" s="678">
        <v>53364</v>
      </c>
      <c r="Q10" s="675">
        <v>107300</v>
      </c>
      <c r="R10" s="676">
        <f t="shared" ref="R10:R27" si="0">Q10*100/H10</f>
        <v>26.968607836730591</v>
      </c>
      <c r="S10" s="681"/>
      <c r="T10" s="675">
        <f t="shared" ref="T10:T27" si="1">K10+N10+Q10</f>
        <v>319436</v>
      </c>
      <c r="U10" s="676">
        <f>T10*100/H10</f>
        <v>80.286525749616715</v>
      </c>
      <c r="V10" s="678">
        <v>53364</v>
      </c>
      <c r="W10" s="675">
        <v>78434</v>
      </c>
      <c r="X10" s="676">
        <f>W10*100/H10</f>
        <v>19.713474250383292</v>
      </c>
      <c r="Z10" s="852"/>
    </row>
    <row r="11" spans="1:26" s="633" customFormat="1" ht="18" customHeight="1" x14ac:dyDescent="0.25">
      <c r="A11" s="673"/>
      <c r="B11" s="682" t="s">
        <v>7</v>
      </c>
      <c r="D11" s="683">
        <v>60137</v>
      </c>
      <c r="E11" s="684">
        <v>2.6614096704183763</v>
      </c>
      <c r="F11" s="677"/>
      <c r="G11" s="678"/>
      <c r="H11" s="683">
        <v>55577</v>
      </c>
      <c r="I11" s="684">
        <v>92.417313800156307</v>
      </c>
      <c r="J11" s="679"/>
      <c r="K11" s="683">
        <v>13933</v>
      </c>
      <c r="L11" s="684">
        <v>25.069723086888462</v>
      </c>
      <c r="M11" s="680">
        <v>5161</v>
      </c>
      <c r="N11" s="683">
        <v>17080</v>
      </c>
      <c r="O11" s="684">
        <v>30.732137394965545</v>
      </c>
      <c r="P11" s="678">
        <v>5161</v>
      </c>
      <c r="Q11" s="683">
        <v>16705</v>
      </c>
      <c r="R11" s="684">
        <f t="shared" si="0"/>
        <v>30.05739784443205</v>
      </c>
      <c r="S11" s="681"/>
      <c r="T11" s="683">
        <f t="shared" si="1"/>
        <v>47718</v>
      </c>
      <c r="U11" s="684">
        <f t="shared" ref="U11:U27" si="2">T11*100/H11</f>
        <v>85.859258326286053</v>
      </c>
      <c r="V11" s="678">
        <v>5161</v>
      </c>
      <c r="W11" s="683">
        <v>7859</v>
      </c>
      <c r="X11" s="684">
        <f t="shared" ref="X11:X27" si="3">W11*100/H11</f>
        <v>14.140741673713947</v>
      </c>
      <c r="Z11" s="852"/>
    </row>
    <row r="12" spans="1:26" s="633" customFormat="1" ht="18" customHeight="1" x14ac:dyDescent="0.25">
      <c r="A12" s="673"/>
      <c r="B12" s="682" t="s">
        <v>37</v>
      </c>
      <c r="D12" s="683">
        <v>51290</v>
      </c>
      <c r="E12" s="684">
        <v>2.2698788099798546</v>
      </c>
      <c r="F12" s="677"/>
      <c r="G12" s="678"/>
      <c r="H12" s="683">
        <v>43887</v>
      </c>
      <c r="I12" s="684">
        <v>85.566387209982452</v>
      </c>
      <c r="J12" s="679"/>
      <c r="K12" s="683">
        <v>8076</v>
      </c>
      <c r="L12" s="684">
        <v>18.401804634629844</v>
      </c>
      <c r="M12" s="680">
        <v>3593</v>
      </c>
      <c r="N12" s="683">
        <v>11491</v>
      </c>
      <c r="O12" s="684">
        <v>26.183152186296624</v>
      </c>
      <c r="P12" s="678">
        <v>3593</v>
      </c>
      <c r="Q12" s="683">
        <v>15387</v>
      </c>
      <c r="R12" s="684">
        <f t="shared" si="0"/>
        <v>35.06049627452321</v>
      </c>
      <c r="S12" s="681"/>
      <c r="T12" s="683">
        <f t="shared" si="1"/>
        <v>34954</v>
      </c>
      <c r="U12" s="684">
        <f t="shared" si="2"/>
        <v>79.645453095449682</v>
      </c>
      <c r="V12" s="678">
        <v>3593</v>
      </c>
      <c r="W12" s="683">
        <v>8933</v>
      </c>
      <c r="X12" s="684">
        <f t="shared" si="3"/>
        <v>20.354546904550322</v>
      </c>
      <c r="Z12" s="852"/>
    </row>
    <row r="13" spans="1:26" s="633" customFormat="1" ht="18" customHeight="1" x14ac:dyDescent="0.25">
      <c r="A13" s="673"/>
      <c r="B13" s="682" t="s">
        <v>38</v>
      </c>
      <c r="D13" s="683">
        <v>49300</v>
      </c>
      <c r="E13" s="684">
        <v>2.1818098134530484</v>
      </c>
      <c r="F13" s="677"/>
      <c r="G13" s="678"/>
      <c r="H13" s="683">
        <v>46201</v>
      </c>
      <c r="I13" s="684">
        <v>93.713995943204864</v>
      </c>
      <c r="J13" s="679"/>
      <c r="K13" s="683">
        <v>8742</v>
      </c>
      <c r="L13" s="684">
        <v>18.921668362156662</v>
      </c>
      <c r="M13" s="680">
        <v>2742</v>
      </c>
      <c r="N13" s="683">
        <v>11843</v>
      </c>
      <c r="O13" s="684">
        <v>25.633644293413564</v>
      </c>
      <c r="P13" s="678">
        <v>2742</v>
      </c>
      <c r="Q13" s="683">
        <v>16461</v>
      </c>
      <c r="R13" s="684">
        <f t="shared" si="0"/>
        <v>35.629098937252444</v>
      </c>
      <c r="S13" s="681"/>
      <c r="T13" s="683">
        <f t="shared" si="1"/>
        <v>37046</v>
      </c>
      <c r="U13" s="684">
        <f t="shared" si="2"/>
        <v>80.18441159282267</v>
      </c>
      <c r="V13" s="678">
        <v>2742</v>
      </c>
      <c r="W13" s="683">
        <v>9155</v>
      </c>
      <c r="X13" s="684">
        <f t="shared" si="3"/>
        <v>19.815588407177334</v>
      </c>
      <c r="Z13" s="852"/>
    </row>
    <row r="14" spans="1:26" s="633" customFormat="1" ht="18" customHeight="1" x14ac:dyDescent="0.25">
      <c r="A14" s="673"/>
      <c r="B14" s="682" t="s">
        <v>6</v>
      </c>
      <c r="D14" s="683">
        <v>77796</v>
      </c>
      <c r="E14" s="684">
        <v>3.4429224390951996</v>
      </c>
      <c r="F14" s="677"/>
      <c r="G14" s="678"/>
      <c r="H14" s="683">
        <v>71059</v>
      </c>
      <c r="I14" s="684">
        <v>91.340171731194403</v>
      </c>
      <c r="J14" s="679"/>
      <c r="K14" s="683">
        <v>21462</v>
      </c>
      <c r="L14" s="684">
        <v>30.203070687738357</v>
      </c>
      <c r="M14" s="680">
        <v>7296</v>
      </c>
      <c r="N14" s="683">
        <v>22459</v>
      </c>
      <c r="O14" s="684">
        <v>31.606130117226531</v>
      </c>
      <c r="P14" s="678">
        <v>7296</v>
      </c>
      <c r="Q14" s="683">
        <v>19236</v>
      </c>
      <c r="R14" s="684">
        <f t="shared" si="0"/>
        <v>27.070462573354536</v>
      </c>
      <c r="S14" s="681"/>
      <c r="T14" s="683">
        <f t="shared" si="1"/>
        <v>63157</v>
      </c>
      <c r="U14" s="684">
        <f t="shared" si="2"/>
        <v>88.879663378319421</v>
      </c>
      <c r="V14" s="678">
        <v>7296</v>
      </c>
      <c r="W14" s="683">
        <v>7902</v>
      </c>
      <c r="X14" s="684">
        <f t="shared" si="3"/>
        <v>11.120336621680575</v>
      </c>
      <c r="Z14" s="852"/>
    </row>
    <row r="15" spans="1:26" s="633" customFormat="1" ht="18" customHeight="1" x14ac:dyDescent="0.25">
      <c r="A15" s="673"/>
      <c r="B15" s="682" t="s">
        <v>5</v>
      </c>
      <c r="D15" s="683">
        <v>23683</v>
      </c>
      <c r="E15" s="684">
        <v>1.048109570223297</v>
      </c>
      <c r="F15" s="677"/>
      <c r="G15" s="678"/>
      <c r="H15" s="683">
        <v>23290</v>
      </c>
      <c r="I15" s="684">
        <v>98.340581851961318</v>
      </c>
      <c r="J15" s="679"/>
      <c r="K15" s="683">
        <v>5197</v>
      </c>
      <c r="L15" s="684">
        <v>22.314297981966508</v>
      </c>
      <c r="M15" s="680">
        <v>3462</v>
      </c>
      <c r="N15" s="683">
        <v>8037</v>
      </c>
      <c r="O15" s="684">
        <v>34.508372692142551</v>
      </c>
      <c r="P15" s="678">
        <v>3462</v>
      </c>
      <c r="Q15" s="683">
        <v>5313</v>
      </c>
      <c r="R15" s="684">
        <f t="shared" si="0"/>
        <v>22.812365822241304</v>
      </c>
      <c r="S15" s="681"/>
      <c r="T15" s="683">
        <f t="shared" si="1"/>
        <v>18547</v>
      </c>
      <c r="U15" s="684">
        <f t="shared" si="2"/>
        <v>79.635036496350367</v>
      </c>
      <c r="V15" s="678">
        <v>3462</v>
      </c>
      <c r="W15" s="683">
        <v>4743</v>
      </c>
      <c r="X15" s="684">
        <f t="shared" si="3"/>
        <v>20.364963503649633</v>
      </c>
      <c r="Z15" s="852"/>
    </row>
    <row r="16" spans="1:26" s="633" customFormat="1" ht="18" customHeight="1" x14ac:dyDescent="0.25">
      <c r="A16" s="673"/>
      <c r="B16" s="682" t="s">
        <v>4</v>
      </c>
      <c r="D16" s="683">
        <v>161372</v>
      </c>
      <c r="E16" s="684">
        <v>7.1416432701124801</v>
      </c>
      <c r="F16" s="677"/>
      <c r="G16" s="678"/>
      <c r="H16" s="683">
        <v>158598</v>
      </c>
      <c r="I16" s="684">
        <v>98.280990506407562</v>
      </c>
      <c r="J16" s="679"/>
      <c r="K16" s="683">
        <v>34745</v>
      </c>
      <c r="L16" s="684">
        <v>21.907590259650185</v>
      </c>
      <c r="M16" s="680">
        <v>14325</v>
      </c>
      <c r="N16" s="683">
        <v>42006</v>
      </c>
      <c r="O16" s="684">
        <v>26.485832103809631</v>
      </c>
      <c r="P16" s="678">
        <v>14325</v>
      </c>
      <c r="Q16" s="683">
        <v>50850</v>
      </c>
      <c r="R16" s="684">
        <f t="shared" si="0"/>
        <v>32.0621949835433</v>
      </c>
      <c r="S16" s="681"/>
      <c r="T16" s="683">
        <f t="shared" si="1"/>
        <v>127601</v>
      </c>
      <c r="U16" s="684">
        <f t="shared" si="2"/>
        <v>80.455617347003113</v>
      </c>
      <c r="V16" s="678">
        <v>14325</v>
      </c>
      <c r="W16" s="683">
        <v>30997</v>
      </c>
      <c r="X16" s="684">
        <f t="shared" si="3"/>
        <v>19.544382652996884</v>
      </c>
      <c r="Z16" s="852"/>
    </row>
    <row r="17" spans="1:26" s="633" customFormat="1" ht="18" customHeight="1" x14ac:dyDescent="0.25">
      <c r="A17" s="673"/>
      <c r="B17" s="682" t="s">
        <v>40</v>
      </c>
      <c r="D17" s="683">
        <v>104263</v>
      </c>
      <c r="E17" s="684">
        <v>4.6142400929017278</v>
      </c>
      <c r="F17" s="677"/>
      <c r="G17" s="678"/>
      <c r="H17" s="683">
        <v>100174</v>
      </c>
      <c r="I17" s="684">
        <v>96.078186892761579</v>
      </c>
      <c r="J17" s="679"/>
      <c r="K17" s="683">
        <v>24349</v>
      </c>
      <c r="L17" s="684">
        <v>24.306706330984088</v>
      </c>
      <c r="M17" s="680">
        <v>9188</v>
      </c>
      <c r="N17" s="683">
        <v>27115</v>
      </c>
      <c r="O17" s="684">
        <v>27.067901850779645</v>
      </c>
      <c r="P17" s="678">
        <v>9188</v>
      </c>
      <c r="Q17" s="683">
        <v>31511</v>
      </c>
      <c r="R17" s="684">
        <f t="shared" si="0"/>
        <v>31.456266096991236</v>
      </c>
      <c r="S17" s="681"/>
      <c r="T17" s="683">
        <f t="shared" si="1"/>
        <v>82975</v>
      </c>
      <c r="U17" s="684">
        <f t="shared" si="2"/>
        <v>82.830874278754962</v>
      </c>
      <c r="V17" s="678">
        <v>9188</v>
      </c>
      <c r="W17" s="683">
        <v>17199</v>
      </c>
      <c r="X17" s="684">
        <f t="shared" si="3"/>
        <v>17.169125721245035</v>
      </c>
      <c r="Z17" s="852"/>
    </row>
    <row r="18" spans="1:26" s="633" customFormat="1" ht="18" customHeight="1" x14ac:dyDescent="0.25">
      <c r="A18" s="673"/>
      <c r="B18" s="682" t="s">
        <v>41</v>
      </c>
      <c r="D18" s="683">
        <v>409358</v>
      </c>
      <c r="E18" s="684">
        <v>18.116456422221358</v>
      </c>
      <c r="F18" s="677"/>
      <c r="G18" s="678"/>
      <c r="H18" s="683">
        <v>366826</v>
      </c>
      <c r="I18" s="684">
        <v>89.610072357203236</v>
      </c>
      <c r="J18" s="679"/>
      <c r="K18" s="683">
        <v>49408</v>
      </c>
      <c r="L18" s="684">
        <v>13.469056173771762</v>
      </c>
      <c r="M18" s="680">
        <v>34612</v>
      </c>
      <c r="N18" s="683">
        <v>104726</v>
      </c>
      <c r="O18" s="684">
        <v>28.549230425324268</v>
      </c>
      <c r="P18" s="678">
        <v>34612</v>
      </c>
      <c r="Q18" s="683">
        <v>125792</v>
      </c>
      <c r="R18" s="684">
        <f t="shared" si="0"/>
        <v>34.292007654855432</v>
      </c>
      <c r="S18" s="681"/>
      <c r="T18" s="683">
        <f t="shared" si="1"/>
        <v>279926</v>
      </c>
      <c r="U18" s="684">
        <f t="shared" si="2"/>
        <v>76.310294253951469</v>
      </c>
      <c r="V18" s="678">
        <v>34612</v>
      </c>
      <c r="W18" s="683">
        <v>86900</v>
      </c>
      <c r="X18" s="684">
        <f t="shared" si="3"/>
        <v>23.689705746048535</v>
      </c>
      <c r="Z18" s="852"/>
    </row>
    <row r="19" spans="1:26" s="633" customFormat="1" ht="18" customHeight="1" x14ac:dyDescent="0.25">
      <c r="A19" s="673"/>
      <c r="B19" s="682" t="s">
        <v>3</v>
      </c>
      <c r="D19" s="683">
        <v>228773</v>
      </c>
      <c r="E19" s="684">
        <v>10.124526905742275</v>
      </c>
      <c r="F19" s="677"/>
      <c r="G19" s="678"/>
      <c r="H19" s="683">
        <v>213527</v>
      </c>
      <c r="I19" s="684">
        <v>93.335752033675305</v>
      </c>
      <c r="J19" s="679"/>
      <c r="K19" s="683">
        <v>49264</v>
      </c>
      <c r="L19" s="684">
        <v>23.071555353655508</v>
      </c>
      <c r="M19" s="680">
        <v>13397</v>
      </c>
      <c r="N19" s="683">
        <v>68632</v>
      </c>
      <c r="O19" s="684">
        <v>32.142071026146574</v>
      </c>
      <c r="P19" s="678">
        <v>13397</v>
      </c>
      <c r="Q19" s="683">
        <v>65269</v>
      </c>
      <c r="R19" s="684">
        <f t="shared" si="0"/>
        <v>30.567094559470231</v>
      </c>
      <c r="S19" s="681"/>
      <c r="T19" s="683">
        <f t="shared" si="1"/>
        <v>183165</v>
      </c>
      <c r="U19" s="684">
        <f t="shared" si="2"/>
        <v>85.780720939272314</v>
      </c>
      <c r="V19" s="678">
        <v>13397</v>
      </c>
      <c r="W19" s="683">
        <v>30362</v>
      </c>
      <c r="X19" s="684">
        <f t="shared" si="3"/>
        <v>14.219279060727683</v>
      </c>
      <c r="Z19" s="852"/>
    </row>
    <row r="20" spans="1:26" s="633" customFormat="1" ht="18" customHeight="1" x14ac:dyDescent="0.25">
      <c r="A20" s="673"/>
      <c r="B20" s="682" t="s">
        <v>2</v>
      </c>
      <c r="D20" s="683">
        <v>60681</v>
      </c>
      <c r="E20" s="684">
        <v>2.6854848131875135</v>
      </c>
      <c r="F20" s="677"/>
      <c r="G20" s="678"/>
      <c r="H20" s="683">
        <v>57041</v>
      </c>
      <c r="I20" s="684">
        <v>94.001417247573372</v>
      </c>
      <c r="J20" s="679"/>
      <c r="K20" s="683">
        <v>13075</v>
      </c>
      <c r="L20" s="684">
        <v>22.922108658684106</v>
      </c>
      <c r="M20" s="680">
        <v>6540</v>
      </c>
      <c r="N20" s="683">
        <v>13754</v>
      </c>
      <c r="O20" s="684">
        <v>24.112480496484984</v>
      </c>
      <c r="P20" s="678">
        <v>6540</v>
      </c>
      <c r="Q20" s="683">
        <v>14576</v>
      </c>
      <c r="R20" s="684">
        <f t="shared" si="0"/>
        <v>25.553549201451588</v>
      </c>
      <c r="S20" s="681"/>
      <c r="T20" s="683">
        <f t="shared" si="1"/>
        <v>41405</v>
      </c>
      <c r="U20" s="684">
        <f t="shared" si="2"/>
        <v>72.588138356620675</v>
      </c>
      <c r="V20" s="678">
        <v>6540</v>
      </c>
      <c r="W20" s="683">
        <v>15636</v>
      </c>
      <c r="X20" s="684">
        <f t="shared" si="3"/>
        <v>27.411861643379325</v>
      </c>
      <c r="Z20" s="852"/>
    </row>
    <row r="21" spans="1:26" s="633" customFormat="1" ht="18" customHeight="1" x14ac:dyDescent="0.25">
      <c r="A21" s="673"/>
      <c r="B21" s="682" t="s">
        <v>35</v>
      </c>
      <c r="D21" s="683">
        <v>94599</v>
      </c>
      <c r="E21" s="684">
        <v>4.1865522625323512</v>
      </c>
      <c r="F21" s="677"/>
      <c r="G21" s="678"/>
      <c r="H21" s="683">
        <v>94502</v>
      </c>
      <c r="I21" s="684">
        <v>99.897461918202097</v>
      </c>
      <c r="J21" s="679"/>
      <c r="K21" s="683">
        <v>27572</v>
      </c>
      <c r="L21" s="684">
        <v>29.176102093077397</v>
      </c>
      <c r="M21" s="680">
        <v>13798</v>
      </c>
      <c r="N21" s="683">
        <v>29735</v>
      </c>
      <c r="O21" s="684">
        <v>31.464942540898605</v>
      </c>
      <c r="P21" s="678">
        <v>13798</v>
      </c>
      <c r="Q21" s="683">
        <v>30698</v>
      </c>
      <c r="R21" s="684">
        <f t="shared" si="0"/>
        <v>32.483968593257288</v>
      </c>
      <c r="S21" s="681"/>
      <c r="T21" s="683">
        <f t="shared" si="1"/>
        <v>88005</v>
      </c>
      <c r="U21" s="684">
        <f t="shared" si="2"/>
        <v>93.125013227233282</v>
      </c>
      <c r="V21" s="678">
        <v>13798</v>
      </c>
      <c r="W21" s="683">
        <v>6497</v>
      </c>
      <c r="X21" s="684">
        <f t="shared" si="3"/>
        <v>6.8749867727667135</v>
      </c>
      <c r="Z21" s="852"/>
    </row>
    <row r="22" spans="1:26" s="633" customFormat="1" ht="18" customHeight="1" x14ac:dyDescent="0.25">
      <c r="A22" s="673"/>
      <c r="B22" s="682" t="s">
        <v>42</v>
      </c>
      <c r="D22" s="683">
        <v>272026</v>
      </c>
      <c r="E22" s="684">
        <v>12.03872203477442</v>
      </c>
      <c r="F22" s="677"/>
      <c r="G22" s="678"/>
      <c r="H22" s="683">
        <v>271897</v>
      </c>
      <c r="I22" s="684">
        <v>99.952578062391098</v>
      </c>
      <c r="J22" s="679"/>
      <c r="K22" s="683">
        <v>67102</v>
      </c>
      <c r="L22" s="684">
        <v>24.679198372913273</v>
      </c>
      <c r="M22" s="680">
        <v>24812</v>
      </c>
      <c r="N22" s="683">
        <v>80608</v>
      </c>
      <c r="O22" s="684">
        <v>29.646520557416963</v>
      </c>
      <c r="P22" s="678">
        <v>24812</v>
      </c>
      <c r="Q22" s="683">
        <v>67516</v>
      </c>
      <c r="R22" s="684">
        <f t="shared" si="0"/>
        <v>24.831461913886507</v>
      </c>
      <c r="S22" s="681"/>
      <c r="T22" s="683">
        <f t="shared" si="1"/>
        <v>215226</v>
      </c>
      <c r="U22" s="684">
        <f t="shared" si="2"/>
        <v>79.15718084421674</v>
      </c>
      <c r="V22" s="678">
        <v>24812</v>
      </c>
      <c r="W22" s="683">
        <v>56671</v>
      </c>
      <c r="X22" s="684">
        <f t="shared" si="3"/>
        <v>20.842819155783257</v>
      </c>
      <c r="Z22" s="852"/>
    </row>
    <row r="23" spans="1:26" s="633" customFormat="1" ht="18" customHeight="1" x14ac:dyDescent="0.25">
      <c r="A23" s="673">
        <v>47094</v>
      </c>
      <c r="B23" s="682" t="s">
        <v>43</v>
      </c>
      <c r="D23" s="683">
        <v>72177</v>
      </c>
      <c r="E23" s="684">
        <v>3.1942492272941312</v>
      </c>
      <c r="F23" s="677"/>
      <c r="G23" s="678"/>
      <c r="H23" s="683">
        <v>62343</v>
      </c>
      <c r="I23" s="684">
        <v>86.375161062388301</v>
      </c>
      <c r="J23" s="679"/>
      <c r="K23" s="683">
        <v>15389</v>
      </c>
      <c r="L23" s="684">
        <v>24.684407230964183</v>
      </c>
      <c r="M23" s="680">
        <v>10064</v>
      </c>
      <c r="N23" s="683">
        <v>19561</v>
      </c>
      <c r="O23" s="684">
        <v>31.376417560913012</v>
      </c>
      <c r="P23" s="678">
        <v>10064</v>
      </c>
      <c r="Q23" s="683">
        <v>18498</v>
      </c>
      <c r="R23" s="684">
        <f t="shared" si="0"/>
        <v>29.671334391992687</v>
      </c>
      <c r="S23" s="681"/>
      <c r="T23" s="683">
        <f t="shared" si="1"/>
        <v>53448</v>
      </c>
      <c r="U23" s="684">
        <f t="shared" si="2"/>
        <v>85.732159183869882</v>
      </c>
      <c r="V23" s="678">
        <v>10064</v>
      </c>
      <c r="W23" s="683">
        <v>8895</v>
      </c>
      <c r="X23" s="684">
        <f t="shared" si="3"/>
        <v>14.26784081613012</v>
      </c>
      <c r="Z23" s="852"/>
    </row>
    <row r="24" spans="1:26" s="633" customFormat="1" ht="18" customHeight="1" x14ac:dyDescent="0.25">
      <c r="B24" s="682" t="s">
        <v>44</v>
      </c>
      <c r="D24" s="685">
        <v>23731</v>
      </c>
      <c r="E24" s="684">
        <v>1.0502338475264561</v>
      </c>
      <c r="F24" s="677"/>
      <c r="G24" s="678"/>
      <c r="H24" s="683">
        <v>23630</v>
      </c>
      <c r="I24" s="684">
        <v>99.574396359192619</v>
      </c>
      <c r="J24" s="679"/>
      <c r="K24" s="685">
        <v>3290</v>
      </c>
      <c r="L24" s="684">
        <v>13.922979263647905</v>
      </c>
      <c r="M24" s="680">
        <v>1275</v>
      </c>
      <c r="N24" s="683">
        <v>6650</v>
      </c>
      <c r="O24" s="684">
        <v>28.14219212865002</v>
      </c>
      <c r="P24" s="678">
        <v>1275</v>
      </c>
      <c r="Q24" s="683">
        <v>7735</v>
      </c>
      <c r="R24" s="684">
        <f t="shared" si="0"/>
        <v>32.733812949640289</v>
      </c>
      <c r="S24" s="681"/>
      <c r="T24" s="685">
        <f t="shared" si="1"/>
        <v>17675</v>
      </c>
      <c r="U24" s="684">
        <f t="shared" si="2"/>
        <v>74.798984341938208</v>
      </c>
      <c r="V24" s="678">
        <v>1275</v>
      </c>
      <c r="W24" s="683">
        <v>5955</v>
      </c>
      <c r="X24" s="684">
        <f t="shared" si="3"/>
        <v>25.201015658061785</v>
      </c>
      <c r="Z24" s="852"/>
    </row>
    <row r="25" spans="1:26" s="633" customFormat="1" ht="18" customHeight="1" x14ac:dyDescent="0.25">
      <c r="B25" s="682" t="s">
        <v>45</v>
      </c>
      <c r="D25" s="685">
        <v>120133</v>
      </c>
      <c r="E25" s="684">
        <v>5.3165792762587225</v>
      </c>
      <c r="F25" s="677"/>
      <c r="G25" s="678"/>
      <c r="H25" s="683">
        <v>119985</v>
      </c>
      <c r="I25" s="684">
        <v>99.876803209775829</v>
      </c>
      <c r="J25" s="679"/>
      <c r="K25" s="685">
        <v>19695</v>
      </c>
      <c r="L25" s="684">
        <v>16.414551818977372</v>
      </c>
      <c r="M25" s="680">
        <v>8030</v>
      </c>
      <c r="N25" s="685">
        <v>27334</v>
      </c>
      <c r="O25" s="684">
        <v>22.781180980955952</v>
      </c>
      <c r="P25" s="678">
        <v>8030</v>
      </c>
      <c r="Q25" s="683">
        <v>39741</v>
      </c>
      <c r="R25" s="684">
        <f t="shared" si="0"/>
        <v>33.121640205025628</v>
      </c>
      <c r="S25" s="681"/>
      <c r="T25" s="685">
        <f t="shared" si="1"/>
        <v>86770</v>
      </c>
      <c r="U25" s="684">
        <f t="shared" si="2"/>
        <v>72.317373004958952</v>
      </c>
      <c r="V25" s="678">
        <v>8030</v>
      </c>
      <c r="W25" s="683">
        <v>33215</v>
      </c>
      <c r="X25" s="684">
        <f t="shared" si="3"/>
        <v>27.682626995041048</v>
      </c>
      <c r="Z25" s="852"/>
    </row>
    <row r="26" spans="1:26" s="633" customFormat="1" ht="18" customHeight="1" x14ac:dyDescent="0.25">
      <c r="B26" s="682" t="s">
        <v>46</v>
      </c>
      <c r="D26" s="685">
        <v>14720</v>
      </c>
      <c r="E26" s="686">
        <v>0.65144503963547407</v>
      </c>
      <c r="F26" s="677"/>
      <c r="G26" s="678"/>
      <c r="H26" s="683">
        <v>14709</v>
      </c>
      <c r="I26" s="686">
        <v>99.925271739130437</v>
      </c>
      <c r="J26" s="679"/>
      <c r="K26" s="685">
        <v>2307</v>
      </c>
      <c r="L26" s="684">
        <v>15.684274933714052</v>
      </c>
      <c r="M26" s="680">
        <v>1753</v>
      </c>
      <c r="N26" s="685">
        <v>4403</v>
      </c>
      <c r="O26" s="686">
        <v>29.934053980556122</v>
      </c>
      <c r="P26" s="687">
        <v>1753</v>
      </c>
      <c r="Q26" s="683">
        <v>3590</v>
      </c>
      <c r="R26" s="686">
        <f t="shared" si="0"/>
        <v>24.406825752940378</v>
      </c>
      <c r="S26" s="681"/>
      <c r="T26" s="685">
        <f t="shared" si="1"/>
        <v>10300</v>
      </c>
      <c r="U26" s="686">
        <f t="shared" si="2"/>
        <v>70.025154667210558</v>
      </c>
      <c r="V26" s="687">
        <v>1753</v>
      </c>
      <c r="W26" s="683">
        <v>4409</v>
      </c>
      <c r="X26" s="686">
        <f t="shared" si="3"/>
        <v>29.97484533278945</v>
      </c>
      <c r="Z26" s="852"/>
    </row>
    <row r="27" spans="1:26" s="633" customFormat="1" ht="18" customHeight="1" x14ac:dyDescent="0.25">
      <c r="B27" s="688" t="s">
        <v>1</v>
      </c>
      <c r="D27" s="689">
        <v>5854</v>
      </c>
      <c r="E27" s="690">
        <v>0.25907331943111855</v>
      </c>
      <c r="F27" s="677"/>
      <c r="G27" s="678"/>
      <c r="H27" s="691">
        <v>5640</v>
      </c>
      <c r="I27" s="690">
        <v>96.344379911171842</v>
      </c>
      <c r="J27" s="679"/>
      <c r="K27" s="689">
        <v>1258</v>
      </c>
      <c r="L27" s="692">
        <v>22.304964539007091</v>
      </c>
      <c r="M27" s="680">
        <v>384</v>
      </c>
      <c r="N27" s="689">
        <v>1553</v>
      </c>
      <c r="O27" s="690">
        <v>27.535460992907801</v>
      </c>
      <c r="P27" s="687">
        <v>384</v>
      </c>
      <c r="Q27" s="691">
        <v>1370</v>
      </c>
      <c r="R27" s="690">
        <f t="shared" si="0"/>
        <v>24.290780141843971</v>
      </c>
      <c r="S27" s="681"/>
      <c r="T27" s="689">
        <f t="shared" si="1"/>
        <v>4181</v>
      </c>
      <c r="U27" s="690">
        <f t="shared" si="2"/>
        <v>74.13120567375887</v>
      </c>
      <c r="V27" s="687">
        <v>384</v>
      </c>
      <c r="W27" s="691">
        <v>1459</v>
      </c>
      <c r="X27" s="690">
        <f t="shared" si="3"/>
        <v>25.868794326241133</v>
      </c>
      <c r="Z27" s="852"/>
    </row>
    <row r="28" spans="1:26" s="631" customFormat="1" ht="4.5" customHeight="1" x14ac:dyDescent="0.35">
      <c r="A28" s="662"/>
      <c r="B28" s="630"/>
      <c r="D28" s="630"/>
      <c r="E28" s="663"/>
      <c r="F28" s="666"/>
      <c r="G28" s="678"/>
      <c r="H28" s="693"/>
      <c r="I28" s="694"/>
      <c r="J28" s="679"/>
      <c r="K28" s="695"/>
      <c r="L28" s="694"/>
      <c r="M28" s="681"/>
      <c r="N28" s="695"/>
      <c r="O28" s="694"/>
      <c r="P28" s="681"/>
      <c r="Q28" s="696"/>
      <c r="R28" s="694"/>
      <c r="S28" s="681"/>
      <c r="T28" s="695"/>
      <c r="U28" s="694"/>
      <c r="V28" s="681"/>
      <c r="W28" s="696"/>
      <c r="X28" s="694"/>
      <c r="Z28" s="697"/>
    </row>
    <row r="29" spans="1:26" s="1248" customFormat="1" ht="18" customHeight="1" x14ac:dyDescent="0.25">
      <c r="B29" s="1249" t="s">
        <v>0</v>
      </c>
      <c r="D29" s="1250">
        <f>SUM(D10:D28)</f>
        <v>2259592</v>
      </c>
      <c r="E29" s="1251">
        <f>SUM(E10:E27)</f>
        <v>100.00000000000001</v>
      </c>
      <c r="F29" s="1252"/>
      <c r="G29" s="841"/>
      <c r="H29" s="1250">
        <f>SUM(H10:H28)</f>
        <v>2126756</v>
      </c>
      <c r="I29" s="1251">
        <f>H29*100/D29</f>
        <v>94.12123958661563</v>
      </c>
      <c r="J29" s="1253"/>
      <c r="K29" s="1250">
        <f>SUM(K10:K28)</f>
        <v>438913</v>
      </c>
      <c r="L29" s="1251">
        <f>K29*100/H29</f>
        <v>20.637675407992266</v>
      </c>
      <c r="M29" s="1254"/>
      <c r="N29" s="1250">
        <f>SUM(N10:N28)</f>
        <v>635074</v>
      </c>
      <c r="O29" s="1251">
        <f>N29*100/H29</f>
        <v>29.861159437189787</v>
      </c>
      <c r="P29" s="1254"/>
      <c r="Q29" s="1255">
        <f>SUM(Q10:Q28)</f>
        <v>637548</v>
      </c>
      <c r="R29" s="1251">
        <f>Q29*100/H29</f>
        <v>29.977486839110835</v>
      </c>
      <c r="S29" s="1254"/>
      <c r="T29" s="1250">
        <f>SUM(T10:T27)</f>
        <v>1711535</v>
      </c>
      <c r="U29" s="1251">
        <f>T29*100/H29</f>
        <v>80.476321684292884</v>
      </c>
      <c r="V29" s="1254"/>
      <c r="W29" s="1255">
        <f>SUM(W10:W28)</f>
        <v>415221</v>
      </c>
      <c r="X29" s="1251">
        <f>W29*100/H29</f>
        <v>19.523678315707116</v>
      </c>
    </row>
    <row r="30" spans="1:26" s="697" customFormat="1" ht="6.75" customHeight="1" x14ac:dyDescent="0.35">
      <c r="B30" s="698" t="s">
        <v>39</v>
      </c>
      <c r="C30" s="699"/>
      <c r="D30" s="699"/>
      <c r="E30" s="699"/>
      <c r="F30" s="699"/>
    </row>
    <row r="31" spans="1:26" s="700" customFormat="1" x14ac:dyDescent="0.35">
      <c r="B31" s="698" t="s">
        <v>47</v>
      </c>
      <c r="H31" s="701"/>
    </row>
    <row r="32" spans="1:26" s="700" customFormat="1" x14ac:dyDescent="0.35"/>
    <row r="33" spans="2:26" s="700" customFormat="1" x14ac:dyDescent="0.35"/>
    <row r="34" spans="2:26" s="700" customFormat="1" x14ac:dyDescent="0.35">
      <c r="K34" s="707"/>
      <c r="L34" s="707"/>
      <c r="M34" s="707"/>
      <c r="N34" s="707"/>
      <c r="O34" s="707"/>
      <c r="P34" s="707"/>
      <c r="Q34" s="707"/>
      <c r="R34" s="707"/>
      <c r="S34" s="707"/>
      <c r="T34" s="707"/>
      <c r="U34" s="707"/>
      <c r="V34" s="707"/>
      <c r="W34" s="707"/>
      <c r="X34" s="707"/>
    </row>
    <row r="35" spans="2:26" s="700" customFormat="1" x14ac:dyDescent="0.35"/>
    <row r="36" spans="2:26" s="700" customFormat="1" x14ac:dyDescent="0.35"/>
    <row r="37" spans="2:26" s="700" customFormat="1" x14ac:dyDescent="0.35">
      <c r="B37" s="702" t="s">
        <v>39</v>
      </c>
      <c r="C37" s="702"/>
      <c r="D37" s="702"/>
      <c r="E37" s="702"/>
      <c r="F37" s="702"/>
      <c r="G37" s="702"/>
      <c r="H37" s="702"/>
      <c r="I37" s="702"/>
      <c r="J37" s="702"/>
      <c r="K37" s="703" t="e">
        <f>GETPIVOTDATA("Cuenta número de expedientes",#REF!,"CCAA",$B37,"Grado",K$7)</f>
        <v>#REF!</v>
      </c>
      <c r="L37" s="560" t="e">
        <f>K37*100/H37</f>
        <v>#REF!</v>
      </c>
      <c r="M37" s="1339">
        <v>1753</v>
      </c>
      <c r="N37" s="703" t="e">
        <f>GETPIVOTDATA("Cuenta número de expedientes",#REF!,"CCAA",$B37,"Grado",N$7)</f>
        <v>#REF!</v>
      </c>
      <c r="O37" s="704" t="e">
        <f>N37*100/H37</f>
        <v>#REF!</v>
      </c>
      <c r="P37" s="705">
        <v>1753</v>
      </c>
      <c r="Q37" s="706" t="e">
        <f>GETPIVOTDATA("Cuenta número de expedientes",#REF!,"CCAA",$B37,"Grado",Q$7)</f>
        <v>#REF!</v>
      </c>
      <c r="R37" s="704" t="e">
        <f>Q37*100/H37</f>
        <v>#REF!</v>
      </c>
      <c r="S37" s="1340"/>
      <c r="T37" s="703" t="e">
        <f>K37+N37+Q37</f>
        <v>#REF!</v>
      </c>
      <c r="U37" s="704" t="e">
        <f>T37*100/H37</f>
        <v>#REF!</v>
      </c>
      <c r="V37" s="705">
        <v>1753</v>
      </c>
      <c r="W37" s="706" t="e">
        <f>GETPIVOTDATA("Cuenta número de expedientes",#REF!,"CCAA",$B37,"Grado",W$7)</f>
        <v>#REF!</v>
      </c>
      <c r="X37" s="704" t="e">
        <f>W37*100/H37</f>
        <v>#REF!</v>
      </c>
      <c r="Y37" s="702"/>
    </row>
    <row r="38" spans="2:26" s="700" customFormat="1" x14ac:dyDescent="0.35">
      <c r="B38" s="702" t="s">
        <v>47</v>
      </c>
      <c r="C38" s="702"/>
      <c r="D38" s="702"/>
      <c r="E38" s="702"/>
      <c r="F38" s="702"/>
      <c r="G38" s="702"/>
      <c r="H38" s="702"/>
      <c r="I38" s="702"/>
      <c r="J38" s="702"/>
      <c r="K38" s="703" t="e">
        <f>GETPIVOTDATA("Cuenta número de expedientes",#REF!,"CCAA",$B38,"Grado",K$7)</f>
        <v>#REF!</v>
      </c>
      <c r="L38" s="560" t="e">
        <f>K38*100/H38</f>
        <v>#REF!</v>
      </c>
      <c r="M38" s="1339">
        <v>1753</v>
      </c>
      <c r="N38" s="703" t="e">
        <f>GETPIVOTDATA("Cuenta número de expedientes",#REF!,"CCAA",$B38,"Grado",N$7)</f>
        <v>#REF!</v>
      </c>
      <c r="O38" s="704" t="e">
        <f>N38*100/H38</f>
        <v>#REF!</v>
      </c>
      <c r="P38" s="705">
        <v>1753</v>
      </c>
      <c r="Q38" s="706" t="e">
        <f>GETPIVOTDATA("Cuenta número de expedientes",#REF!,"CCAA",$B38,"Grado",Q$7)</f>
        <v>#REF!</v>
      </c>
      <c r="R38" s="704" t="e">
        <f>Q38*100/H38</f>
        <v>#REF!</v>
      </c>
      <c r="S38" s="1340"/>
      <c r="T38" s="703" t="e">
        <f>K38+N38+Q38</f>
        <v>#REF!</v>
      </c>
      <c r="U38" s="704" t="e">
        <f>T38*100/H38</f>
        <v>#REF!</v>
      </c>
      <c r="V38" s="705">
        <v>1753</v>
      </c>
      <c r="W38" s="706" t="e">
        <f>GETPIVOTDATA("Cuenta número de expedientes",#REF!,"CCAA",$B38,"Grado",W$7)</f>
        <v>#REF!</v>
      </c>
      <c r="X38" s="704" t="e">
        <f>W38*100/H38</f>
        <v>#REF!</v>
      </c>
      <c r="Y38" s="702"/>
    </row>
    <row r="39" spans="2:26" s="700" customFormat="1" x14ac:dyDescent="0.35"/>
    <row r="40" spans="2:26" x14ac:dyDescent="0.35">
      <c r="K40" s="707"/>
      <c r="L40" s="707"/>
      <c r="M40" s="707"/>
      <c r="N40" s="707"/>
      <c r="O40" s="707"/>
      <c r="P40" s="707"/>
      <c r="Q40" s="707"/>
      <c r="R40" s="707"/>
      <c r="S40" s="707"/>
      <c r="T40" s="707"/>
      <c r="U40" s="707"/>
      <c r="V40" s="707"/>
      <c r="W40" s="707"/>
      <c r="X40" s="707"/>
      <c r="Z40" s="666"/>
    </row>
    <row r="41" spans="2:26" x14ac:dyDescent="0.35">
      <c r="Z41" s="666"/>
    </row>
    <row r="42" spans="2:26" x14ac:dyDescent="0.35">
      <c r="Z42" s="666"/>
    </row>
    <row r="43" spans="2:26" x14ac:dyDescent="0.35">
      <c r="Z43" s="666"/>
    </row>
    <row r="44" spans="2:26" s="707" customFormat="1" x14ac:dyDescent="0.35">
      <c r="Z44" s="700"/>
    </row>
  </sheetData>
  <mergeCells count="12">
    <mergeCell ref="H2:O2"/>
    <mergeCell ref="B2:F2"/>
    <mergeCell ref="B7:B8"/>
    <mergeCell ref="D7:E7"/>
    <mergeCell ref="H7:I7"/>
    <mergeCell ref="K7:L7"/>
    <mergeCell ref="W7:X7"/>
    <mergeCell ref="B4:X4"/>
    <mergeCell ref="B5:X5"/>
    <mergeCell ref="N7:O7"/>
    <mergeCell ref="Q7:R7"/>
    <mergeCell ref="T7:U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7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8" style="615" customWidth="1"/>
    <col min="7" max="7" width="5.54296875" style="615" customWidth="1"/>
    <col min="8" max="8" width="7.54296875" style="615" customWidth="1"/>
    <col min="9" max="9" width="5.453125" style="615" customWidth="1"/>
    <col min="10" max="10" width="7.54296875" style="615" customWidth="1"/>
    <col min="11" max="11" width="5.453125" style="615" customWidth="1"/>
    <col min="12" max="12" width="7.81640625" style="615" customWidth="1"/>
    <col min="13" max="13" width="5.7265625" style="615" customWidth="1"/>
    <col min="14" max="14" width="8.81640625" style="615" customWidth="1"/>
    <col min="15" max="15" width="7.26953125" style="615" customWidth="1"/>
    <col min="16" max="16" width="7.1796875" style="615" customWidth="1"/>
    <col min="17" max="17" width="6" style="615" customWidth="1"/>
    <col min="18" max="18" width="7.26953125" style="615" customWidth="1"/>
    <col min="19" max="19" width="5.453125" style="615" customWidth="1"/>
    <col min="20" max="20" width="5.5429687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25"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25" s="619" customFormat="1" ht="49.5" customHeight="1" x14ac:dyDescent="0.35">
      <c r="B2" s="718"/>
      <c r="C2" s="718"/>
      <c r="D2" s="718"/>
      <c r="E2" s="718"/>
      <c r="F2" s="718"/>
      <c r="G2" s="718"/>
      <c r="H2" s="718"/>
      <c r="I2" s="718"/>
      <c r="J2" s="718"/>
      <c r="K2" s="718"/>
      <c r="X2" s="667"/>
      <c r="Y2" s="667"/>
    </row>
    <row r="3" spans="2:25" s="623" customFormat="1" ht="39.75" customHeight="1" x14ac:dyDescent="0.25">
      <c r="B3" s="1554" t="s">
        <v>399</v>
      </c>
      <c r="C3" s="1554"/>
      <c r="D3" s="1554"/>
      <c r="E3" s="1554"/>
      <c r="F3" s="1554"/>
      <c r="G3" s="1554"/>
      <c r="H3" s="1554"/>
      <c r="I3" s="1554"/>
      <c r="J3" s="1554"/>
      <c r="K3" s="1554"/>
      <c r="L3" s="1554"/>
      <c r="M3" s="1554"/>
      <c r="N3" s="1554"/>
      <c r="O3" s="1554"/>
      <c r="P3" s="1554"/>
      <c r="Q3" s="1554"/>
      <c r="R3" s="1554"/>
      <c r="S3" s="1554"/>
      <c r="T3" s="1554"/>
      <c r="U3" s="1554"/>
      <c r="V3" s="1554"/>
      <c r="W3" s="1554"/>
      <c r="X3" s="1554"/>
      <c r="Y3" s="719"/>
    </row>
    <row r="4" spans="2:25" s="623" customFormat="1" ht="14.25" customHeight="1" x14ac:dyDescent="0.25">
      <c r="B4" s="1475" t="str">
        <f>porsaad!$B$6</f>
        <v>Situación a 31 de agosto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622"/>
    </row>
    <row r="5" spans="2:25" s="621" customFormat="1" ht="5.25" customHeight="1" x14ac:dyDescent="0.25">
      <c r="B5" s="720"/>
      <c r="C5" s="720"/>
      <c r="D5" s="720"/>
      <c r="E5" s="720"/>
      <c r="F5" s="720"/>
      <c r="G5" s="720"/>
      <c r="H5" s="720"/>
      <c r="I5" s="720"/>
      <c r="J5" s="720"/>
      <c r="K5" s="720"/>
      <c r="L5" s="720"/>
      <c r="M5" s="720"/>
      <c r="N5" s="720"/>
      <c r="O5" s="720"/>
      <c r="P5" s="720"/>
      <c r="Q5" s="720"/>
      <c r="R5" s="720"/>
      <c r="S5" s="720"/>
      <c r="T5" s="720"/>
      <c r="U5" s="720"/>
      <c r="V5" s="720"/>
      <c r="W5" s="720"/>
      <c r="X5" s="721"/>
      <c r="Y5" s="721"/>
    </row>
    <row r="6" spans="2:25" s="722" customFormat="1" ht="19.5" customHeight="1" x14ac:dyDescent="0.25">
      <c r="F6" s="1555" t="s">
        <v>52</v>
      </c>
      <c r="G6" s="1555"/>
      <c r="H6" s="1555"/>
      <c r="I6" s="1555"/>
      <c r="J6" s="1555"/>
      <c r="K6" s="1555"/>
      <c r="L6" s="1555"/>
      <c r="M6" s="1555"/>
      <c r="N6" s="1555"/>
      <c r="O6" s="1555"/>
      <c r="P6" s="1555"/>
      <c r="Q6" s="1555"/>
      <c r="R6" s="1555"/>
      <c r="S6" s="1555"/>
      <c r="T6" s="1555"/>
      <c r="U6" s="1555"/>
      <c r="V6" s="1555"/>
      <c r="W6" s="1555"/>
      <c r="X6" s="723"/>
      <c r="Y6" s="723"/>
    </row>
    <row r="7" spans="2:25" s="722" customFormat="1" ht="64.5" customHeight="1" x14ac:dyDescent="0.25">
      <c r="B7" s="1556" t="s">
        <v>12</v>
      </c>
      <c r="C7" s="715"/>
      <c r="D7" s="713"/>
      <c r="E7" s="715"/>
      <c r="F7" s="1556" t="s">
        <v>32</v>
      </c>
      <c r="G7" s="1556"/>
      <c r="H7" s="1556" t="s">
        <v>33</v>
      </c>
      <c r="I7" s="1556"/>
      <c r="J7" s="1556" t="s">
        <v>48</v>
      </c>
      <c r="K7" s="1556"/>
      <c r="L7" s="1556" t="s">
        <v>34</v>
      </c>
      <c r="M7" s="1556"/>
      <c r="N7" s="1556" t="s">
        <v>189</v>
      </c>
      <c r="O7" s="1556"/>
      <c r="P7" s="713"/>
      <c r="Q7" s="713"/>
    </row>
    <row r="8" spans="2:25" s="715" customFormat="1" ht="20.25" customHeight="1" x14ac:dyDescent="0.25">
      <c r="B8" s="1556"/>
      <c r="D8" s="713"/>
      <c r="F8" s="713" t="s">
        <v>9</v>
      </c>
      <c r="G8" s="713" t="s">
        <v>28</v>
      </c>
      <c r="H8" s="713" t="s">
        <v>9</v>
      </c>
      <c r="I8" s="713" t="s">
        <v>28</v>
      </c>
      <c r="J8" s="713" t="s">
        <v>9</v>
      </c>
      <c r="K8" s="713" t="s">
        <v>28</v>
      </c>
      <c r="L8" s="713" t="s">
        <v>9</v>
      </c>
      <c r="M8" s="713" t="s">
        <v>28</v>
      </c>
      <c r="N8" s="713" t="s">
        <v>9</v>
      </c>
      <c r="O8" s="713" t="s">
        <v>28</v>
      </c>
      <c r="P8" s="713"/>
      <c r="Q8" s="713"/>
    </row>
    <row r="9" spans="2:25" s="715" customFormat="1" ht="8.25" customHeight="1" x14ac:dyDescent="0.25">
      <c r="B9" s="713"/>
      <c r="C9" s="697"/>
      <c r="E9" s="697"/>
      <c r="F9" s="713"/>
      <c r="G9" s="713"/>
      <c r="H9" s="713"/>
      <c r="I9" s="713"/>
      <c r="J9" s="713"/>
      <c r="K9" s="713"/>
      <c r="L9" s="713"/>
      <c r="M9" s="713"/>
      <c r="N9" s="713"/>
      <c r="O9" s="713"/>
      <c r="P9" s="713"/>
      <c r="Q9" s="713"/>
    </row>
    <row r="10" spans="2:25" s="697" customFormat="1" ht="18" customHeight="1" x14ac:dyDescent="0.25">
      <c r="B10" s="714" t="s">
        <v>8</v>
      </c>
      <c r="D10" s="703"/>
      <c r="F10" s="706">
        <f>'31dictsaad'!K10</f>
        <v>74049</v>
      </c>
      <c r="G10" s="560">
        <f t="shared" ref="G10:G27" si="0">F10*100/$N10</f>
        <v>18.611355467866389</v>
      </c>
      <c r="H10" s="706">
        <f>'31dictsaad'!N10</f>
        <v>138087</v>
      </c>
      <c r="I10" s="560">
        <f t="shared" ref="I10:I27" si="1">H10*100/$N10</f>
        <v>34.706562445019728</v>
      </c>
      <c r="J10" s="706">
        <f>'31dictsaad'!Q10</f>
        <v>107300</v>
      </c>
      <c r="K10" s="560">
        <f t="shared" ref="K10:K27" si="2">J10*100/$N10</f>
        <v>26.968607836730591</v>
      </c>
      <c r="L10" s="706">
        <f>'31dictsaad'!W10</f>
        <v>78434</v>
      </c>
      <c r="M10" s="560">
        <f t="shared" ref="M10:M27" si="3">L10*100/$N10</f>
        <v>19.713474250383292</v>
      </c>
      <c r="N10" s="706">
        <f>F10+H10+J10+L10</f>
        <v>397870</v>
      </c>
      <c r="O10" s="560">
        <f>G10+I10+K10+M10</f>
        <v>100</v>
      </c>
      <c r="P10" s="724"/>
      <c r="Q10" s="724"/>
    </row>
    <row r="11" spans="2:25" s="697" customFormat="1" ht="18" customHeight="1" x14ac:dyDescent="0.25">
      <c r="B11" s="714" t="s">
        <v>7</v>
      </c>
      <c r="D11" s="703"/>
      <c r="F11" s="706">
        <f>'31dictsaad'!K11</f>
        <v>13933</v>
      </c>
      <c r="G11" s="560">
        <f t="shared" si="0"/>
        <v>25.069723086888462</v>
      </c>
      <c r="H11" s="706">
        <f>'31dictsaad'!N11</f>
        <v>17080</v>
      </c>
      <c r="I11" s="560">
        <f t="shared" si="1"/>
        <v>30.732137394965545</v>
      </c>
      <c r="J11" s="706">
        <f>'31dictsaad'!Q11</f>
        <v>16705</v>
      </c>
      <c r="K11" s="560">
        <f t="shared" si="2"/>
        <v>30.05739784443205</v>
      </c>
      <c r="L11" s="706">
        <f>'31dictsaad'!W11</f>
        <v>7859</v>
      </c>
      <c r="M11" s="560">
        <f t="shared" si="3"/>
        <v>14.140741673713947</v>
      </c>
      <c r="N11" s="706">
        <f t="shared" ref="N11:O27" si="4">F11+H11+J11+L11</f>
        <v>55577</v>
      </c>
      <c r="O11" s="560">
        <f t="shared" si="4"/>
        <v>100</v>
      </c>
      <c r="P11" s="724"/>
      <c r="Q11" s="724"/>
    </row>
    <row r="12" spans="2:25" s="697" customFormat="1" ht="22.5" customHeight="1" x14ac:dyDescent="0.25">
      <c r="B12" s="714" t="s">
        <v>37</v>
      </c>
      <c r="D12" s="703"/>
      <c r="F12" s="703">
        <f>'31dictsaad'!K12</f>
        <v>8076</v>
      </c>
      <c r="G12" s="560">
        <f t="shared" si="0"/>
        <v>18.401804634629844</v>
      </c>
      <c r="H12" s="703">
        <f>'31dictsaad'!N12</f>
        <v>11491</v>
      </c>
      <c r="I12" s="560">
        <f t="shared" si="1"/>
        <v>26.183152186296624</v>
      </c>
      <c r="J12" s="703">
        <f>'31dictsaad'!Q12</f>
        <v>15387</v>
      </c>
      <c r="K12" s="560">
        <f t="shared" si="2"/>
        <v>35.06049627452321</v>
      </c>
      <c r="L12" s="703">
        <f>'31dictsaad'!W12</f>
        <v>8933</v>
      </c>
      <c r="M12" s="560">
        <f t="shared" si="3"/>
        <v>20.354546904550322</v>
      </c>
      <c r="N12" s="706">
        <f t="shared" si="4"/>
        <v>43887</v>
      </c>
      <c r="O12" s="560">
        <f t="shared" si="4"/>
        <v>100</v>
      </c>
      <c r="P12" s="724"/>
      <c r="Q12" s="724"/>
    </row>
    <row r="13" spans="2:25" s="697" customFormat="1" ht="18" customHeight="1" x14ac:dyDescent="0.25">
      <c r="B13" s="714" t="s">
        <v>38</v>
      </c>
      <c r="D13" s="703"/>
      <c r="F13" s="706">
        <f>'31dictsaad'!K13</f>
        <v>8742</v>
      </c>
      <c r="G13" s="560">
        <f t="shared" si="0"/>
        <v>18.921668362156662</v>
      </c>
      <c r="H13" s="706">
        <f>'31dictsaad'!N13</f>
        <v>11843</v>
      </c>
      <c r="I13" s="560">
        <f t="shared" si="1"/>
        <v>25.633644293413564</v>
      </c>
      <c r="J13" s="706">
        <f>'31dictsaad'!Q13</f>
        <v>16461</v>
      </c>
      <c r="K13" s="560">
        <f t="shared" si="2"/>
        <v>35.629098937252444</v>
      </c>
      <c r="L13" s="706">
        <f>'31dictsaad'!W13</f>
        <v>9155</v>
      </c>
      <c r="M13" s="560">
        <f t="shared" si="3"/>
        <v>19.815588407177334</v>
      </c>
      <c r="N13" s="706">
        <f t="shared" si="4"/>
        <v>46201</v>
      </c>
      <c r="O13" s="560">
        <f t="shared" si="4"/>
        <v>100</v>
      </c>
      <c r="P13" s="724"/>
      <c r="Q13" s="724"/>
    </row>
    <row r="14" spans="2:25" s="697" customFormat="1" ht="18" customHeight="1" x14ac:dyDescent="0.25">
      <c r="B14" s="714" t="s">
        <v>6</v>
      </c>
      <c r="D14" s="703"/>
      <c r="F14" s="706">
        <f>'31dictsaad'!K14</f>
        <v>21462</v>
      </c>
      <c r="G14" s="560">
        <f t="shared" si="0"/>
        <v>30.203070687738357</v>
      </c>
      <c r="H14" s="706">
        <f>'31dictsaad'!N14</f>
        <v>22459</v>
      </c>
      <c r="I14" s="560">
        <f t="shared" si="1"/>
        <v>31.606130117226531</v>
      </c>
      <c r="J14" s="706">
        <f>'31dictsaad'!Q14</f>
        <v>19236</v>
      </c>
      <c r="K14" s="560">
        <f t="shared" si="2"/>
        <v>27.070462573354536</v>
      </c>
      <c r="L14" s="706">
        <f>'31dictsaad'!W14</f>
        <v>7902</v>
      </c>
      <c r="M14" s="560">
        <f t="shared" si="3"/>
        <v>11.120336621680575</v>
      </c>
      <c r="N14" s="706">
        <f t="shared" si="4"/>
        <v>71059</v>
      </c>
      <c r="O14" s="560">
        <f t="shared" si="4"/>
        <v>100</v>
      </c>
      <c r="P14" s="724"/>
      <c r="Q14" s="724"/>
    </row>
    <row r="15" spans="2:25" s="697" customFormat="1" ht="18" customHeight="1" x14ac:dyDescent="0.25">
      <c r="B15" s="714" t="s">
        <v>5</v>
      </c>
      <c r="D15" s="703"/>
      <c r="F15" s="703">
        <f>'31dictsaad'!K15</f>
        <v>5197</v>
      </c>
      <c r="G15" s="560">
        <f t="shared" si="0"/>
        <v>22.314297981966508</v>
      </c>
      <c r="H15" s="703">
        <f>'31dictsaad'!N15</f>
        <v>8037</v>
      </c>
      <c r="I15" s="560">
        <f t="shared" si="1"/>
        <v>34.508372692142551</v>
      </c>
      <c r="J15" s="703">
        <f>'31dictsaad'!Q15</f>
        <v>5313</v>
      </c>
      <c r="K15" s="560">
        <f t="shared" si="2"/>
        <v>22.812365822241304</v>
      </c>
      <c r="L15" s="703">
        <f>'31dictsaad'!W15</f>
        <v>4743</v>
      </c>
      <c r="M15" s="560">
        <f t="shared" si="3"/>
        <v>20.364963503649633</v>
      </c>
      <c r="N15" s="706">
        <f t="shared" si="4"/>
        <v>23290</v>
      </c>
      <c r="O15" s="560">
        <f t="shared" si="4"/>
        <v>100</v>
      </c>
      <c r="P15" s="724"/>
      <c r="Q15" s="724"/>
    </row>
    <row r="16" spans="2:25" s="697" customFormat="1" ht="18" customHeight="1" x14ac:dyDescent="0.25">
      <c r="B16" s="714" t="s">
        <v>4</v>
      </c>
      <c r="D16" s="703"/>
      <c r="F16" s="706">
        <f>'31dictsaad'!K16</f>
        <v>34745</v>
      </c>
      <c r="G16" s="560">
        <f t="shared" si="0"/>
        <v>21.907590259650185</v>
      </c>
      <c r="H16" s="706">
        <f>'31dictsaad'!N16</f>
        <v>42006</v>
      </c>
      <c r="I16" s="560">
        <f t="shared" si="1"/>
        <v>26.485832103809631</v>
      </c>
      <c r="J16" s="706">
        <f>'31dictsaad'!Q16</f>
        <v>50850</v>
      </c>
      <c r="K16" s="560">
        <f t="shared" si="2"/>
        <v>32.0621949835433</v>
      </c>
      <c r="L16" s="706">
        <f>'31dictsaad'!W16</f>
        <v>30997</v>
      </c>
      <c r="M16" s="560">
        <f t="shared" si="3"/>
        <v>19.544382652996884</v>
      </c>
      <c r="N16" s="706">
        <f t="shared" si="4"/>
        <v>158598</v>
      </c>
      <c r="O16" s="560">
        <f t="shared" si="4"/>
        <v>100</v>
      </c>
      <c r="P16" s="724"/>
      <c r="Q16" s="724"/>
    </row>
    <row r="17" spans="2:25" s="697" customFormat="1" ht="18" customHeight="1" x14ac:dyDescent="0.25">
      <c r="B17" s="714" t="s">
        <v>40</v>
      </c>
      <c r="D17" s="703"/>
      <c r="F17" s="706">
        <f>'31dictsaad'!K17</f>
        <v>24349</v>
      </c>
      <c r="G17" s="560">
        <f t="shared" si="0"/>
        <v>24.306706330984088</v>
      </c>
      <c r="H17" s="706">
        <f>'31dictsaad'!N17</f>
        <v>27115</v>
      </c>
      <c r="I17" s="560">
        <f t="shared" si="1"/>
        <v>27.067901850779645</v>
      </c>
      <c r="J17" s="706">
        <f>'31dictsaad'!Q17</f>
        <v>31511</v>
      </c>
      <c r="K17" s="560">
        <f t="shared" si="2"/>
        <v>31.456266096991236</v>
      </c>
      <c r="L17" s="706">
        <f>'31dictsaad'!W17</f>
        <v>17199</v>
      </c>
      <c r="M17" s="560">
        <f t="shared" si="3"/>
        <v>17.169125721245035</v>
      </c>
      <c r="N17" s="706">
        <f t="shared" si="4"/>
        <v>100174</v>
      </c>
      <c r="O17" s="560">
        <f t="shared" si="4"/>
        <v>100.00000000000001</v>
      </c>
      <c r="P17" s="724"/>
      <c r="Q17" s="724"/>
    </row>
    <row r="18" spans="2:25" s="697" customFormat="1" ht="18" customHeight="1" x14ac:dyDescent="0.25">
      <c r="B18" s="714" t="s">
        <v>41</v>
      </c>
      <c r="D18" s="703"/>
      <c r="F18" s="706">
        <f>'31dictsaad'!K18</f>
        <v>49408</v>
      </c>
      <c r="G18" s="560">
        <f t="shared" si="0"/>
        <v>13.469056173771762</v>
      </c>
      <c r="H18" s="706">
        <f>'31dictsaad'!N18</f>
        <v>104726</v>
      </c>
      <c r="I18" s="560">
        <f t="shared" si="1"/>
        <v>28.549230425324268</v>
      </c>
      <c r="J18" s="706">
        <f>'31dictsaad'!Q18</f>
        <v>125792</v>
      </c>
      <c r="K18" s="560">
        <f t="shared" si="2"/>
        <v>34.292007654855432</v>
      </c>
      <c r="L18" s="706">
        <f>'31dictsaad'!W18</f>
        <v>86900</v>
      </c>
      <c r="M18" s="560">
        <f t="shared" si="3"/>
        <v>23.689705746048535</v>
      </c>
      <c r="N18" s="706">
        <f t="shared" si="4"/>
        <v>366826</v>
      </c>
      <c r="O18" s="560">
        <f t="shared" si="4"/>
        <v>100</v>
      </c>
      <c r="P18" s="724"/>
      <c r="Q18" s="724"/>
    </row>
    <row r="19" spans="2:25" s="697" customFormat="1" ht="18" customHeight="1" x14ac:dyDescent="0.25">
      <c r="B19" s="714" t="s">
        <v>3</v>
      </c>
      <c r="D19" s="703"/>
      <c r="F19" s="706">
        <f>'31dictsaad'!K19</f>
        <v>49264</v>
      </c>
      <c r="G19" s="560">
        <f t="shared" si="0"/>
        <v>23.071555353655508</v>
      </c>
      <c r="H19" s="706">
        <f>'31dictsaad'!N19</f>
        <v>68632</v>
      </c>
      <c r="I19" s="560">
        <f>H19*100/$N19</f>
        <v>32.142071026146574</v>
      </c>
      <c r="J19" s="706">
        <f>'31dictsaad'!Q19</f>
        <v>65269</v>
      </c>
      <c r="K19" s="560">
        <f>J19*100/$N19</f>
        <v>30.567094559470231</v>
      </c>
      <c r="L19" s="706">
        <f>'31dictsaad'!W19</f>
        <v>30362</v>
      </c>
      <c r="M19" s="560">
        <f t="shared" si="3"/>
        <v>14.219279060727683</v>
      </c>
      <c r="N19" s="706">
        <f t="shared" si="4"/>
        <v>213527</v>
      </c>
      <c r="O19" s="560">
        <f t="shared" si="4"/>
        <v>100</v>
      </c>
      <c r="P19" s="724"/>
      <c r="Q19" s="724"/>
    </row>
    <row r="20" spans="2:25" s="697" customFormat="1" ht="18" customHeight="1" x14ac:dyDescent="0.25">
      <c r="B20" s="714" t="s">
        <v>2</v>
      </c>
      <c r="D20" s="703"/>
      <c r="F20" s="706">
        <f>'31dictsaad'!K20</f>
        <v>13075</v>
      </c>
      <c r="G20" s="560">
        <f t="shared" si="0"/>
        <v>22.922108658684106</v>
      </c>
      <c r="H20" s="706">
        <f>'31dictsaad'!N20</f>
        <v>13754</v>
      </c>
      <c r="I20" s="560">
        <f>H20*100/$N20</f>
        <v>24.112480496484984</v>
      </c>
      <c r="J20" s="706">
        <f>'31dictsaad'!Q20</f>
        <v>14576</v>
      </c>
      <c r="K20" s="560">
        <f>J20*100/$N20</f>
        <v>25.553549201451588</v>
      </c>
      <c r="L20" s="706">
        <f>'31dictsaad'!W20</f>
        <v>15636</v>
      </c>
      <c r="M20" s="560">
        <f t="shared" si="3"/>
        <v>27.411861643379325</v>
      </c>
      <c r="N20" s="706">
        <f t="shared" si="4"/>
        <v>57041</v>
      </c>
      <c r="O20" s="560">
        <f t="shared" si="4"/>
        <v>100</v>
      </c>
      <c r="P20" s="724"/>
      <c r="Q20" s="724"/>
    </row>
    <row r="21" spans="2:25" s="697" customFormat="1" ht="18" customHeight="1" x14ac:dyDescent="0.25">
      <c r="B21" s="714" t="s">
        <v>35</v>
      </c>
      <c r="D21" s="703"/>
      <c r="F21" s="706">
        <f>'31dictsaad'!K21</f>
        <v>27572</v>
      </c>
      <c r="G21" s="560">
        <f t="shared" si="0"/>
        <v>29.176102093077397</v>
      </c>
      <c r="H21" s="706">
        <f>'31dictsaad'!N21</f>
        <v>29735</v>
      </c>
      <c r="I21" s="560">
        <f>H21*100/$N21</f>
        <v>31.464942540898605</v>
      </c>
      <c r="J21" s="706">
        <f>'31dictsaad'!Q21</f>
        <v>30698</v>
      </c>
      <c r="K21" s="560">
        <f>J21*100/$N21</f>
        <v>32.483968593257288</v>
      </c>
      <c r="L21" s="706">
        <f>'31dictsaad'!W21</f>
        <v>6497</v>
      </c>
      <c r="M21" s="560">
        <f t="shared" si="3"/>
        <v>6.8749867727667135</v>
      </c>
      <c r="N21" s="706">
        <f t="shared" si="4"/>
        <v>94502</v>
      </c>
      <c r="O21" s="560">
        <f t="shared" si="4"/>
        <v>100.00000000000001</v>
      </c>
      <c r="P21" s="724"/>
      <c r="Q21" s="724"/>
    </row>
    <row r="22" spans="2:25" s="697" customFormat="1" ht="21" customHeight="1" x14ac:dyDescent="0.25">
      <c r="B22" s="714" t="s">
        <v>42</v>
      </c>
      <c r="D22" s="703"/>
      <c r="F22" s="706">
        <f>'31dictsaad'!K22</f>
        <v>67102</v>
      </c>
      <c r="G22" s="560">
        <f t="shared" si="0"/>
        <v>24.679198372913273</v>
      </c>
      <c r="H22" s="706">
        <f>'31dictsaad'!N22</f>
        <v>80608</v>
      </c>
      <c r="I22" s="560">
        <f>H22*100/$N22</f>
        <v>29.646520557416963</v>
      </c>
      <c r="J22" s="706">
        <f>'31dictsaad'!Q22</f>
        <v>67516</v>
      </c>
      <c r="K22" s="560">
        <f>J22*100/$N22</f>
        <v>24.831461913886507</v>
      </c>
      <c r="L22" s="706">
        <f>'31dictsaad'!W22</f>
        <v>56671</v>
      </c>
      <c r="M22" s="560">
        <f t="shared" si="3"/>
        <v>20.842819155783257</v>
      </c>
      <c r="N22" s="706">
        <f t="shared" si="4"/>
        <v>271897</v>
      </c>
      <c r="O22" s="560">
        <f t="shared" si="4"/>
        <v>100.00000000000001</v>
      </c>
      <c r="P22" s="724"/>
      <c r="Q22" s="724"/>
    </row>
    <row r="23" spans="2:25" s="697" customFormat="1" ht="18" customHeight="1" x14ac:dyDescent="0.25">
      <c r="B23" s="714" t="s">
        <v>43</v>
      </c>
      <c r="D23" s="703"/>
      <c r="F23" s="706">
        <f>'31dictsaad'!K23</f>
        <v>15389</v>
      </c>
      <c r="G23" s="560">
        <f t="shared" si="0"/>
        <v>24.684407230964183</v>
      </c>
      <c r="H23" s="706">
        <f>'31dictsaad'!N23</f>
        <v>19561</v>
      </c>
      <c r="I23" s="560">
        <f>H23*100/$N23</f>
        <v>31.376417560913012</v>
      </c>
      <c r="J23" s="706">
        <f>'31dictsaad'!Q23</f>
        <v>18498</v>
      </c>
      <c r="K23" s="560">
        <f>J23*100/$N23</f>
        <v>29.671334391992687</v>
      </c>
      <c r="L23" s="706">
        <f>'31dictsaad'!W23</f>
        <v>8895</v>
      </c>
      <c r="M23" s="560">
        <f t="shared" si="3"/>
        <v>14.26784081613012</v>
      </c>
      <c r="N23" s="706">
        <f t="shared" si="4"/>
        <v>62343</v>
      </c>
      <c r="O23" s="560">
        <f t="shared" si="4"/>
        <v>100</v>
      </c>
      <c r="P23" s="724"/>
      <c r="Q23" s="724"/>
    </row>
    <row r="24" spans="2:25" s="697" customFormat="1" ht="22.5" customHeight="1" x14ac:dyDescent="0.25">
      <c r="B24" s="714" t="s">
        <v>44</v>
      </c>
      <c r="D24" s="703"/>
      <c r="F24" s="703">
        <f>'31dictsaad'!K24</f>
        <v>3290</v>
      </c>
      <c r="G24" s="704">
        <f t="shared" si="0"/>
        <v>13.922979263647905</v>
      </c>
      <c r="H24" s="703">
        <f>'31dictsaad'!N24</f>
        <v>6650</v>
      </c>
      <c r="I24" s="560">
        <f t="shared" si="1"/>
        <v>28.14219212865002</v>
      </c>
      <c r="J24" s="703">
        <f>'31dictsaad'!Q24</f>
        <v>7735</v>
      </c>
      <c r="K24" s="560">
        <f t="shared" si="2"/>
        <v>32.733812949640289</v>
      </c>
      <c r="L24" s="703">
        <f>'31dictsaad'!W24</f>
        <v>5955</v>
      </c>
      <c r="M24" s="560">
        <f t="shared" si="3"/>
        <v>25.201015658061785</v>
      </c>
      <c r="N24" s="703">
        <f t="shared" si="4"/>
        <v>23630</v>
      </c>
      <c r="O24" s="560">
        <f t="shared" si="4"/>
        <v>100</v>
      </c>
      <c r="P24" s="724"/>
      <c r="Q24" s="724"/>
    </row>
    <row r="25" spans="2:25" s="697" customFormat="1" ht="18" customHeight="1" x14ac:dyDescent="0.25">
      <c r="B25" s="714" t="s">
        <v>45</v>
      </c>
      <c r="D25" s="703"/>
      <c r="F25" s="703">
        <f>'31dictsaad'!K25</f>
        <v>19695</v>
      </c>
      <c r="G25" s="704">
        <f t="shared" si="0"/>
        <v>16.414551818977372</v>
      </c>
      <c r="H25" s="703">
        <f>'31dictsaad'!N25</f>
        <v>27334</v>
      </c>
      <c r="I25" s="560">
        <f t="shared" si="1"/>
        <v>22.781180980955952</v>
      </c>
      <c r="J25" s="703">
        <f>'31dictsaad'!Q25</f>
        <v>39741</v>
      </c>
      <c r="K25" s="560">
        <f t="shared" si="2"/>
        <v>33.121640205025628</v>
      </c>
      <c r="L25" s="703">
        <f>'31dictsaad'!W25</f>
        <v>33215</v>
      </c>
      <c r="M25" s="560">
        <f t="shared" si="3"/>
        <v>27.682626995041048</v>
      </c>
      <c r="N25" s="703">
        <f t="shared" si="4"/>
        <v>119985</v>
      </c>
      <c r="O25" s="560">
        <f t="shared" si="4"/>
        <v>100</v>
      </c>
      <c r="P25" s="724"/>
      <c r="Q25" s="724"/>
    </row>
    <row r="26" spans="2:25" s="697" customFormat="1" ht="18" customHeight="1" x14ac:dyDescent="0.25">
      <c r="B26" s="714" t="s">
        <v>46</v>
      </c>
      <c r="D26" s="703"/>
      <c r="F26" s="703">
        <f>'31dictsaad'!K26</f>
        <v>2307</v>
      </c>
      <c r="G26" s="704">
        <f t="shared" si="0"/>
        <v>15.684274933714052</v>
      </c>
      <c r="H26" s="703">
        <f>'31dictsaad'!N26</f>
        <v>4403</v>
      </c>
      <c r="I26" s="560">
        <f t="shared" si="1"/>
        <v>29.934053980556122</v>
      </c>
      <c r="J26" s="703">
        <f>'31dictsaad'!Q26</f>
        <v>3590</v>
      </c>
      <c r="K26" s="560">
        <f t="shared" si="2"/>
        <v>24.406825752940378</v>
      </c>
      <c r="L26" s="703">
        <f>'31dictsaad'!W26</f>
        <v>4409</v>
      </c>
      <c r="M26" s="560">
        <f t="shared" si="3"/>
        <v>29.97484533278945</v>
      </c>
      <c r="N26" s="703">
        <f t="shared" si="4"/>
        <v>14709</v>
      </c>
      <c r="O26" s="560">
        <f t="shared" si="4"/>
        <v>100</v>
      </c>
      <c r="P26" s="724"/>
      <c r="Q26" s="724"/>
    </row>
    <row r="27" spans="2:25" s="697" customFormat="1" ht="18" customHeight="1" x14ac:dyDescent="0.25">
      <c r="B27" s="714" t="s">
        <v>1</v>
      </c>
      <c r="D27" s="703"/>
      <c r="F27" s="703">
        <f>'31dictsaad'!K27</f>
        <v>1258</v>
      </c>
      <c r="G27" s="704">
        <f t="shared" si="0"/>
        <v>22.304964539007091</v>
      </c>
      <c r="H27" s="703">
        <f>'31dictsaad'!N27</f>
        <v>1553</v>
      </c>
      <c r="I27" s="560">
        <f t="shared" si="1"/>
        <v>27.535460992907801</v>
      </c>
      <c r="J27" s="703">
        <f>'31dictsaad'!Q27</f>
        <v>1370</v>
      </c>
      <c r="K27" s="560">
        <f t="shared" si="2"/>
        <v>24.290780141843971</v>
      </c>
      <c r="L27" s="703">
        <f>'31dictsaad'!W27</f>
        <v>1459</v>
      </c>
      <c r="M27" s="560">
        <f t="shared" si="3"/>
        <v>25.868794326241133</v>
      </c>
      <c r="N27" s="706">
        <f t="shared" si="4"/>
        <v>5640</v>
      </c>
      <c r="O27" s="560">
        <f t="shared" si="4"/>
        <v>99.999999999999986</v>
      </c>
      <c r="P27" s="724"/>
      <c r="Q27" s="724"/>
    </row>
    <row r="28" spans="2:25" s="697" customFormat="1" ht="8.25" customHeight="1" x14ac:dyDescent="0.25">
      <c r="B28" s="714"/>
      <c r="D28" s="725"/>
      <c r="F28" s="703"/>
      <c r="G28" s="705"/>
      <c r="H28" s="703"/>
      <c r="I28" s="705"/>
      <c r="J28" s="703"/>
      <c r="K28" s="705"/>
      <c r="L28" s="703"/>
      <c r="M28" s="705"/>
      <c r="N28" s="706"/>
      <c r="O28" s="724"/>
      <c r="P28" s="724"/>
      <c r="Q28" s="705"/>
    </row>
    <row r="29" spans="2:25" s="697" customFormat="1" x14ac:dyDescent="0.25">
      <c r="B29" s="714" t="s">
        <v>0</v>
      </c>
      <c r="D29" s="726"/>
      <c r="F29" s="727">
        <f>SUM(F10:F27)</f>
        <v>438913</v>
      </c>
      <c r="G29" s="713">
        <f>F29*100/$N29</f>
        <v>20.637675407992266</v>
      </c>
      <c r="H29" s="727">
        <f>SUM(H10:H27)</f>
        <v>635074</v>
      </c>
      <c r="I29" s="713">
        <f>H29*100/$N29</f>
        <v>29.861159437189787</v>
      </c>
      <c r="J29" s="727">
        <f>SUM(J10:J27)</f>
        <v>637548</v>
      </c>
      <c r="K29" s="713">
        <f>J29*100/$N29</f>
        <v>29.977486839110835</v>
      </c>
      <c r="L29" s="727">
        <f>SUM(L10:L27)</f>
        <v>415221</v>
      </c>
      <c r="M29" s="713">
        <f>L29*100/$N29</f>
        <v>19.523678315707116</v>
      </c>
      <c r="N29" s="727">
        <f>SUM(N10:N27)</f>
        <v>2126756</v>
      </c>
      <c r="O29" s="713">
        <f>N29*100/$N29</f>
        <v>100</v>
      </c>
      <c r="P29" s="713"/>
      <c r="Q29" s="713"/>
    </row>
    <row r="30" spans="2:25" s="697" customFormat="1" ht="20.25" customHeight="1" x14ac:dyDescent="0.25">
      <c r="B30" s="714" t="s">
        <v>0</v>
      </c>
      <c r="C30" s="715"/>
      <c r="D30" s="727">
        <f>SUM(D10:D29)</f>
        <v>0</v>
      </c>
      <c r="E30" s="715"/>
      <c r="F30" s="727">
        <f>SUM(F10:F27)</f>
        <v>438913</v>
      </c>
      <c r="G30" s="728">
        <f>F30*100/$N30</f>
        <v>20.637675407992266</v>
      </c>
      <c r="H30" s="727">
        <f>SUM(H10:H27)</f>
        <v>635074</v>
      </c>
      <c r="I30" s="728">
        <f>H30*100/$N30</f>
        <v>29.861159437189787</v>
      </c>
      <c r="J30" s="727">
        <f>SUM(J10:J27)</f>
        <v>637548</v>
      </c>
      <c r="K30" s="728">
        <f>J30*100/$N30</f>
        <v>29.977486839110835</v>
      </c>
      <c r="L30" s="727">
        <f>SUM(L10:L28)</f>
        <v>415221</v>
      </c>
      <c r="M30" s="728">
        <f>L30*100/$N30</f>
        <v>19.523678315707116</v>
      </c>
      <c r="N30" s="727">
        <f>F30+H30+J30+L30</f>
        <v>2126756</v>
      </c>
      <c r="O30" s="728">
        <f>G30+I30+K30+M30</f>
        <v>100</v>
      </c>
      <c r="P30" s="729"/>
      <c r="Q30" s="729" t="e">
        <f>(N30/D30)</f>
        <v>#DIV/0!</v>
      </c>
    </row>
    <row r="31" spans="2:25" s="697" customFormat="1" ht="5.25" customHeight="1" x14ac:dyDescent="0.25">
      <c r="B31" s="714"/>
      <c r="C31" s="715"/>
      <c r="D31" s="727"/>
      <c r="E31" s="715"/>
      <c r="F31" s="727"/>
      <c r="G31" s="729"/>
      <c r="H31" s="727"/>
      <c r="I31" s="729"/>
      <c r="J31" s="727"/>
      <c r="K31" s="729"/>
      <c r="L31" s="727"/>
      <c r="M31" s="729"/>
      <c r="N31" s="727"/>
      <c r="O31" s="729"/>
      <c r="P31" s="727"/>
      <c r="Q31" s="729"/>
      <c r="R31" s="727"/>
      <c r="S31" s="729"/>
      <c r="T31" s="727"/>
      <c r="U31" s="729"/>
      <c r="V31" s="727"/>
      <c r="W31" s="729"/>
      <c r="X31" s="729"/>
      <c r="Y31" s="729"/>
    </row>
    <row r="32" spans="2:25" s="697" customFormat="1" ht="18.75" customHeight="1" x14ac:dyDescent="0.25">
      <c r="B32" s="730" t="s">
        <v>39</v>
      </c>
      <c r="C32" s="731"/>
      <c r="D32" s="731"/>
      <c r="E32" s="731"/>
      <c r="F32" s="731"/>
      <c r="G32" s="731"/>
      <c r="H32" s="731"/>
      <c r="I32" s="731"/>
      <c r="J32" s="731"/>
      <c r="K32" s="731"/>
      <c r="L32" s="731"/>
      <c r="N32" s="731"/>
      <c r="O32" s="731"/>
      <c r="P32" s="731"/>
      <c r="Q32" s="731"/>
      <c r="R32" s="731"/>
      <c r="S32" s="731"/>
      <c r="T32" s="731"/>
      <c r="U32" s="731"/>
      <c r="V32" s="731"/>
      <c r="W32" s="731"/>
    </row>
    <row r="33" spans="1:25" x14ac:dyDescent="0.35">
      <c r="A33" s="732"/>
      <c r="B33" s="733" t="s">
        <v>47</v>
      </c>
    </row>
    <row r="36" spans="1:25" x14ac:dyDescent="0.25">
      <c r="D36" s="734"/>
      <c r="T36" s="732"/>
      <c r="U36" s="732"/>
      <c r="X36" s="615"/>
      <c r="Y36" s="615"/>
    </row>
    <row r="37" spans="1:25" x14ac:dyDescent="0.25">
      <c r="T37" s="732"/>
      <c r="U37" s="732"/>
      <c r="X37" s="615"/>
      <c r="Y37" s="615"/>
    </row>
    <row r="38" spans="1:25" x14ac:dyDescent="0.25">
      <c r="T38" s="732"/>
      <c r="U38" s="732"/>
      <c r="X38" s="615"/>
      <c r="Y38" s="615"/>
    </row>
    <row r="39" spans="1:25" x14ac:dyDescent="0.25">
      <c r="T39" s="732"/>
      <c r="U39" s="732"/>
      <c r="X39" s="615"/>
      <c r="Y39" s="615"/>
    </row>
    <row r="40" spans="1:25" x14ac:dyDescent="0.25">
      <c r="T40" s="732"/>
      <c r="U40" s="732"/>
      <c r="X40" s="615"/>
      <c r="Y40" s="615"/>
    </row>
    <row r="41" spans="1:25" x14ac:dyDescent="0.25">
      <c r="T41" s="732"/>
      <c r="U41" s="732"/>
      <c r="X41" s="615"/>
      <c r="Y41" s="615"/>
    </row>
    <row r="42" spans="1:25" x14ac:dyDescent="0.25">
      <c r="T42" s="732"/>
      <c r="U42" s="732"/>
      <c r="X42" s="615"/>
      <c r="Y42" s="615"/>
    </row>
    <row r="43" spans="1:25" x14ac:dyDescent="0.25">
      <c r="T43" s="732"/>
      <c r="U43" s="732"/>
      <c r="X43" s="615"/>
      <c r="Y43" s="615"/>
    </row>
    <row r="44" spans="1:25" x14ac:dyDescent="0.25">
      <c r="T44" s="732"/>
      <c r="U44" s="732"/>
      <c r="X44" s="615"/>
      <c r="Y44" s="615"/>
    </row>
    <row r="45" spans="1:25" x14ac:dyDescent="0.25">
      <c r="T45" s="732"/>
      <c r="U45" s="732"/>
      <c r="X45" s="615"/>
      <c r="Y45" s="615"/>
    </row>
    <row r="46" spans="1:25" x14ac:dyDescent="0.25">
      <c r="T46" s="732"/>
      <c r="U46" s="732"/>
      <c r="X46" s="615"/>
      <c r="Y46" s="615"/>
    </row>
    <row r="47" spans="1:25" x14ac:dyDescent="0.25">
      <c r="T47" s="732"/>
      <c r="U47" s="732"/>
      <c r="X47" s="615"/>
      <c r="Y47" s="615"/>
    </row>
    <row r="48" spans="1: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7.816406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1: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1:25" s="11" customFormat="1" ht="49.5" customHeight="1" x14ac:dyDescent="0.3">
      <c r="B2" s="18"/>
      <c r="C2" s="18"/>
      <c r="D2" s="18"/>
      <c r="E2" s="18"/>
      <c r="F2" s="18"/>
      <c r="G2" s="18"/>
      <c r="H2" s="18"/>
      <c r="I2" s="18"/>
      <c r="J2" s="18"/>
      <c r="K2" s="18"/>
      <c r="X2" s="17"/>
      <c r="Y2" s="17"/>
    </row>
    <row r="3" spans="1:25" s="738" customFormat="1" ht="21" x14ac:dyDescent="0.25">
      <c r="B3" s="1554" t="s">
        <v>400</v>
      </c>
      <c r="C3" s="1554"/>
      <c r="D3" s="1554"/>
      <c r="E3" s="1554"/>
      <c r="F3" s="1554"/>
      <c r="G3" s="1554"/>
      <c r="H3" s="1554"/>
      <c r="I3" s="1554"/>
      <c r="J3" s="1554"/>
      <c r="K3" s="1554"/>
      <c r="L3" s="1554"/>
      <c r="M3" s="1554"/>
      <c r="N3" s="1554"/>
      <c r="O3" s="1554"/>
      <c r="P3" s="1554"/>
      <c r="Q3" s="1554"/>
      <c r="R3" s="1554"/>
      <c r="S3" s="1554"/>
      <c r="T3" s="1554"/>
      <c r="U3" s="1554"/>
      <c r="V3" s="1554"/>
      <c r="W3" s="1554"/>
      <c r="X3" s="1554"/>
      <c r="Y3" s="712"/>
    </row>
    <row r="4" spans="1:25" s="738" customFormat="1" ht="14.25" customHeight="1" x14ac:dyDescent="0.25">
      <c r="B4" s="1475" t="str">
        <f>porsaad!$B$6</f>
        <v>Situación a 31 de agosto de 2025</v>
      </c>
      <c r="C4" s="1475"/>
      <c r="D4" s="1475"/>
      <c r="E4" s="1475"/>
      <c r="F4" s="1475"/>
      <c r="G4" s="1475"/>
      <c r="H4" s="1475"/>
      <c r="I4" s="1475"/>
      <c r="J4" s="1475"/>
      <c r="K4" s="1475"/>
      <c r="L4" s="1475"/>
      <c r="M4" s="1475"/>
      <c r="N4" s="1475"/>
      <c r="O4" s="1475"/>
      <c r="P4" s="1475"/>
      <c r="Q4" s="1475"/>
      <c r="R4" s="1475"/>
      <c r="S4" s="1475"/>
      <c r="T4" s="1475"/>
      <c r="U4" s="1475"/>
      <c r="V4" s="1475"/>
      <c r="W4" s="1475"/>
      <c r="X4" s="739"/>
      <c r="Y4" s="739"/>
    </row>
    <row r="5" spans="1:25" s="4" customFormat="1" ht="5.25" customHeight="1" x14ac:dyDescent="0.25">
      <c r="B5" s="19"/>
      <c r="C5" s="19"/>
      <c r="D5" s="19"/>
      <c r="E5" s="19"/>
      <c r="F5" s="19"/>
      <c r="G5" s="19"/>
      <c r="H5" s="19"/>
      <c r="I5" s="19"/>
      <c r="J5" s="19"/>
      <c r="K5" s="19"/>
      <c r="L5" s="19"/>
      <c r="M5" s="19"/>
      <c r="N5" s="19"/>
      <c r="O5" s="19"/>
      <c r="P5" s="19"/>
      <c r="Q5" s="19"/>
      <c r="R5" s="19"/>
      <c r="S5" s="19"/>
      <c r="T5" s="19"/>
      <c r="U5" s="19"/>
      <c r="V5" s="19"/>
      <c r="W5" s="19"/>
      <c r="X5" s="20"/>
      <c r="Y5" s="20"/>
    </row>
    <row r="6" spans="1:25" s="133" customFormat="1" ht="19.5" customHeight="1" x14ac:dyDescent="0.25">
      <c r="A6" s="132"/>
      <c r="F6" s="1557" t="s">
        <v>52</v>
      </c>
      <c r="G6" s="1557"/>
      <c r="H6" s="1557"/>
      <c r="I6" s="1557"/>
      <c r="J6" s="1557"/>
      <c r="K6" s="1557"/>
      <c r="L6" s="1557"/>
      <c r="M6" s="1557"/>
      <c r="N6" s="1557"/>
      <c r="O6" s="1557"/>
      <c r="P6" s="1557"/>
      <c r="Q6" s="1557"/>
      <c r="R6" s="1557"/>
      <c r="S6" s="1557"/>
      <c r="T6" s="1557"/>
      <c r="U6" s="1557"/>
      <c r="V6" s="1557"/>
      <c r="W6" s="1557"/>
      <c r="X6" s="154"/>
      <c r="Y6" s="154"/>
    </row>
    <row r="7" spans="1:25" s="133" customFormat="1" ht="64.5" customHeight="1" x14ac:dyDescent="0.25">
      <c r="A7" s="132"/>
      <c r="B7" s="1558" t="s">
        <v>12</v>
      </c>
      <c r="C7" s="155"/>
      <c r="D7" s="156"/>
      <c r="E7" s="155"/>
      <c r="F7" s="1559" t="s">
        <v>32</v>
      </c>
      <c r="G7" s="1559"/>
      <c r="H7" s="1559" t="s">
        <v>33</v>
      </c>
      <c r="I7" s="1559"/>
      <c r="J7" s="1559" t="s">
        <v>48</v>
      </c>
      <c r="K7" s="1559"/>
      <c r="L7" s="1559"/>
      <c r="M7" s="1559"/>
      <c r="N7" s="1559" t="s">
        <v>223</v>
      </c>
      <c r="O7" s="1559"/>
      <c r="P7" s="156"/>
      <c r="Q7" s="156"/>
    </row>
    <row r="8" spans="1:25" s="155" customFormat="1" ht="20.25" customHeight="1" x14ac:dyDescent="0.25">
      <c r="A8" s="189"/>
      <c r="B8" s="1558"/>
      <c r="C8" s="157"/>
      <c r="D8" s="156"/>
      <c r="E8" s="157"/>
      <c r="F8" s="156" t="s">
        <v>9</v>
      </c>
      <c r="G8" s="156" t="s">
        <v>28</v>
      </c>
      <c r="H8" s="156" t="s">
        <v>9</v>
      </c>
      <c r="I8" s="156" t="s">
        <v>28</v>
      </c>
      <c r="J8" s="156" t="s">
        <v>9</v>
      </c>
      <c r="K8" s="156" t="s">
        <v>28</v>
      </c>
      <c r="L8" s="156"/>
      <c r="M8" s="156"/>
      <c r="N8" s="156" t="s">
        <v>9</v>
      </c>
      <c r="O8" s="156" t="s">
        <v>28</v>
      </c>
      <c r="P8" s="156"/>
      <c r="Q8" s="156"/>
    </row>
    <row r="9" spans="1:25" s="157" customFormat="1" ht="8.25" customHeight="1" x14ac:dyDescent="0.25">
      <c r="A9" s="190"/>
      <c r="B9" s="158"/>
      <c r="C9" s="159"/>
      <c r="D9" s="160"/>
      <c r="E9" s="159"/>
      <c r="F9" s="161"/>
      <c r="G9" s="161"/>
      <c r="H9" s="161"/>
      <c r="I9" s="161"/>
      <c r="J9" s="161"/>
      <c r="K9" s="161"/>
      <c r="L9" s="161"/>
      <c r="M9" s="161"/>
      <c r="N9" s="161"/>
      <c r="O9" s="161"/>
      <c r="P9" s="161"/>
      <c r="Q9" s="161"/>
    </row>
    <row r="10" spans="1:25" s="162" customFormat="1" ht="18" customHeight="1" x14ac:dyDescent="0.25">
      <c r="A10" s="191"/>
      <c r="B10" s="146" t="s">
        <v>8</v>
      </c>
      <c r="C10" s="159"/>
      <c r="D10" s="163"/>
      <c r="F10" s="164">
        <f>'31dictsaad'!K10</f>
        <v>74049</v>
      </c>
      <c r="G10" s="165">
        <f t="shared" ref="G10:G27" si="0">F10*100/$N10</f>
        <v>23.18116931091048</v>
      </c>
      <c r="H10" s="164">
        <f>'31dictsaad'!N10</f>
        <v>138087</v>
      </c>
      <c r="I10" s="165">
        <f t="shared" ref="I10:I27" si="1">H10*100/$N10</f>
        <v>43.228377515370838</v>
      </c>
      <c r="J10" s="164">
        <f>'31dictsaad'!Q10</f>
        <v>107300</v>
      </c>
      <c r="K10" s="165">
        <f t="shared" ref="K10:K27" si="2">J10*100/$N10</f>
        <v>33.590453173718679</v>
      </c>
      <c r="L10" s="164"/>
      <c r="M10" s="165"/>
      <c r="N10" s="164">
        <f>F10+H10+J10+L10</f>
        <v>319436</v>
      </c>
      <c r="O10" s="165">
        <f>G10+I10+K10+M10</f>
        <v>100</v>
      </c>
      <c r="P10" s="166"/>
      <c r="Q10" s="166"/>
    </row>
    <row r="11" spans="1:25" s="162" customFormat="1" ht="18" customHeight="1" x14ac:dyDescent="0.25">
      <c r="A11" s="191"/>
      <c r="B11" s="146" t="s">
        <v>7</v>
      </c>
      <c r="C11" s="159"/>
      <c r="D11" s="163"/>
      <c r="F11" s="164">
        <f>'31dictsaad'!K11</f>
        <v>13933</v>
      </c>
      <c r="G11" s="165">
        <f t="shared" si="0"/>
        <v>29.198625256716543</v>
      </c>
      <c r="H11" s="164">
        <f>'31dictsaad'!N11</f>
        <v>17080</v>
      </c>
      <c r="I11" s="165">
        <f t="shared" si="1"/>
        <v>35.793620855861519</v>
      </c>
      <c r="J11" s="164">
        <f>'31dictsaad'!Q11</f>
        <v>16705</v>
      </c>
      <c r="K11" s="165">
        <f t="shared" si="2"/>
        <v>35.007753887421934</v>
      </c>
      <c r="L11" s="164"/>
      <c r="M11" s="165"/>
      <c r="N11" s="164">
        <f t="shared" ref="N11:O27" si="3">F11+H11+J11+L11</f>
        <v>47718</v>
      </c>
      <c r="O11" s="165">
        <f t="shared" si="3"/>
        <v>100</v>
      </c>
      <c r="P11" s="166"/>
      <c r="Q11" s="166"/>
    </row>
    <row r="12" spans="1:25" s="162" customFormat="1" ht="22.5" customHeight="1" x14ac:dyDescent="0.25">
      <c r="A12" s="191"/>
      <c r="B12" s="146" t="s">
        <v>37</v>
      </c>
      <c r="C12" s="159"/>
      <c r="D12" s="163"/>
      <c r="F12" s="163">
        <f>'31dictsaad'!K12</f>
        <v>8076</v>
      </c>
      <c r="G12" s="165">
        <f t="shared" si="0"/>
        <v>23.104651828116953</v>
      </c>
      <c r="H12" s="163">
        <f>'31dictsaad'!N12</f>
        <v>11491</v>
      </c>
      <c r="I12" s="165">
        <f t="shared" si="1"/>
        <v>32.874635234880131</v>
      </c>
      <c r="J12" s="163">
        <f>'31dictsaad'!Q12</f>
        <v>15387</v>
      </c>
      <c r="K12" s="165">
        <f t="shared" si="2"/>
        <v>44.020712937002919</v>
      </c>
      <c r="L12" s="163"/>
      <c r="M12" s="165"/>
      <c r="N12" s="164">
        <f t="shared" si="3"/>
        <v>34954</v>
      </c>
      <c r="O12" s="165">
        <f t="shared" si="3"/>
        <v>100</v>
      </c>
      <c r="P12" s="166"/>
      <c r="Q12" s="166"/>
    </row>
    <row r="13" spans="1:25" s="162" customFormat="1" ht="18" customHeight="1" x14ac:dyDescent="0.25">
      <c r="A13" s="191"/>
      <c r="B13" s="146" t="s">
        <v>38</v>
      </c>
      <c r="C13" s="159"/>
      <c r="D13" s="163"/>
      <c r="F13" s="164">
        <f>'31dictsaad'!K13</f>
        <v>8742</v>
      </c>
      <c r="G13" s="165">
        <f t="shared" si="0"/>
        <v>23.597689359175078</v>
      </c>
      <c r="H13" s="164">
        <f>'31dictsaad'!N13</f>
        <v>11843</v>
      </c>
      <c r="I13" s="165">
        <f t="shared" si="1"/>
        <v>31.968363655995248</v>
      </c>
      <c r="J13" s="164">
        <f>'31dictsaad'!Q13</f>
        <v>16461</v>
      </c>
      <c r="K13" s="165">
        <f t="shared" si="2"/>
        <v>44.433946984829674</v>
      </c>
      <c r="L13" s="164"/>
      <c r="M13" s="165"/>
      <c r="N13" s="164">
        <f t="shared" si="3"/>
        <v>37046</v>
      </c>
      <c r="O13" s="165">
        <f t="shared" si="3"/>
        <v>100</v>
      </c>
      <c r="P13" s="166"/>
      <c r="Q13" s="166"/>
    </row>
    <row r="14" spans="1:25" s="162" customFormat="1" ht="18" customHeight="1" x14ac:dyDescent="0.25">
      <c r="A14" s="191"/>
      <c r="B14" s="146" t="s">
        <v>6</v>
      </c>
      <c r="C14" s="159"/>
      <c r="D14" s="163"/>
      <c r="F14" s="164">
        <f>'31dictsaad'!K14</f>
        <v>21462</v>
      </c>
      <c r="G14" s="165">
        <f t="shared" si="0"/>
        <v>33.981981411403325</v>
      </c>
      <c r="H14" s="164">
        <f>'31dictsaad'!N14</f>
        <v>22459</v>
      </c>
      <c r="I14" s="165">
        <f t="shared" si="1"/>
        <v>35.560587108317371</v>
      </c>
      <c r="J14" s="164">
        <f>'31dictsaad'!Q14</f>
        <v>19236</v>
      </c>
      <c r="K14" s="165">
        <f t="shared" si="2"/>
        <v>30.457431480279304</v>
      </c>
      <c r="L14" s="164"/>
      <c r="M14" s="165"/>
      <c r="N14" s="164">
        <f t="shared" si="3"/>
        <v>63157</v>
      </c>
      <c r="O14" s="165">
        <f t="shared" si="3"/>
        <v>100</v>
      </c>
      <c r="P14" s="166"/>
      <c r="Q14" s="166"/>
    </row>
    <row r="15" spans="1:25" s="162" customFormat="1" ht="18" customHeight="1" x14ac:dyDescent="0.25">
      <c r="A15" s="191"/>
      <c r="B15" s="146" t="s">
        <v>5</v>
      </c>
      <c r="C15" s="159"/>
      <c r="D15" s="163"/>
      <c r="F15" s="163">
        <f>'31dictsaad'!K15</f>
        <v>5197</v>
      </c>
      <c r="G15" s="165">
        <f t="shared" si="0"/>
        <v>28.020704157006524</v>
      </c>
      <c r="H15" s="163">
        <f>'31dictsaad'!N15</f>
        <v>8037</v>
      </c>
      <c r="I15" s="165">
        <f t="shared" si="1"/>
        <v>43.333153609748209</v>
      </c>
      <c r="J15" s="163">
        <f>'31dictsaad'!Q15</f>
        <v>5313</v>
      </c>
      <c r="K15" s="165">
        <f t="shared" si="2"/>
        <v>28.646142233245268</v>
      </c>
      <c r="L15" s="163"/>
      <c r="M15" s="165"/>
      <c r="N15" s="164">
        <f t="shared" si="3"/>
        <v>18547</v>
      </c>
      <c r="O15" s="165">
        <f t="shared" si="3"/>
        <v>100</v>
      </c>
      <c r="P15" s="166"/>
      <c r="Q15" s="166"/>
    </row>
    <row r="16" spans="1:25" s="162" customFormat="1" ht="18" customHeight="1" x14ac:dyDescent="0.25">
      <c r="A16" s="191"/>
      <c r="B16" s="146" t="s">
        <v>4</v>
      </c>
      <c r="C16" s="159"/>
      <c r="D16" s="163"/>
      <c r="F16" s="164">
        <f>'31dictsaad'!K16</f>
        <v>34745</v>
      </c>
      <c r="G16" s="165">
        <f t="shared" si="0"/>
        <v>27.229410427817964</v>
      </c>
      <c r="H16" s="164">
        <f>'31dictsaad'!N16</f>
        <v>42006</v>
      </c>
      <c r="I16" s="165">
        <f t="shared" si="1"/>
        <v>32.919804703724893</v>
      </c>
      <c r="J16" s="164">
        <f>'31dictsaad'!Q16</f>
        <v>50850</v>
      </c>
      <c r="K16" s="165">
        <f t="shared" si="2"/>
        <v>39.850784868457147</v>
      </c>
      <c r="L16" s="164"/>
      <c r="M16" s="165"/>
      <c r="N16" s="164">
        <f t="shared" si="3"/>
        <v>127601</v>
      </c>
      <c r="O16" s="165">
        <f t="shared" si="3"/>
        <v>100</v>
      </c>
      <c r="P16" s="166"/>
      <c r="Q16" s="166"/>
    </row>
    <row r="17" spans="1:25" s="162" customFormat="1" ht="18" customHeight="1" x14ac:dyDescent="0.25">
      <c r="A17" s="191"/>
      <c r="B17" s="146" t="s">
        <v>40</v>
      </c>
      <c r="C17" s="159"/>
      <c r="D17" s="163"/>
      <c r="F17" s="164">
        <f>'31dictsaad'!K17</f>
        <v>24349</v>
      </c>
      <c r="G17" s="165">
        <f t="shared" si="0"/>
        <v>29.344983428743596</v>
      </c>
      <c r="H17" s="164">
        <f>'31dictsaad'!N17</f>
        <v>27115</v>
      </c>
      <c r="I17" s="165">
        <f t="shared" si="1"/>
        <v>32.678517625790903</v>
      </c>
      <c r="J17" s="164">
        <f>'31dictsaad'!Q17</f>
        <v>31511</v>
      </c>
      <c r="K17" s="165">
        <f t="shared" si="2"/>
        <v>37.976498945465501</v>
      </c>
      <c r="L17" s="164"/>
      <c r="M17" s="165"/>
      <c r="N17" s="164">
        <f t="shared" si="3"/>
        <v>82975</v>
      </c>
      <c r="O17" s="165">
        <f t="shared" si="3"/>
        <v>100</v>
      </c>
      <c r="P17" s="166"/>
      <c r="Q17" s="166"/>
    </row>
    <row r="18" spans="1:25" s="162" customFormat="1" ht="18" customHeight="1" x14ac:dyDescent="0.25">
      <c r="A18" s="191"/>
      <c r="B18" s="146" t="s">
        <v>41</v>
      </c>
      <c r="C18" s="159"/>
      <c r="D18" s="163"/>
      <c r="F18" s="164">
        <f>'31dictsaad'!K18</f>
        <v>49408</v>
      </c>
      <c r="G18" s="165">
        <f t="shared" si="0"/>
        <v>17.650379028743309</v>
      </c>
      <c r="H18" s="164">
        <f>'31dictsaad'!N18</f>
        <v>104726</v>
      </c>
      <c r="I18" s="165">
        <f t="shared" si="1"/>
        <v>37.412030322299465</v>
      </c>
      <c r="J18" s="164">
        <f>'31dictsaad'!Q18</f>
        <v>125792</v>
      </c>
      <c r="K18" s="165">
        <f t="shared" si="2"/>
        <v>44.937590648957226</v>
      </c>
      <c r="L18" s="164"/>
      <c r="M18" s="165"/>
      <c r="N18" s="164">
        <f t="shared" si="3"/>
        <v>279926</v>
      </c>
      <c r="O18" s="165">
        <f t="shared" si="3"/>
        <v>100</v>
      </c>
      <c r="P18" s="166"/>
      <c r="Q18" s="166"/>
    </row>
    <row r="19" spans="1:25" s="162" customFormat="1" ht="18" customHeight="1" x14ac:dyDescent="0.25">
      <c r="A19" s="191"/>
      <c r="B19" s="146" t="s">
        <v>3</v>
      </c>
      <c r="C19" s="159"/>
      <c r="D19" s="163"/>
      <c r="F19" s="164">
        <f>'31dictsaad'!K19</f>
        <v>49264</v>
      </c>
      <c r="G19" s="165">
        <f t="shared" si="0"/>
        <v>26.8959681161794</v>
      </c>
      <c r="H19" s="164">
        <f>'31dictsaad'!N19</f>
        <v>68632</v>
      </c>
      <c r="I19" s="165">
        <f>H19*100/$N19</f>
        <v>37.470040673709498</v>
      </c>
      <c r="J19" s="164">
        <f>'31dictsaad'!Q19</f>
        <v>65269</v>
      </c>
      <c r="K19" s="165">
        <f>J19*100/$N19</f>
        <v>35.633991210111105</v>
      </c>
      <c r="L19" s="164"/>
      <c r="M19" s="165"/>
      <c r="N19" s="164">
        <f t="shared" si="3"/>
        <v>183165</v>
      </c>
      <c r="O19" s="165">
        <f t="shared" si="3"/>
        <v>100</v>
      </c>
      <c r="P19" s="166"/>
      <c r="Q19" s="166"/>
    </row>
    <row r="20" spans="1:25" s="162" customFormat="1" ht="18" customHeight="1" x14ac:dyDescent="0.25">
      <c r="A20" s="191"/>
      <c r="B20" s="146" t="s">
        <v>2</v>
      </c>
      <c r="C20" s="159"/>
      <c r="D20" s="163"/>
      <c r="F20" s="164">
        <f>'31dictsaad'!K20</f>
        <v>13075</v>
      </c>
      <c r="G20" s="165">
        <f t="shared" si="0"/>
        <v>31.578311798092017</v>
      </c>
      <c r="H20" s="164">
        <f>'31dictsaad'!N20</f>
        <v>13754</v>
      </c>
      <c r="I20" s="165">
        <f>H20*100/$N20</f>
        <v>33.218210361067506</v>
      </c>
      <c r="J20" s="164">
        <f>'31dictsaad'!Q20</f>
        <v>14576</v>
      </c>
      <c r="K20" s="165">
        <f>J20*100/$N20</f>
        <v>35.203477840840478</v>
      </c>
      <c r="L20" s="164"/>
      <c r="M20" s="165"/>
      <c r="N20" s="164">
        <f t="shared" si="3"/>
        <v>41405</v>
      </c>
      <c r="O20" s="165">
        <f t="shared" si="3"/>
        <v>100</v>
      </c>
      <c r="P20" s="166"/>
      <c r="Q20" s="166"/>
    </row>
    <row r="21" spans="1:25" s="162" customFormat="1" ht="18" customHeight="1" x14ac:dyDescent="0.25">
      <c r="A21" s="191"/>
      <c r="B21" s="146" t="s">
        <v>35</v>
      </c>
      <c r="C21" s="159"/>
      <c r="D21" s="163"/>
      <c r="F21" s="164">
        <f>'31dictsaad'!K21</f>
        <v>27572</v>
      </c>
      <c r="G21" s="165">
        <f t="shared" si="0"/>
        <v>31.330038066018975</v>
      </c>
      <c r="H21" s="164">
        <f>'31dictsaad'!N21</f>
        <v>29735</v>
      </c>
      <c r="I21" s="165">
        <f>H21*100/$N21</f>
        <v>33.787852962899834</v>
      </c>
      <c r="J21" s="164">
        <f>'31dictsaad'!Q21</f>
        <v>30698</v>
      </c>
      <c r="K21" s="165">
        <f>J21*100/$N21</f>
        <v>34.882108971081188</v>
      </c>
      <c r="L21" s="164"/>
      <c r="M21" s="165"/>
      <c r="N21" s="164">
        <f t="shared" si="3"/>
        <v>88005</v>
      </c>
      <c r="O21" s="165">
        <f t="shared" si="3"/>
        <v>100</v>
      </c>
      <c r="P21" s="166"/>
      <c r="Q21" s="166"/>
    </row>
    <row r="22" spans="1:25" s="162" customFormat="1" ht="21" customHeight="1" x14ac:dyDescent="0.25">
      <c r="A22" s="191"/>
      <c r="B22" s="146" t="s">
        <v>42</v>
      </c>
      <c r="C22" s="159"/>
      <c r="D22" s="163"/>
      <c r="F22" s="164">
        <f>'31dictsaad'!K22</f>
        <v>67102</v>
      </c>
      <c r="G22" s="165">
        <f t="shared" si="0"/>
        <v>31.177459972308178</v>
      </c>
      <c r="H22" s="164">
        <f>'31dictsaad'!N22</f>
        <v>80608</v>
      </c>
      <c r="I22" s="165">
        <f>H22*100/$N22</f>
        <v>37.452724113257695</v>
      </c>
      <c r="J22" s="164">
        <f>'31dictsaad'!Q22</f>
        <v>67516</v>
      </c>
      <c r="K22" s="165">
        <f>J22*100/$N22</f>
        <v>31.369815914434131</v>
      </c>
      <c r="L22" s="164"/>
      <c r="M22" s="165"/>
      <c r="N22" s="164">
        <f t="shared" si="3"/>
        <v>215226</v>
      </c>
      <c r="O22" s="165">
        <f t="shared" si="3"/>
        <v>100</v>
      </c>
      <c r="P22" s="166"/>
      <c r="Q22" s="166"/>
    </row>
    <row r="23" spans="1:25" s="162" customFormat="1" ht="18" customHeight="1" x14ac:dyDescent="0.25">
      <c r="A23" s="191"/>
      <c r="B23" s="146" t="s">
        <v>43</v>
      </c>
      <c r="C23" s="159"/>
      <c r="D23" s="163"/>
      <c r="F23" s="164">
        <f>'31dictsaad'!K23</f>
        <v>15389</v>
      </c>
      <c r="G23" s="165">
        <f t="shared" si="0"/>
        <v>28.792471186948063</v>
      </c>
      <c r="H23" s="164">
        <f>'31dictsaad'!N23</f>
        <v>19561</v>
      </c>
      <c r="I23" s="165">
        <f>H23*100/$N23</f>
        <v>36.598188893878159</v>
      </c>
      <c r="J23" s="164">
        <f>'31dictsaad'!Q23</f>
        <v>18498</v>
      </c>
      <c r="K23" s="165">
        <f>J23*100/$N23</f>
        <v>34.609339919173777</v>
      </c>
      <c r="L23" s="164"/>
      <c r="M23" s="165"/>
      <c r="N23" s="164">
        <f t="shared" si="3"/>
        <v>53448</v>
      </c>
      <c r="O23" s="165">
        <f t="shared" si="3"/>
        <v>100</v>
      </c>
      <c r="P23" s="166"/>
      <c r="Q23" s="166"/>
    </row>
    <row r="24" spans="1:25" s="162" customFormat="1" ht="22.5" customHeight="1" x14ac:dyDescent="0.25">
      <c r="A24" s="191"/>
      <c r="B24" s="146" t="s">
        <v>44</v>
      </c>
      <c r="C24" s="159"/>
      <c r="D24" s="163"/>
      <c r="F24" s="163">
        <f>'31dictsaad'!K24</f>
        <v>3290</v>
      </c>
      <c r="G24" s="167">
        <f t="shared" si="0"/>
        <v>18.613861386138613</v>
      </c>
      <c r="H24" s="163">
        <f>'31dictsaad'!N24</f>
        <v>6650</v>
      </c>
      <c r="I24" s="165">
        <f t="shared" si="1"/>
        <v>37.623762376237622</v>
      </c>
      <c r="J24" s="163">
        <f>'31dictsaad'!Q24</f>
        <v>7735</v>
      </c>
      <c r="K24" s="165">
        <f t="shared" si="2"/>
        <v>43.762376237623762</v>
      </c>
      <c r="L24" s="163"/>
      <c r="M24" s="165"/>
      <c r="N24" s="163">
        <f t="shared" si="3"/>
        <v>17675</v>
      </c>
      <c r="O24" s="165">
        <f t="shared" si="3"/>
        <v>100</v>
      </c>
      <c r="P24" s="166"/>
      <c r="Q24" s="166"/>
    </row>
    <row r="25" spans="1:25" s="162" customFormat="1" ht="18" customHeight="1" x14ac:dyDescent="0.25">
      <c r="A25" s="191"/>
      <c r="B25" s="146" t="s">
        <v>45</v>
      </c>
      <c r="C25" s="159"/>
      <c r="D25" s="163"/>
      <c r="F25" s="163">
        <f>'31dictsaad'!K25</f>
        <v>19695</v>
      </c>
      <c r="G25" s="167">
        <f t="shared" si="0"/>
        <v>22.69793707502593</v>
      </c>
      <c r="H25" s="163">
        <f>'31dictsaad'!N25</f>
        <v>27334</v>
      </c>
      <c r="I25" s="165">
        <f t="shared" si="1"/>
        <v>31.5016710844762</v>
      </c>
      <c r="J25" s="163">
        <f>'31dictsaad'!Q25</f>
        <v>39741</v>
      </c>
      <c r="K25" s="165">
        <f t="shared" si="2"/>
        <v>45.800391840497866</v>
      </c>
      <c r="L25" s="163"/>
      <c r="M25" s="165"/>
      <c r="N25" s="163">
        <f t="shared" si="3"/>
        <v>86770</v>
      </c>
      <c r="O25" s="165">
        <f t="shared" si="3"/>
        <v>100</v>
      </c>
      <c r="P25" s="166"/>
      <c r="Q25" s="166"/>
    </row>
    <row r="26" spans="1:25" s="162" customFormat="1" ht="18" customHeight="1" x14ac:dyDescent="0.25">
      <c r="A26" s="191"/>
      <c r="B26" s="146" t="s">
        <v>46</v>
      </c>
      <c r="C26" s="159"/>
      <c r="D26" s="163"/>
      <c r="F26" s="163">
        <f>'31dictsaad'!K26</f>
        <v>2307</v>
      </c>
      <c r="G26" s="167">
        <f t="shared" si="0"/>
        <v>22.398058252427184</v>
      </c>
      <c r="H26" s="163">
        <f>'31dictsaad'!N26</f>
        <v>4403</v>
      </c>
      <c r="I26" s="165">
        <f t="shared" si="1"/>
        <v>42.747572815533978</v>
      </c>
      <c r="J26" s="163">
        <f>'31dictsaad'!Q26</f>
        <v>3590</v>
      </c>
      <c r="K26" s="165">
        <f t="shared" si="2"/>
        <v>34.854368932038838</v>
      </c>
      <c r="L26" s="163"/>
      <c r="M26" s="165"/>
      <c r="N26" s="163">
        <f t="shared" si="3"/>
        <v>10300</v>
      </c>
      <c r="O26" s="165">
        <f t="shared" si="3"/>
        <v>100</v>
      </c>
      <c r="P26" s="166"/>
      <c r="Q26" s="166"/>
    </row>
    <row r="27" spans="1:25" s="162" customFormat="1" ht="18" customHeight="1" x14ac:dyDescent="0.25">
      <c r="A27" s="191"/>
      <c r="B27" s="146" t="s">
        <v>1</v>
      </c>
      <c r="C27" s="159"/>
      <c r="D27" s="163"/>
      <c r="F27" s="163">
        <f>'31dictsaad'!K27</f>
        <v>1258</v>
      </c>
      <c r="G27" s="167">
        <f t="shared" si="0"/>
        <v>30.088495575221238</v>
      </c>
      <c r="H27" s="163">
        <f>'31dictsaad'!N27</f>
        <v>1553</v>
      </c>
      <c r="I27" s="165">
        <f t="shared" si="1"/>
        <v>37.14422386988759</v>
      </c>
      <c r="J27" s="163">
        <f>'31dictsaad'!Q27</f>
        <v>1370</v>
      </c>
      <c r="K27" s="165">
        <f t="shared" si="2"/>
        <v>32.767280554891173</v>
      </c>
      <c r="L27" s="163"/>
      <c r="M27" s="165"/>
      <c r="N27" s="164">
        <f t="shared" si="3"/>
        <v>4181</v>
      </c>
      <c r="O27" s="165">
        <f t="shared" si="3"/>
        <v>100</v>
      </c>
      <c r="P27" s="166"/>
      <c r="Q27" s="166"/>
    </row>
    <row r="28" spans="1:25" s="162" customFormat="1" ht="8.25" customHeight="1" x14ac:dyDescent="0.25">
      <c r="A28" s="191"/>
      <c r="B28" s="168"/>
      <c r="C28" s="159"/>
      <c r="D28" s="169"/>
      <c r="F28" s="163"/>
      <c r="G28" s="170"/>
      <c r="H28" s="163"/>
      <c r="I28" s="170"/>
      <c r="J28" s="163"/>
      <c r="K28" s="170"/>
      <c r="L28" s="163"/>
      <c r="M28" s="170"/>
      <c r="N28" s="164"/>
      <c r="O28" s="166"/>
      <c r="P28" s="166"/>
      <c r="Q28" s="170"/>
    </row>
    <row r="29" spans="1:25" s="162" customFormat="1" ht="14" x14ac:dyDescent="0.25">
      <c r="B29" s="208" t="s">
        <v>0</v>
      </c>
      <c r="C29" s="159"/>
      <c r="D29" s="171"/>
      <c r="F29" s="147">
        <f>SUM(F10:F27)</f>
        <v>438913</v>
      </c>
      <c r="G29" s="172">
        <f>F29*100/$N29</f>
        <v>25.644406921272424</v>
      </c>
      <c r="H29" s="147">
        <f>SUM(H10:H27)</f>
        <v>635074</v>
      </c>
      <c r="I29" s="172">
        <f>H29*100/$N29</f>
        <v>37.105522235887669</v>
      </c>
      <c r="J29" s="147">
        <f>SUM(J10:J27)</f>
        <v>637548</v>
      </c>
      <c r="K29" s="172">
        <f>J29*100/$N29</f>
        <v>37.250070842839904</v>
      </c>
      <c r="L29" s="147"/>
      <c r="M29" s="172"/>
      <c r="N29" s="147">
        <f>SUM(N10:N27)</f>
        <v>1711535</v>
      </c>
      <c r="O29" s="172">
        <f>N29*100/$N29</f>
        <v>100</v>
      </c>
      <c r="P29" s="172"/>
      <c r="Q29" s="172"/>
    </row>
    <row r="30" spans="1:25" s="162" customFormat="1" ht="20.25" customHeight="1" x14ac:dyDescent="0.25">
      <c r="B30" s="146" t="s">
        <v>0</v>
      </c>
      <c r="C30" s="173"/>
      <c r="D30" s="147">
        <f>SUM(D10:D29)</f>
        <v>0</v>
      </c>
      <c r="E30" s="174"/>
      <c r="F30" s="147">
        <f>SUM(F10:F27)</f>
        <v>438913</v>
      </c>
      <c r="G30" s="175">
        <f>F30*100/$N30</f>
        <v>25.644406921272424</v>
      </c>
      <c r="H30" s="147">
        <f>SUM(H10:H27)</f>
        <v>635074</v>
      </c>
      <c r="I30" s="175">
        <f>H30*100/$N30</f>
        <v>37.105522235887669</v>
      </c>
      <c r="J30" s="147">
        <f>SUM(J10:J27)</f>
        <v>637548</v>
      </c>
      <c r="K30" s="175">
        <f>J30*100/$N30</f>
        <v>37.250070842839904</v>
      </c>
      <c r="L30" s="147">
        <f>SUM(L10:L28)</f>
        <v>0</v>
      </c>
      <c r="M30" s="175">
        <f>L30*100/$N30</f>
        <v>0</v>
      </c>
      <c r="N30" s="147">
        <f>F30+H30+J30+L30</f>
        <v>1711535</v>
      </c>
      <c r="O30" s="175">
        <f>G30+I30+K30+M30</f>
        <v>100</v>
      </c>
      <c r="P30" s="176"/>
      <c r="Q30" s="176" t="e">
        <f>(N30/D30)</f>
        <v>#DIV/0!</v>
      </c>
    </row>
    <row r="31" spans="1: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1: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0"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53125" defaultRowHeight="14.5" x14ac:dyDescent="0.25"/>
  <cols>
    <col min="1" max="1" width="0.81640625" style="333" customWidth="1"/>
    <col min="2" max="2" width="28.7265625" style="333" customWidth="1"/>
    <col min="3" max="3" width="0.7265625" style="333" customWidth="1"/>
    <col min="4" max="4" width="11.81640625" style="333" customWidth="1"/>
    <col min="5" max="5" width="7.7265625" style="333" customWidth="1"/>
    <col min="6" max="6" width="0.453125" style="333" customWidth="1"/>
    <col min="7" max="7" width="16.54296875" style="333" customWidth="1"/>
    <col min="8" max="8" width="7.26953125" style="333" customWidth="1"/>
    <col min="9" max="9" width="0.7265625" style="333" customWidth="1"/>
    <col min="10" max="10" width="10.453125" style="333" customWidth="1"/>
    <col min="11" max="11" width="9.54296875" style="333" customWidth="1"/>
    <col min="12" max="12" width="11" style="333" customWidth="1"/>
    <col min="13" max="19" width="11.453125" style="333"/>
    <col min="20" max="20" width="2.26953125" style="333" customWidth="1"/>
    <col min="21" max="16384" width="11.453125" style="333"/>
  </cols>
  <sheetData>
    <row r="1" spans="1:260" s="613" customFormat="1" ht="9" customHeight="1" x14ac:dyDescent="0.35">
      <c r="A1" s="340"/>
      <c r="B1" s="311"/>
      <c r="C1" s="341"/>
      <c r="D1" s="340"/>
      <c r="E1" s="340"/>
      <c r="F1" s="341"/>
      <c r="G1" s="340"/>
      <c r="H1" s="340"/>
      <c r="I1" s="341"/>
      <c r="J1" s="340"/>
      <c r="K1" s="340"/>
      <c r="L1" s="748"/>
      <c r="M1" s="748"/>
      <c r="N1" s="748"/>
      <c r="O1" s="748"/>
      <c r="P1" s="340"/>
      <c r="Q1" s="340"/>
      <c r="R1" s="340"/>
      <c r="S1" s="748"/>
      <c r="T1" s="748"/>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19" customFormat="1" ht="49.5" customHeight="1" x14ac:dyDescent="0.35">
      <c r="A2" s="343"/>
      <c r="B2" s="749"/>
      <c r="C2" s="749"/>
      <c r="D2" s="749"/>
      <c r="E2" s="749"/>
      <c r="F2" s="749"/>
      <c r="G2" s="749"/>
      <c r="H2" s="749"/>
      <c r="I2" s="749"/>
      <c r="J2" s="343"/>
      <c r="K2" s="343"/>
      <c r="L2" s="748"/>
      <c r="M2" s="748"/>
      <c r="N2" s="748"/>
      <c r="O2" s="748"/>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1" customFormat="1" ht="7" customHeight="1" x14ac:dyDescent="0.35">
      <c r="A3" s="345"/>
      <c r="B3" s="1448"/>
      <c r="C3" s="1448"/>
      <c r="D3" s="1448"/>
      <c r="E3" s="1448"/>
      <c r="F3" s="1448"/>
      <c r="G3" s="1448"/>
      <c r="H3" s="1448"/>
      <c r="I3" s="1448"/>
      <c r="J3" s="345"/>
      <c r="K3" s="345"/>
      <c r="L3" s="748"/>
      <c r="M3" s="748"/>
      <c r="N3" s="748"/>
      <c r="O3" s="748"/>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3" customFormat="1" ht="20.25" customHeight="1" x14ac:dyDescent="0.25">
      <c r="A4" s="1519" t="s">
        <v>401</v>
      </c>
      <c r="B4" s="1519"/>
      <c r="C4" s="1519"/>
      <c r="D4" s="1519"/>
      <c r="E4" s="1519"/>
      <c r="F4" s="1519"/>
      <c r="G4" s="1519"/>
      <c r="H4" s="1519"/>
      <c r="I4" s="1519"/>
      <c r="J4" s="1519"/>
      <c r="K4" s="1519"/>
      <c r="L4" s="1519"/>
      <c r="M4" s="1519"/>
      <c r="N4" s="1519"/>
      <c r="O4" s="1519"/>
      <c r="P4" s="1519"/>
      <c r="Q4" s="1519"/>
      <c r="R4" s="1519"/>
      <c r="S4" s="437"/>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2"/>
      <c r="GR4" s="492"/>
      <c r="GS4" s="492"/>
      <c r="GT4" s="492"/>
      <c r="GU4" s="492"/>
      <c r="GV4" s="492"/>
      <c r="GW4" s="492"/>
      <c r="GX4" s="492"/>
      <c r="GY4" s="492"/>
      <c r="GZ4" s="492"/>
      <c r="HA4" s="492"/>
      <c r="HB4" s="492"/>
      <c r="HC4" s="492"/>
      <c r="HD4" s="492"/>
      <c r="HE4" s="492"/>
      <c r="HF4" s="492"/>
      <c r="HG4" s="492"/>
      <c r="HH4" s="492"/>
      <c r="HI4" s="492"/>
      <c r="HJ4" s="492"/>
      <c r="HK4" s="492"/>
      <c r="HL4" s="492"/>
      <c r="HM4" s="492"/>
      <c r="HN4" s="492"/>
      <c r="HO4" s="492"/>
      <c r="HP4" s="492"/>
      <c r="HQ4" s="492"/>
      <c r="HR4" s="492"/>
      <c r="HS4" s="492"/>
      <c r="HT4" s="492"/>
      <c r="HU4" s="492"/>
      <c r="HV4" s="492"/>
      <c r="HW4" s="492"/>
      <c r="HX4" s="492"/>
      <c r="HY4" s="492"/>
      <c r="HZ4" s="492"/>
      <c r="IA4" s="492"/>
      <c r="IB4" s="492"/>
      <c r="IC4" s="492"/>
      <c r="ID4" s="492"/>
      <c r="IE4" s="492"/>
      <c r="IF4" s="492"/>
      <c r="IG4" s="492"/>
      <c r="IH4" s="492"/>
      <c r="II4" s="492"/>
      <c r="IJ4" s="492"/>
      <c r="IK4" s="492"/>
      <c r="IL4" s="492"/>
      <c r="IM4" s="492"/>
      <c r="IN4" s="492"/>
      <c r="IO4" s="492"/>
      <c r="IP4" s="492"/>
      <c r="IQ4" s="492"/>
      <c r="IR4" s="492"/>
      <c r="IS4" s="492"/>
      <c r="IT4" s="492"/>
      <c r="IU4" s="492"/>
      <c r="IV4" s="492"/>
      <c r="IW4" s="492"/>
      <c r="IX4" s="492"/>
      <c r="IY4" s="492"/>
      <c r="IZ4" s="492"/>
    </row>
    <row r="5" spans="1:260" s="623" customFormat="1" ht="12" customHeight="1" x14ac:dyDescent="0.25">
      <c r="A5" s="492"/>
      <c r="B5" s="1475" t="str">
        <f>porsaad!$B$6</f>
        <v>Situación a 31 de agosto de 2025</v>
      </c>
      <c r="C5" s="1475"/>
      <c r="D5" s="1475"/>
      <c r="E5" s="1475"/>
      <c r="F5" s="1475"/>
      <c r="G5" s="1475"/>
      <c r="H5" s="1475"/>
      <c r="I5" s="1475"/>
      <c r="J5" s="1475"/>
      <c r="K5" s="1475"/>
      <c r="L5" s="1475"/>
      <c r="M5" s="1475"/>
      <c r="N5" s="1475"/>
      <c r="O5" s="1475"/>
      <c r="P5" s="1475"/>
      <c r="Q5" s="1475"/>
      <c r="R5" s="1475"/>
      <c r="S5" s="750"/>
      <c r="T5" s="750"/>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2"/>
      <c r="FB5" s="492"/>
      <c r="FC5" s="492"/>
      <c r="FD5" s="492"/>
      <c r="FE5" s="492"/>
      <c r="FF5" s="492"/>
      <c r="FG5" s="492"/>
      <c r="FH5" s="492"/>
      <c r="FI5" s="492"/>
      <c r="FJ5" s="492"/>
      <c r="FK5" s="492"/>
      <c r="FL5" s="492"/>
      <c r="FM5" s="492"/>
      <c r="FN5" s="492"/>
      <c r="FO5" s="492"/>
      <c r="FP5" s="492"/>
      <c r="FQ5" s="492"/>
      <c r="FR5" s="492"/>
      <c r="FS5" s="492"/>
      <c r="FT5" s="492"/>
      <c r="FU5" s="492"/>
      <c r="FV5" s="492"/>
      <c r="FW5" s="492"/>
      <c r="FX5" s="492"/>
      <c r="FY5" s="492"/>
      <c r="FZ5" s="492"/>
      <c r="GA5" s="492"/>
      <c r="GB5" s="492"/>
      <c r="GC5" s="492"/>
      <c r="GD5" s="492"/>
      <c r="GE5" s="492"/>
      <c r="GF5" s="492"/>
      <c r="GG5" s="492"/>
      <c r="GH5" s="492"/>
      <c r="GI5" s="492"/>
      <c r="GJ5" s="492"/>
      <c r="GK5" s="492"/>
      <c r="GL5" s="492"/>
      <c r="GM5" s="492"/>
      <c r="GN5" s="492"/>
      <c r="GO5" s="492"/>
      <c r="GP5" s="492"/>
      <c r="GQ5" s="492"/>
      <c r="GR5" s="492"/>
      <c r="GS5" s="492"/>
      <c r="GT5" s="492"/>
      <c r="GU5" s="492"/>
      <c r="GV5" s="492"/>
      <c r="GW5" s="492"/>
      <c r="GX5" s="492"/>
      <c r="GY5" s="492"/>
      <c r="GZ5" s="492"/>
      <c r="HA5" s="492"/>
      <c r="HB5" s="492"/>
      <c r="HC5" s="492"/>
      <c r="HD5" s="492"/>
      <c r="HE5" s="492"/>
      <c r="HF5" s="492"/>
      <c r="HG5" s="492"/>
      <c r="HH5" s="492"/>
      <c r="HI5" s="492"/>
      <c r="HJ5" s="492"/>
      <c r="HK5" s="492"/>
      <c r="HL5" s="492"/>
      <c r="HM5" s="492"/>
      <c r="HN5" s="492"/>
      <c r="HO5" s="492"/>
      <c r="HP5" s="492"/>
      <c r="HQ5" s="492"/>
      <c r="HR5" s="492"/>
      <c r="HS5" s="492"/>
      <c r="HT5" s="492"/>
      <c r="HU5" s="492"/>
      <c r="HV5" s="492"/>
      <c r="HW5" s="492"/>
      <c r="HX5" s="492"/>
      <c r="HY5" s="492"/>
      <c r="HZ5" s="492"/>
      <c r="IA5" s="492"/>
      <c r="IB5" s="492"/>
      <c r="IC5" s="492"/>
      <c r="ID5" s="492"/>
      <c r="IE5" s="492"/>
      <c r="IF5" s="492"/>
      <c r="IG5" s="492"/>
      <c r="IH5" s="492"/>
      <c r="II5" s="492"/>
      <c r="IJ5" s="492"/>
      <c r="IK5" s="492"/>
      <c r="IL5" s="492"/>
      <c r="IM5" s="492"/>
      <c r="IN5" s="492"/>
      <c r="IO5" s="492"/>
      <c r="IP5" s="492"/>
      <c r="IQ5" s="492"/>
      <c r="IR5" s="492"/>
      <c r="IS5" s="492"/>
      <c r="IT5" s="492"/>
      <c r="IU5" s="492"/>
      <c r="IV5" s="492"/>
      <c r="IW5" s="492"/>
      <c r="IX5" s="492"/>
      <c r="IY5" s="492"/>
      <c r="IZ5" s="492"/>
    </row>
    <row r="6" spans="1:260" s="621" customFormat="1" ht="7" customHeight="1" x14ac:dyDescent="0.25">
      <c r="A6" s="345"/>
      <c r="B6" s="345"/>
      <c r="C6" s="345"/>
      <c r="D6" s="487"/>
      <c r="E6" s="487"/>
      <c r="F6" s="345"/>
      <c r="G6" s="345"/>
      <c r="H6" s="345"/>
      <c r="I6" s="345"/>
      <c r="J6" s="345"/>
      <c r="K6" s="345"/>
      <c r="L6" s="345"/>
      <c r="M6" s="751"/>
      <c r="N6" s="751"/>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1" customFormat="1" ht="4.5" customHeight="1" x14ac:dyDescent="0.25">
      <c r="A7" s="345"/>
      <c r="B7" s="345"/>
      <c r="C7" s="345"/>
      <c r="D7" s="345"/>
      <c r="E7" s="345"/>
      <c r="F7" s="322"/>
      <c r="G7" s="345"/>
      <c r="H7" s="345"/>
      <c r="I7" s="345"/>
      <c r="J7" s="345"/>
      <c r="K7" s="345"/>
      <c r="L7" s="345"/>
      <c r="M7" s="740"/>
      <c r="N7" s="740"/>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3" customFormat="1" ht="30" customHeight="1" x14ac:dyDescent="0.25">
      <c r="A8" s="492"/>
      <c r="B8" s="1560" t="s">
        <v>12</v>
      </c>
      <c r="C8" s="437"/>
      <c r="D8" s="1562" t="s">
        <v>475</v>
      </c>
      <c r="E8" s="1563"/>
      <c r="F8" s="437"/>
      <c r="G8" s="1562" t="s">
        <v>474</v>
      </c>
      <c r="H8" s="1563"/>
      <c r="I8" s="437"/>
      <c r="J8" s="1564" t="s">
        <v>243</v>
      </c>
      <c r="K8" s="1565"/>
      <c r="L8" s="1565"/>
      <c r="M8" s="753"/>
      <c r="N8" s="753"/>
      <c r="O8" s="437"/>
      <c r="P8" s="437"/>
      <c r="Q8" s="437"/>
      <c r="R8" s="437"/>
      <c r="S8" s="437"/>
      <c r="T8" s="437"/>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c r="DG8" s="492"/>
      <c r="DH8" s="492"/>
      <c r="DI8" s="492"/>
      <c r="DJ8" s="492"/>
      <c r="DK8" s="492"/>
      <c r="DL8" s="492"/>
      <c r="DM8" s="492"/>
      <c r="DN8" s="492"/>
      <c r="DO8" s="492"/>
      <c r="DP8" s="492"/>
      <c r="DQ8" s="492"/>
      <c r="DR8" s="492"/>
      <c r="DS8" s="492"/>
      <c r="DT8" s="492"/>
      <c r="DU8" s="492"/>
      <c r="DV8" s="492"/>
      <c r="DW8" s="492"/>
      <c r="DX8" s="492"/>
      <c r="DY8" s="492"/>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492"/>
      <c r="GD8" s="492"/>
      <c r="GE8" s="492"/>
      <c r="GF8" s="492"/>
      <c r="GG8" s="492"/>
      <c r="GH8" s="492"/>
      <c r="GI8" s="492"/>
      <c r="GJ8" s="492"/>
      <c r="GK8" s="492"/>
      <c r="GL8" s="492"/>
      <c r="GM8" s="492"/>
      <c r="GN8" s="492"/>
      <c r="GO8" s="492"/>
      <c r="GP8" s="492"/>
      <c r="GQ8" s="492"/>
      <c r="GR8" s="492"/>
      <c r="GS8" s="492"/>
      <c r="GT8" s="492"/>
      <c r="GU8" s="492"/>
      <c r="GV8" s="492"/>
      <c r="GW8" s="492"/>
      <c r="GX8" s="492"/>
      <c r="GY8" s="492"/>
      <c r="GZ8" s="492"/>
      <c r="HA8" s="492"/>
      <c r="HB8" s="492"/>
      <c r="HC8" s="492"/>
      <c r="HD8" s="492"/>
      <c r="HE8" s="492"/>
      <c r="HF8" s="492"/>
      <c r="HG8" s="492"/>
      <c r="HH8" s="492"/>
      <c r="HI8" s="492"/>
      <c r="HJ8" s="492"/>
      <c r="HK8" s="492"/>
      <c r="HL8" s="492"/>
      <c r="HM8" s="492"/>
      <c r="HN8" s="492"/>
      <c r="HO8" s="492"/>
      <c r="HP8" s="492"/>
      <c r="HQ8" s="492"/>
      <c r="HR8" s="492"/>
      <c r="HS8" s="492"/>
      <c r="HT8" s="492"/>
      <c r="HU8" s="492"/>
      <c r="HV8" s="492"/>
      <c r="HW8" s="492"/>
      <c r="HX8" s="492"/>
      <c r="HY8" s="492"/>
      <c r="HZ8" s="492"/>
      <c r="IA8" s="492"/>
      <c r="IB8" s="492"/>
      <c r="IC8" s="492"/>
      <c r="ID8" s="492"/>
      <c r="IE8" s="492"/>
      <c r="IF8" s="492"/>
      <c r="IG8" s="492"/>
      <c r="IH8" s="492"/>
      <c r="II8" s="492"/>
      <c r="IJ8" s="492"/>
      <c r="IK8" s="492"/>
      <c r="IL8" s="492"/>
      <c r="IM8" s="492"/>
      <c r="IN8" s="492"/>
      <c r="IO8" s="492"/>
      <c r="IP8" s="492"/>
      <c r="IQ8" s="492"/>
      <c r="IR8" s="492"/>
      <c r="IS8" s="492"/>
      <c r="IT8" s="492"/>
      <c r="IU8" s="492"/>
      <c r="IV8" s="492"/>
      <c r="IW8" s="492"/>
      <c r="IX8" s="492"/>
      <c r="IY8" s="492"/>
      <c r="IZ8" s="492"/>
    </row>
    <row r="9" spans="1:260" s="628" customFormat="1" ht="30.75" customHeight="1" x14ac:dyDescent="0.25">
      <c r="A9" s="437"/>
      <c r="B9" s="1561"/>
      <c r="C9" s="437"/>
      <c r="D9" s="789" t="s">
        <v>9</v>
      </c>
      <c r="E9" s="790" t="s">
        <v>10</v>
      </c>
      <c r="F9" s="496"/>
      <c r="G9" s="789" t="s">
        <v>9</v>
      </c>
      <c r="H9" s="1217" t="s">
        <v>10</v>
      </c>
      <c r="I9" s="437"/>
      <c r="J9" s="789" t="s">
        <v>9</v>
      </c>
      <c r="K9" s="790" t="s">
        <v>111</v>
      </c>
      <c r="L9" s="1218" t="s">
        <v>110</v>
      </c>
      <c r="M9" s="741"/>
      <c r="N9" s="741"/>
      <c r="O9" s="496"/>
      <c r="P9" s="496"/>
      <c r="Q9" s="496"/>
      <c r="R9" s="496"/>
      <c r="S9" s="496"/>
      <c r="T9" s="496"/>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437"/>
      <c r="EO9" s="437"/>
      <c r="EP9" s="437"/>
      <c r="EQ9" s="437"/>
      <c r="ER9" s="437"/>
      <c r="ES9" s="437"/>
      <c r="ET9" s="437"/>
      <c r="EU9" s="437"/>
      <c r="EV9" s="437"/>
      <c r="EW9" s="437"/>
      <c r="EX9" s="437"/>
      <c r="EY9" s="437"/>
      <c r="EZ9" s="437"/>
      <c r="FA9" s="437"/>
      <c r="FB9" s="437"/>
      <c r="FC9" s="437"/>
      <c r="FD9" s="437"/>
      <c r="FE9" s="437"/>
      <c r="FF9" s="437"/>
      <c r="FG9" s="437"/>
      <c r="FH9" s="437"/>
      <c r="FI9" s="437"/>
      <c r="FJ9" s="437"/>
      <c r="FK9" s="437"/>
      <c r="FL9" s="437"/>
      <c r="FM9" s="437"/>
      <c r="FN9" s="437"/>
      <c r="FO9" s="437"/>
      <c r="FP9" s="437"/>
      <c r="FQ9" s="437"/>
      <c r="FR9" s="437"/>
      <c r="FS9" s="437"/>
      <c r="FT9" s="437"/>
      <c r="FU9" s="437"/>
      <c r="FV9" s="437"/>
      <c r="FW9" s="437"/>
      <c r="FX9" s="437"/>
      <c r="FY9" s="437"/>
      <c r="FZ9" s="437"/>
      <c r="GA9" s="437"/>
      <c r="GB9" s="437"/>
      <c r="GC9" s="437"/>
      <c r="GD9" s="437"/>
      <c r="GE9" s="437"/>
      <c r="GF9" s="437"/>
      <c r="GG9" s="437"/>
      <c r="GH9" s="437"/>
      <c r="GI9" s="437"/>
      <c r="GJ9" s="437"/>
      <c r="GK9" s="437"/>
      <c r="GL9" s="437"/>
      <c r="GM9" s="437"/>
      <c r="GN9" s="437"/>
      <c r="GO9" s="437"/>
      <c r="GP9" s="437"/>
      <c r="GQ9" s="437"/>
      <c r="GR9" s="437"/>
      <c r="GS9" s="437"/>
      <c r="GT9" s="437"/>
      <c r="GU9" s="437"/>
      <c r="GV9" s="437"/>
      <c r="GW9" s="437"/>
      <c r="GX9" s="437"/>
      <c r="GY9" s="437"/>
      <c r="GZ9" s="437"/>
      <c r="HA9" s="437"/>
      <c r="HB9" s="437"/>
      <c r="HC9" s="437"/>
      <c r="HD9" s="437"/>
      <c r="HE9" s="437"/>
      <c r="HF9" s="437"/>
      <c r="HG9" s="437"/>
      <c r="HH9" s="437"/>
      <c r="HI9" s="437"/>
      <c r="HJ9" s="437"/>
      <c r="HK9" s="437"/>
      <c r="HL9" s="437"/>
      <c r="HM9" s="437"/>
      <c r="HN9" s="437"/>
      <c r="HO9" s="437"/>
      <c r="HP9" s="437"/>
      <c r="HQ9" s="437"/>
      <c r="HR9" s="437"/>
      <c r="HS9" s="437"/>
      <c r="HT9" s="437"/>
      <c r="HU9" s="437"/>
      <c r="HV9" s="437"/>
      <c r="HW9" s="437"/>
      <c r="HX9" s="437"/>
      <c r="HY9" s="437"/>
      <c r="HZ9" s="437"/>
      <c r="IA9" s="437"/>
      <c r="IB9" s="437"/>
      <c r="IC9" s="437"/>
      <c r="ID9" s="437"/>
      <c r="IE9" s="437"/>
      <c r="IF9" s="437"/>
      <c r="IG9" s="437"/>
      <c r="IH9" s="437"/>
      <c r="II9" s="437"/>
      <c r="IJ9" s="437"/>
      <c r="IK9" s="437"/>
      <c r="IL9" s="437"/>
      <c r="IM9" s="437"/>
      <c r="IN9" s="437"/>
      <c r="IO9" s="437"/>
      <c r="IP9" s="437"/>
      <c r="IQ9" s="437"/>
      <c r="IR9" s="437"/>
      <c r="IS9" s="437"/>
      <c r="IT9" s="437"/>
      <c r="IU9" s="437"/>
      <c r="IV9" s="437"/>
      <c r="IW9" s="437"/>
      <c r="IX9" s="437"/>
      <c r="IY9" s="437"/>
      <c r="IZ9" s="437"/>
    </row>
    <row r="10" spans="1:260" s="626" customFormat="1" ht="7.5" customHeight="1" x14ac:dyDescent="0.25">
      <c r="A10" s="322"/>
      <c r="B10" s="322"/>
      <c r="C10" s="322"/>
      <c r="D10" s="327"/>
      <c r="E10" s="327"/>
      <c r="F10" s="350"/>
      <c r="G10" s="322"/>
      <c r="H10" s="322"/>
      <c r="I10" s="322"/>
      <c r="J10" s="322"/>
      <c r="K10" s="322"/>
      <c r="L10" s="322"/>
      <c r="M10" s="548"/>
      <c r="N10" s="754"/>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1" customFormat="1" ht="18" customHeight="1" x14ac:dyDescent="0.25">
      <c r="A11" s="328"/>
      <c r="B11" s="755" t="s">
        <v>8</v>
      </c>
      <c r="C11" s="756"/>
      <c r="D11" s="757">
        <v>8631862</v>
      </c>
      <c r="E11" s="676">
        <v>17.753838233662304</v>
      </c>
      <c r="F11" s="350"/>
      <c r="G11" s="758">
        <v>1059893</v>
      </c>
      <c r="H11" s="759">
        <v>16.24617275870235</v>
      </c>
      <c r="I11" s="756"/>
      <c r="J11" s="760">
        <v>397870</v>
      </c>
      <c r="K11" s="761">
        <f>J11*100/D11</f>
        <v>4.6093183602796248</v>
      </c>
      <c r="L11" s="759">
        <f>J11*100/G11</f>
        <v>37.538694943734889</v>
      </c>
      <c r="M11" s="396"/>
      <c r="N11" s="396">
        <f>_xlfn.RANK.EQ(L11,L$11:L$31,0)</f>
        <v>3</v>
      </c>
      <c r="O11" s="396">
        <v>1</v>
      </c>
      <c r="P11" s="396">
        <f>MATCH(O11,N$11:N$31,0)</f>
        <v>7</v>
      </c>
      <c r="Q11" s="568" t="str">
        <f>INDEX(B$11:B$31,P11,1)</f>
        <v>Castilla y León</v>
      </c>
      <c r="R11" s="762">
        <f>INDEX(L$11:L$31,P11,1)</f>
        <v>37.965356773526374</v>
      </c>
      <c r="S11" s="331"/>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3" customFormat="1" ht="18" customHeight="1" x14ac:dyDescent="0.25">
      <c r="A12" s="331"/>
      <c r="B12" s="763" t="s">
        <v>7</v>
      </c>
      <c r="C12" s="756"/>
      <c r="D12" s="764">
        <v>1351591</v>
      </c>
      <c r="E12" s="684">
        <v>2.7799248843498505</v>
      </c>
      <c r="F12" s="350"/>
      <c r="G12" s="765">
        <v>185859</v>
      </c>
      <c r="H12" s="766">
        <v>2.8488700489197121</v>
      </c>
      <c r="I12" s="756"/>
      <c r="J12" s="767">
        <v>55577</v>
      </c>
      <c r="K12" s="448">
        <f t="shared" ref="K12:K28" si="0">J12*100/D12</f>
        <v>4.111968783455942</v>
      </c>
      <c r="L12" s="766">
        <f t="shared" ref="L12:L28" si="1">J12*100/G12</f>
        <v>29.90277576011923</v>
      </c>
      <c r="M12" s="396"/>
      <c r="N12" s="396">
        <f t="shared" ref="N12:N31" si="2">_xlfn.RANK.EQ(L12,L$11:L$31,0)</f>
        <v>13</v>
      </c>
      <c r="O12" s="396">
        <v>2</v>
      </c>
      <c r="P12" s="396">
        <f t="shared" ref="P12:P29" si="3">MATCH(O12,N$11:N$31,0)</f>
        <v>11</v>
      </c>
      <c r="Q12" s="568" t="str">
        <f t="shared" ref="Q12:Q29" si="4">INDEX(B$11:B$31,P12,1)</f>
        <v>Extremadura</v>
      </c>
      <c r="R12" s="762">
        <f t="shared" ref="R12:R29" si="5">INDEX(L$11:L$31,P12,1)</f>
        <v>37.675942377426537</v>
      </c>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3" customFormat="1" ht="18" customHeight="1" x14ac:dyDescent="0.25">
      <c r="A13" s="331"/>
      <c r="B13" s="763" t="s">
        <v>37</v>
      </c>
      <c r="C13" s="756"/>
      <c r="D13" s="764">
        <v>1009599</v>
      </c>
      <c r="E13" s="684">
        <v>2.0765226931184988</v>
      </c>
      <c r="F13" s="350"/>
      <c r="G13" s="765">
        <v>187814</v>
      </c>
      <c r="H13" s="766">
        <v>2.8788365339736401</v>
      </c>
      <c r="I13" s="756"/>
      <c r="J13" s="767">
        <v>43887</v>
      </c>
      <c r="K13" s="448">
        <f t="shared" si="0"/>
        <v>4.3469734023112148</v>
      </c>
      <c r="L13" s="766">
        <f t="shared" si="1"/>
        <v>23.367267615832684</v>
      </c>
      <c r="M13" s="396"/>
      <c r="N13" s="396">
        <f t="shared" si="2"/>
        <v>17</v>
      </c>
      <c r="O13" s="396">
        <v>3</v>
      </c>
      <c r="P13" s="396">
        <f>MATCH(O13,N$11:N$31,0)</f>
        <v>1</v>
      </c>
      <c r="Q13" s="568" t="str">
        <f t="shared" si="4"/>
        <v>Andalucía</v>
      </c>
      <c r="R13" s="762">
        <f t="shared" si="5"/>
        <v>37.538694943734889</v>
      </c>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3" customFormat="1" ht="18" customHeight="1" x14ac:dyDescent="0.25">
      <c r="A14" s="331"/>
      <c r="B14" s="763" t="s">
        <v>38</v>
      </c>
      <c r="C14" s="756"/>
      <c r="D14" s="764">
        <v>1231768</v>
      </c>
      <c r="E14" s="684">
        <v>2.533475374537006</v>
      </c>
      <c r="F14" s="350"/>
      <c r="G14" s="765">
        <v>123205</v>
      </c>
      <c r="H14" s="766">
        <v>1.8885016834113664</v>
      </c>
      <c r="I14" s="756"/>
      <c r="J14" s="767">
        <v>46201</v>
      </c>
      <c r="K14" s="448">
        <f t="shared" si="0"/>
        <v>3.7507874859551475</v>
      </c>
      <c r="L14" s="766">
        <f t="shared" si="1"/>
        <v>37.499289801550262</v>
      </c>
      <c r="M14" s="396"/>
      <c r="N14" s="396">
        <f t="shared" si="2"/>
        <v>4</v>
      </c>
      <c r="O14" s="396">
        <v>4</v>
      </c>
      <c r="P14" s="396">
        <f t="shared" si="3"/>
        <v>4</v>
      </c>
      <c r="Q14" s="568" t="str">
        <f t="shared" si="4"/>
        <v>Balears, Illes</v>
      </c>
      <c r="R14" s="762">
        <f t="shared" si="5"/>
        <v>37.499289801550262</v>
      </c>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3" customFormat="1" ht="18" customHeight="1" x14ac:dyDescent="0.25">
      <c r="A15" s="331"/>
      <c r="B15" s="763" t="s">
        <v>6</v>
      </c>
      <c r="C15" s="756"/>
      <c r="D15" s="764">
        <v>2238754</v>
      </c>
      <c r="E15" s="684">
        <v>4.6046237023905645</v>
      </c>
      <c r="F15" s="350"/>
      <c r="G15" s="765">
        <v>262023</v>
      </c>
      <c r="H15" s="766">
        <v>4.0163213878697812</v>
      </c>
      <c r="I15" s="756"/>
      <c r="J15" s="767">
        <v>71059</v>
      </c>
      <c r="K15" s="448">
        <f t="shared" si="0"/>
        <v>3.1740423467696766</v>
      </c>
      <c r="L15" s="766">
        <f t="shared" si="1"/>
        <v>27.119375016697006</v>
      </c>
      <c r="M15" s="396"/>
      <c r="N15" s="396">
        <f t="shared" si="2"/>
        <v>15</v>
      </c>
      <c r="O15" s="396">
        <v>5</v>
      </c>
      <c r="P15" s="396">
        <f t="shared" si="3"/>
        <v>16</v>
      </c>
      <c r="Q15" s="568" t="str">
        <f t="shared" si="4"/>
        <v>País Vasco</v>
      </c>
      <c r="R15" s="762">
        <f t="shared" si="5"/>
        <v>35.592451083925624</v>
      </c>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3" customFormat="1" ht="18" customHeight="1" x14ac:dyDescent="0.25">
      <c r="A16" s="331"/>
      <c r="B16" s="763" t="s">
        <v>5</v>
      </c>
      <c r="C16" s="756"/>
      <c r="D16" s="768">
        <v>590851</v>
      </c>
      <c r="E16" s="684">
        <v>1.2152503219117274</v>
      </c>
      <c r="F16" s="350"/>
      <c r="G16" s="769">
        <v>102326</v>
      </c>
      <c r="H16" s="766">
        <v>1.5684657542855522</v>
      </c>
      <c r="I16" s="756"/>
      <c r="J16" s="767">
        <v>23290</v>
      </c>
      <c r="K16" s="448">
        <f t="shared" si="0"/>
        <v>3.9417721219055228</v>
      </c>
      <c r="L16" s="766">
        <f t="shared" si="1"/>
        <v>22.760588706682565</v>
      </c>
      <c r="M16" s="396"/>
      <c r="N16" s="396">
        <f t="shared" si="2"/>
        <v>18</v>
      </c>
      <c r="O16" s="396">
        <v>6</v>
      </c>
      <c r="P16" s="396">
        <f t="shared" si="3"/>
        <v>8</v>
      </c>
      <c r="Q16" s="568" t="str">
        <f t="shared" si="4"/>
        <v>Castilla - La Mancha</v>
      </c>
      <c r="R16" s="770">
        <f t="shared" si="5"/>
        <v>34.974268736340086</v>
      </c>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2" customFormat="1" ht="18" customHeight="1" x14ac:dyDescent="0.25">
      <c r="A17" s="450"/>
      <c r="B17" s="771" t="s">
        <v>4</v>
      </c>
      <c r="C17" s="756"/>
      <c r="D17" s="764">
        <v>2391682</v>
      </c>
      <c r="E17" s="684">
        <v>4.9191629030169768</v>
      </c>
      <c r="F17" s="350"/>
      <c r="G17" s="772">
        <v>417744</v>
      </c>
      <c r="H17" s="773">
        <v>6.4032323950732337</v>
      </c>
      <c r="I17" s="756"/>
      <c r="J17" s="774">
        <v>158598</v>
      </c>
      <c r="K17" s="587">
        <f t="shared" si="0"/>
        <v>6.6312327474973678</v>
      </c>
      <c r="L17" s="773">
        <f t="shared" si="1"/>
        <v>37.965356773526374</v>
      </c>
      <c r="M17" s="396"/>
      <c r="N17" s="396">
        <f t="shared" si="2"/>
        <v>1</v>
      </c>
      <c r="O17" s="396">
        <v>7</v>
      </c>
      <c r="P17" s="396">
        <f t="shared" si="3"/>
        <v>9</v>
      </c>
      <c r="Q17" s="568" t="str">
        <f t="shared" si="4"/>
        <v>Cataluña</v>
      </c>
      <c r="R17" s="762">
        <f t="shared" si="5"/>
        <v>33.719344045299117</v>
      </c>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2" customFormat="1" ht="18" customHeight="1" x14ac:dyDescent="0.25">
      <c r="A18" s="450"/>
      <c r="B18" s="771" t="s">
        <v>40</v>
      </c>
      <c r="C18" s="756"/>
      <c r="D18" s="764">
        <v>2104433</v>
      </c>
      <c r="E18" s="684">
        <v>4.3283550009929108</v>
      </c>
      <c r="F18" s="350"/>
      <c r="G18" s="772">
        <v>286422</v>
      </c>
      <c r="H18" s="773">
        <v>4.3903123182180135</v>
      </c>
      <c r="I18" s="756"/>
      <c r="J18" s="774">
        <v>100174</v>
      </c>
      <c r="K18" s="587">
        <f t="shared" si="0"/>
        <v>4.7601420430111103</v>
      </c>
      <c r="L18" s="773">
        <f t="shared" si="1"/>
        <v>34.974268736340086</v>
      </c>
      <c r="M18" s="396"/>
      <c r="N18" s="396">
        <f t="shared" si="2"/>
        <v>6</v>
      </c>
      <c r="O18" s="396">
        <v>8</v>
      </c>
      <c r="P18" s="396">
        <f t="shared" si="3"/>
        <v>17</v>
      </c>
      <c r="Q18" s="568" t="str">
        <f t="shared" si="4"/>
        <v>Rioja, La</v>
      </c>
      <c r="R18" s="762">
        <f t="shared" si="5"/>
        <v>33.574526363843873</v>
      </c>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2" customFormat="1" ht="18" customHeight="1" x14ac:dyDescent="0.25">
      <c r="A19" s="450"/>
      <c r="B19" s="771" t="s">
        <v>41</v>
      </c>
      <c r="C19" s="756"/>
      <c r="D19" s="764">
        <v>8012231</v>
      </c>
      <c r="E19" s="684">
        <v>16.479393792988624</v>
      </c>
      <c r="F19" s="350"/>
      <c r="G19" s="772">
        <v>1087880</v>
      </c>
      <c r="H19" s="773">
        <v>16.675161002796617</v>
      </c>
      <c r="I19" s="756"/>
      <c r="J19" s="774">
        <v>366826</v>
      </c>
      <c r="K19" s="587">
        <f t="shared" si="0"/>
        <v>4.5783253128872596</v>
      </c>
      <c r="L19" s="773">
        <f t="shared" si="1"/>
        <v>33.719344045299117</v>
      </c>
      <c r="M19" s="396"/>
      <c r="N19" s="396">
        <f t="shared" si="2"/>
        <v>7</v>
      </c>
      <c r="O19" s="396">
        <v>9</v>
      </c>
      <c r="P19" s="396">
        <f t="shared" si="3"/>
        <v>21</v>
      </c>
      <c r="Q19" s="568" t="str">
        <f>INDEX(B$11:B$31,P19,1)</f>
        <v>TOTAL</v>
      </c>
      <c r="R19" s="762">
        <f t="shared" si="5"/>
        <v>32.599182551075231</v>
      </c>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2" customFormat="1" ht="18" customHeight="1" x14ac:dyDescent="0.25">
      <c r="A20" s="450"/>
      <c r="B20" s="771" t="s">
        <v>3</v>
      </c>
      <c r="C20" s="756"/>
      <c r="D20" s="764">
        <v>5319285</v>
      </c>
      <c r="E20" s="684">
        <v>10.94059722094102</v>
      </c>
      <c r="F20" s="350"/>
      <c r="G20" s="772">
        <v>655895</v>
      </c>
      <c r="H20" s="773">
        <v>10.053640774652798</v>
      </c>
      <c r="I20" s="756"/>
      <c r="J20" s="774">
        <v>213527</v>
      </c>
      <c r="K20" s="587">
        <f t="shared" si="0"/>
        <v>4.0142049166382323</v>
      </c>
      <c r="L20" s="773">
        <f>J20*100/G20</f>
        <v>32.555058355377007</v>
      </c>
      <c r="M20" s="396"/>
      <c r="N20" s="396">
        <f t="shared" si="2"/>
        <v>11</v>
      </c>
      <c r="O20" s="396">
        <v>10</v>
      </c>
      <c r="P20" s="396">
        <f t="shared" si="3"/>
        <v>13</v>
      </c>
      <c r="Q20" s="568" t="str">
        <f t="shared" si="4"/>
        <v>Madrid, Comunidad de</v>
      </c>
      <c r="R20" s="762">
        <f t="shared" si="5"/>
        <v>32.56481595705565</v>
      </c>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3" customFormat="1" ht="18" customHeight="1" x14ac:dyDescent="0.25">
      <c r="A21" s="331"/>
      <c r="B21" s="763" t="s">
        <v>2</v>
      </c>
      <c r="C21" s="756"/>
      <c r="D21" s="764">
        <v>1054681</v>
      </c>
      <c r="E21" s="684">
        <v>2.1692464339811264</v>
      </c>
      <c r="F21" s="350"/>
      <c r="G21" s="765">
        <v>151399</v>
      </c>
      <c r="H21" s="766">
        <v>2.3206628494525177</v>
      </c>
      <c r="I21" s="756"/>
      <c r="J21" s="767">
        <v>57041</v>
      </c>
      <c r="K21" s="448">
        <f t="shared" si="0"/>
        <v>5.4083651834061675</v>
      </c>
      <c r="L21" s="766">
        <f t="shared" si="1"/>
        <v>37.675942377426537</v>
      </c>
      <c r="M21" s="396"/>
      <c r="N21" s="396">
        <f t="shared" si="2"/>
        <v>2</v>
      </c>
      <c r="O21" s="396">
        <v>11</v>
      </c>
      <c r="P21" s="396">
        <f t="shared" si="3"/>
        <v>10</v>
      </c>
      <c r="Q21" s="568" t="str">
        <f t="shared" si="4"/>
        <v>Comunitat Valenciana</v>
      </c>
      <c r="R21" s="762">
        <f t="shared" si="5"/>
        <v>32.555058355377007</v>
      </c>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3" customFormat="1" ht="18" customHeight="1" x14ac:dyDescent="0.25">
      <c r="A22" s="331"/>
      <c r="B22" s="763" t="s">
        <v>35</v>
      </c>
      <c r="C22" s="756"/>
      <c r="D22" s="764">
        <v>2705833</v>
      </c>
      <c r="E22" s="684">
        <v>5.5653022915919159</v>
      </c>
      <c r="F22" s="350"/>
      <c r="G22" s="765">
        <v>482428</v>
      </c>
      <c r="H22" s="766">
        <v>7.3947168550365534</v>
      </c>
      <c r="I22" s="756"/>
      <c r="J22" s="767">
        <v>94502</v>
      </c>
      <c r="K22" s="448">
        <f t="shared" si="0"/>
        <v>3.4925289180817884</v>
      </c>
      <c r="L22" s="766">
        <f t="shared" si="1"/>
        <v>19.588829835747511</v>
      </c>
      <c r="M22" s="396"/>
      <c r="N22" s="396">
        <f t="shared" si="2"/>
        <v>19</v>
      </c>
      <c r="O22" s="396">
        <v>12</v>
      </c>
      <c r="P22" s="396">
        <f t="shared" si="3"/>
        <v>14</v>
      </c>
      <c r="Q22" s="568" t="str">
        <f t="shared" si="4"/>
        <v>Murcia, Región de</v>
      </c>
      <c r="R22" s="762">
        <f t="shared" si="5"/>
        <v>31.26341443844904</v>
      </c>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3" customFormat="1" ht="18" customHeight="1" x14ac:dyDescent="0.25">
      <c r="A23" s="331"/>
      <c r="B23" s="763" t="s">
        <v>42</v>
      </c>
      <c r="C23" s="756"/>
      <c r="D23" s="764">
        <v>7009268</v>
      </c>
      <c r="E23" s="684">
        <v>14.416519889727814</v>
      </c>
      <c r="F23" s="350"/>
      <c r="G23" s="765">
        <v>834941</v>
      </c>
      <c r="H23" s="766">
        <v>12.798080305581507</v>
      </c>
      <c r="I23" s="756"/>
      <c r="J23" s="767">
        <v>271897</v>
      </c>
      <c r="K23" s="448">
        <f t="shared" si="0"/>
        <v>3.8791069195813312</v>
      </c>
      <c r="L23" s="766">
        <f t="shared" si="1"/>
        <v>32.56481595705565</v>
      </c>
      <c r="M23" s="396"/>
      <c r="N23" s="396">
        <f t="shared" si="2"/>
        <v>10</v>
      </c>
      <c r="O23" s="396">
        <v>13</v>
      </c>
      <c r="P23" s="396">
        <f t="shared" si="3"/>
        <v>2</v>
      </c>
      <c r="Q23" s="568" t="str">
        <f t="shared" si="4"/>
        <v>Aragón</v>
      </c>
      <c r="R23" s="762">
        <f t="shared" si="5"/>
        <v>29.90277576011923</v>
      </c>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3" customFormat="1" ht="18" customHeight="1" x14ac:dyDescent="0.25">
      <c r="A24" s="331"/>
      <c r="B24" s="763" t="s">
        <v>43</v>
      </c>
      <c r="C24" s="756"/>
      <c r="D24" s="764">
        <v>1568492</v>
      </c>
      <c r="E24" s="684">
        <v>3.226042450492542</v>
      </c>
      <c r="F24" s="350"/>
      <c r="G24" s="765">
        <v>199412</v>
      </c>
      <c r="H24" s="766">
        <v>3.0566121317513688</v>
      </c>
      <c r="I24" s="756"/>
      <c r="J24" s="767">
        <v>62343</v>
      </c>
      <c r="K24" s="448">
        <f t="shared" si="0"/>
        <v>3.9747094661624032</v>
      </c>
      <c r="L24" s="766">
        <f>J24*100/G24</f>
        <v>31.26341443844904</v>
      </c>
      <c r="M24" s="396"/>
      <c r="N24" s="396">
        <f t="shared" si="2"/>
        <v>12</v>
      </c>
      <c r="O24" s="396">
        <v>14</v>
      </c>
      <c r="P24" s="396">
        <f t="shared" si="3"/>
        <v>15</v>
      </c>
      <c r="Q24" s="568" t="str">
        <f t="shared" si="4"/>
        <v>Navarra, Comunidad Foral de</v>
      </c>
      <c r="R24" s="762">
        <f t="shared" si="5"/>
        <v>28.006589785831959</v>
      </c>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3" customFormat="1" ht="18" customHeight="1" x14ac:dyDescent="0.25">
      <c r="A25" s="331"/>
      <c r="B25" s="763" t="s">
        <v>44</v>
      </c>
      <c r="C25" s="756"/>
      <c r="D25" s="768">
        <v>678333</v>
      </c>
      <c r="E25" s="684">
        <v>1.3951815205751497</v>
      </c>
      <c r="F25" s="350"/>
      <c r="G25" s="769">
        <v>84373</v>
      </c>
      <c r="H25" s="766">
        <v>1.2932799199258731</v>
      </c>
      <c r="I25" s="756"/>
      <c r="J25" s="767">
        <v>23630</v>
      </c>
      <c r="K25" s="448">
        <f t="shared" si="0"/>
        <v>3.4835397953512506</v>
      </c>
      <c r="L25" s="766">
        <f t="shared" si="1"/>
        <v>28.006589785831959</v>
      </c>
      <c r="M25" s="396"/>
      <c r="N25" s="396">
        <f t="shared" si="2"/>
        <v>14</v>
      </c>
      <c r="O25" s="396">
        <v>15</v>
      </c>
      <c r="P25" s="396">
        <f t="shared" si="3"/>
        <v>5</v>
      </c>
      <c r="Q25" s="568" t="str">
        <f t="shared" si="4"/>
        <v>Canarias</v>
      </c>
      <c r="R25" s="770">
        <f t="shared" si="5"/>
        <v>27.119375016697006</v>
      </c>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3" customFormat="1" ht="18" customHeight="1" x14ac:dyDescent="0.25">
      <c r="A26" s="331"/>
      <c r="B26" s="763" t="s">
        <v>45</v>
      </c>
      <c r="C26" s="756"/>
      <c r="D26" s="768">
        <v>2227684</v>
      </c>
      <c r="E26" s="684">
        <v>4.5818551514977628</v>
      </c>
      <c r="F26" s="350"/>
      <c r="G26" s="769">
        <v>337108</v>
      </c>
      <c r="H26" s="766">
        <v>5.1672336795701383</v>
      </c>
      <c r="I26" s="756"/>
      <c r="J26" s="767">
        <v>119985</v>
      </c>
      <c r="K26" s="448">
        <f t="shared" si="0"/>
        <v>5.3860870751866061</v>
      </c>
      <c r="L26" s="766">
        <f t="shared" si="1"/>
        <v>35.592451083925624</v>
      </c>
      <c r="M26" s="396"/>
      <c r="N26" s="396">
        <f t="shared" si="2"/>
        <v>5</v>
      </c>
      <c r="O26" s="396">
        <v>16</v>
      </c>
      <c r="P26" s="396">
        <f t="shared" si="3"/>
        <v>18</v>
      </c>
      <c r="Q26" s="568" t="str">
        <f t="shared" si="4"/>
        <v>Ceuta y Melilla</v>
      </c>
      <c r="R26" s="762">
        <f t="shared" si="5"/>
        <v>26.326844979694719</v>
      </c>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3" customFormat="1" ht="18" customHeight="1" x14ac:dyDescent="0.25">
      <c r="A27" s="331"/>
      <c r="B27" s="763" t="s">
        <v>46</v>
      </c>
      <c r="C27" s="756"/>
      <c r="D27" s="768">
        <v>324184</v>
      </c>
      <c r="E27" s="686">
        <v>0.6667750589550181</v>
      </c>
      <c r="F27" s="350"/>
      <c r="G27" s="769">
        <v>43810</v>
      </c>
      <c r="H27" s="775">
        <v>0.67152517146424218</v>
      </c>
      <c r="I27" s="756"/>
      <c r="J27" s="767">
        <v>14709</v>
      </c>
      <c r="K27" s="448">
        <f t="shared" si="0"/>
        <v>4.5372381116896578</v>
      </c>
      <c r="L27" s="775">
        <f t="shared" si="1"/>
        <v>33.574526363843873</v>
      </c>
      <c r="M27" s="396"/>
      <c r="N27" s="396">
        <f t="shared" si="2"/>
        <v>8</v>
      </c>
      <c r="O27" s="396">
        <v>17</v>
      </c>
      <c r="P27" s="396">
        <f t="shared" si="3"/>
        <v>3</v>
      </c>
      <c r="Q27" s="568" t="str">
        <f t="shared" si="4"/>
        <v>Asturias, Principado de</v>
      </c>
      <c r="R27" s="762">
        <f t="shared" si="5"/>
        <v>23.367267615832684</v>
      </c>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3" customFormat="1" ht="18" customHeight="1" x14ac:dyDescent="0.25">
      <c r="A28" s="331"/>
      <c r="B28" s="763" t="s">
        <v>1</v>
      </c>
      <c r="C28" s="756"/>
      <c r="D28" s="769">
        <v>169164</v>
      </c>
      <c r="E28" s="775">
        <v>0.34793307526918876</v>
      </c>
      <c r="F28" s="328"/>
      <c r="G28" s="769">
        <v>21423</v>
      </c>
      <c r="H28" s="775">
        <v>0.32837442931473315</v>
      </c>
      <c r="I28" s="756"/>
      <c r="J28" s="767">
        <v>5640</v>
      </c>
      <c r="K28" s="448">
        <f t="shared" si="0"/>
        <v>3.3340427041214444</v>
      </c>
      <c r="L28" s="775">
        <f t="shared" si="1"/>
        <v>26.326844979694719</v>
      </c>
      <c r="M28" s="396"/>
      <c r="N28" s="396">
        <f t="shared" si="2"/>
        <v>16</v>
      </c>
      <c r="O28" s="396">
        <v>18</v>
      </c>
      <c r="P28" s="396">
        <f t="shared" si="3"/>
        <v>6</v>
      </c>
      <c r="Q28" s="568" t="str">
        <f t="shared" si="4"/>
        <v>Cantabria</v>
      </c>
      <c r="R28" s="762">
        <f t="shared" si="5"/>
        <v>22.760588706682565</v>
      </c>
      <c r="S28" s="328"/>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3" customFormat="1" ht="6" customHeight="1" x14ac:dyDescent="0.25">
      <c r="A29" s="331"/>
      <c r="B29" s="743"/>
      <c r="C29" s="331"/>
      <c r="D29" s="776"/>
      <c r="E29" s="777"/>
      <c r="F29" s="322"/>
      <c r="G29" s="776"/>
      <c r="H29" s="777"/>
      <c r="I29" s="331"/>
      <c r="J29" s="776"/>
      <c r="K29" s="778"/>
      <c r="L29" s="777"/>
      <c r="M29" s="396"/>
      <c r="N29" s="396"/>
      <c r="O29" s="396">
        <v>19</v>
      </c>
      <c r="P29" s="396">
        <f t="shared" si="3"/>
        <v>12</v>
      </c>
      <c r="Q29" s="568" t="str">
        <f t="shared" si="4"/>
        <v>Galicia</v>
      </c>
      <c r="R29" s="762">
        <f t="shared" si="5"/>
        <v>19.588829835747511</v>
      </c>
      <c r="S29" s="31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3" customFormat="1" ht="5.25" customHeight="1" x14ac:dyDescent="0.25">
      <c r="A30" s="331"/>
      <c r="B30" s="779"/>
      <c r="C30" s="779"/>
      <c r="D30" s="327"/>
      <c r="E30" s="438"/>
      <c r="F30" s="449"/>
      <c r="G30" s="779"/>
      <c r="H30" s="780"/>
      <c r="I30" s="779"/>
      <c r="J30" s="328"/>
      <c r="K30" s="328"/>
      <c r="L30" s="781"/>
      <c r="M30" s="782"/>
      <c r="N30" s="396"/>
      <c r="O30" s="396"/>
      <c r="P30" s="396"/>
      <c r="Q30" s="396"/>
      <c r="R30" s="396"/>
      <c r="S30" s="328"/>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18" customFormat="1" ht="15.75" customHeight="1" x14ac:dyDescent="0.25">
      <c r="A31" s="329"/>
      <c r="B31" s="1256" t="s">
        <v>0</v>
      </c>
      <c r="C31" s="320"/>
      <c r="D31" s="1257">
        <f>SUM(D11:D28)</f>
        <v>48619695</v>
      </c>
      <c r="E31" s="1258">
        <f>SUM(E11:E28)</f>
        <v>99.999999999999986</v>
      </c>
      <c r="F31" s="591"/>
      <c r="G31" s="1257">
        <f>SUM(G11:G28)</f>
        <v>6523955</v>
      </c>
      <c r="H31" s="1258">
        <f>SUM(H11:H28)</f>
        <v>100</v>
      </c>
      <c r="I31" s="320"/>
      <c r="J31" s="1257">
        <f>SUM(J11:J30)</f>
        <v>2126756</v>
      </c>
      <c r="K31" s="1259">
        <f>J31*100/D31</f>
        <v>4.3742684934572296</v>
      </c>
      <c r="L31" s="1258">
        <f>J31*100/G31</f>
        <v>32.599182551075231</v>
      </c>
      <c r="M31" s="329"/>
      <c r="N31" s="329">
        <f t="shared" si="2"/>
        <v>9</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1" customFormat="1" ht="6" customHeight="1" x14ac:dyDescent="0.25">
      <c r="A32" s="328"/>
      <c r="B32" s="783"/>
      <c r="C32" s="322"/>
      <c r="D32" s="451"/>
      <c r="E32" s="451"/>
      <c r="F32" s="322"/>
      <c r="G32" s="746"/>
      <c r="H32" s="747"/>
      <c r="I32" s="322"/>
      <c r="J32" s="746"/>
      <c r="K32" s="746"/>
      <c r="L32" s="747"/>
      <c r="M32" s="784"/>
      <c r="N32" s="784"/>
      <c r="O32" s="333"/>
      <c r="P32" s="333"/>
      <c r="Q32" s="333"/>
      <c r="R32" s="394"/>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745" customFormat="1" ht="15" customHeight="1" x14ac:dyDescent="0.35">
      <c r="A33" s="496"/>
      <c r="B33" s="1479" t="str">
        <f>'22solcasaadpot'!B32:M32</f>
        <v>(1) Cifras INE de población referidas al 01/01/2024. Real Decreto 1210/2024, de 28 de noviembre BOE 12.12.24.</v>
      </c>
      <c r="C33" s="1479"/>
      <c r="D33" s="1479"/>
      <c r="E33" s="1479"/>
      <c r="F33" s="1479"/>
      <c r="G33" s="1479"/>
      <c r="H33" s="1479"/>
      <c r="I33" s="1479"/>
      <c r="J33" s="1479"/>
      <c r="K33" s="1479"/>
      <c r="L33" s="1479"/>
      <c r="M33" s="1223"/>
      <c r="N33" s="1223"/>
      <c r="O33" s="496"/>
      <c r="P33" s="496"/>
      <c r="Q33" s="496"/>
      <c r="R33" s="496"/>
      <c r="S33" s="508"/>
      <c r="T33" s="508"/>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c r="II33" s="496"/>
      <c r="IJ33" s="496"/>
      <c r="IK33" s="496"/>
      <c r="IL33" s="496"/>
      <c r="IM33" s="496"/>
      <c r="IN33" s="496"/>
      <c r="IO33" s="496"/>
      <c r="IP33" s="496"/>
      <c r="IQ33" s="496"/>
      <c r="IR33" s="496"/>
      <c r="IS33" s="496"/>
      <c r="IT33" s="496"/>
      <c r="IU33" s="496"/>
      <c r="IV33" s="496"/>
      <c r="IW33" s="496"/>
      <c r="IX33" s="496"/>
      <c r="IY33" s="496"/>
      <c r="IZ33" s="496"/>
    </row>
    <row r="34" spans="1:260" s="496" customFormat="1" ht="15" customHeight="1" x14ac:dyDescent="0.25">
      <c r="B34" s="1480" t="str">
        <f>'22solcasaadpot'!B33:Q33</f>
        <v>(2) Cifras de Población Potencialmente Dependiente calculadas según lo explicado en la metodología</v>
      </c>
      <c r="C34" s="1480"/>
      <c r="D34" s="1480"/>
      <c r="E34" s="1480"/>
      <c r="F34" s="1480"/>
      <c r="G34" s="1480"/>
      <c r="H34" s="1480"/>
      <c r="I34" s="1480"/>
      <c r="J34" s="1480"/>
      <c r="K34" s="1480"/>
      <c r="L34" s="1480"/>
      <c r="P34" s="785"/>
      <c r="Q34" s="785"/>
      <c r="R34" s="785"/>
    </row>
    <row r="35" spans="1:260" ht="15" customHeight="1" x14ac:dyDescent="0.35">
      <c r="B35" s="397" t="s">
        <v>47</v>
      </c>
      <c r="M35" s="447"/>
      <c r="N35" s="360"/>
      <c r="O35" s="360"/>
      <c r="P35" s="360"/>
      <c r="Q35" s="361"/>
      <c r="R35" s="786"/>
      <c r="S35" s="329"/>
    </row>
    <row r="36" spans="1:260" x14ac:dyDescent="0.35">
      <c r="M36" s="447"/>
      <c r="N36" s="360"/>
      <c r="O36" s="360"/>
      <c r="P36" s="360"/>
      <c r="Q36" s="361"/>
      <c r="R36" s="786"/>
      <c r="S36" s="329"/>
    </row>
    <row r="37" spans="1:260" x14ac:dyDescent="0.35">
      <c r="M37" s="447"/>
      <c r="N37" s="360"/>
      <c r="O37" s="360"/>
      <c r="P37" s="360"/>
      <c r="Q37" s="361"/>
      <c r="R37" s="787"/>
      <c r="S37" s="329"/>
    </row>
    <row r="38" spans="1:260" x14ac:dyDescent="0.35">
      <c r="M38" s="447"/>
      <c r="N38" s="360"/>
      <c r="O38" s="360"/>
      <c r="P38" s="360"/>
      <c r="Q38" s="361"/>
      <c r="R38" s="786"/>
      <c r="S38" s="329"/>
    </row>
    <row r="39" spans="1:260" x14ac:dyDescent="0.35">
      <c r="M39" s="447"/>
      <c r="N39" s="360"/>
      <c r="O39" s="360"/>
      <c r="P39" s="360"/>
      <c r="Q39" s="361"/>
      <c r="R39" s="786"/>
      <c r="S39" s="329"/>
    </row>
    <row r="40" spans="1:260" x14ac:dyDescent="0.35">
      <c r="M40" s="447"/>
      <c r="N40" s="360"/>
      <c r="O40" s="360"/>
      <c r="P40" s="360"/>
      <c r="Q40" s="361"/>
      <c r="R40" s="786"/>
      <c r="S40" s="329"/>
    </row>
    <row r="41" spans="1:260" x14ac:dyDescent="0.35">
      <c r="M41" s="447"/>
      <c r="N41" s="360"/>
      <c r="O41" s="360"/>
      <c r="P41" s="360"/>
      <c r="Q41" s="361"/>
      <c r="R41" s="786"/>
      <c r="S41" s="329"/>
    </row>
    <row r="42" spans="1:260" x14ac:dyDescent="0.35">
      <c r="M42" s="447"/>
      <c r="N42" s="360"/>
      <c r="O42" s="360"/>
      <c r="P42" s="360"/>
      <c r="Q42" s="361"/>
      <c r="R42" s="786"/>
      <c r="S42" s="329"/>
    </row>
    <row r="43" spans="1:260" x14ac:dyDescent="0.35">
      <c r="M43" s="447"/>
      <c r="N43" s="360"/>
      <c r="O43" s="360"/>
      <c r="P43" s="360"/>
      <c r="Q43" s="361"/>
      <c r="R43" s="786"/>
      <c r="S43" s="329"/>
    </row>
    <row r="44" spans="1:260" x14ac:dyDescent="0.35">
      <c r="M44" s="447"/>
      <c r="N44" s="360"/>
      <c r="O44" s="360"/>
      <c r="P44" s="360"/>
      <c r="Q44" s="361"/>
      <c r="R44" s="787"/>
      <c r="S44" s="329"/>
    </row>
    <row r="45" spans="1:260" x14ac:dyDescent="0.35">
      <c r="M45" s="447"/>
      <c r="N45" s="360"/>
      <c r="O45" s="360"/>
      <c r="P45" s="360"/>
      <c r="Q45" s="361"/>
      <c r="R45" s="786"/>
      <c r="S45" s="329"/>
    </row>
    <row r="46" spans="1:260" x14ac:dyDescent="0.35">
      <c r="M46" s="447"/>
      <c r="N46" s="360"/>
      <c r="O46" s="360"/>
      <c r="P46" s="360"/>
      <c r="Q46" s="361"/>
      <c r="R46" s="786"/>
      <c r="S46" s="329"/>
    </row>
    <row r="47" spans="1:260" x14ac:dyDescent="0.35">
      <c r="M47" s="447"/>
      <c r="N47" s="360"/>
      <c r="O47" s="360"/>
      <c r="P47" s="360"/>
      <c r="Q47" s="361"/>
      <c r="R47" s="786"/>
      <c r="S47" s="329"/>
    </row>
    <row r="48" spans="1:260" x14ac:dyDescent="0.35">
      <c r="M48" s="447"/>
      <c r="N48" s="360"/>
      <c r="O48" s="360"/>
      <c r="P48" s="360"/>
      <c r="Q48" s="361"/>
      <c r="R48" s="786"/>
      <c r="S48" s="329"/>
    </row>
    <row r="49" spans="13:19" x14ac:dyDescent="0.35">
      <c r="M49" s="447"/>
      <c r="N49" s="360"/>
      <c r="O49" s="360"/>
      <c r="P49" s="360"/>
      <c r="Q49" s="361"/>
      <c r="R49" s="786"/>
      <c r="S49" s="329"/>
    </row>
    <row r="50" spans="13:19" x14ac:dyDescent="0.35">
      <c r="M50" s="447"/>
      <c r="N50" s="360"/>
      <c r="O50" s="360"/>
      <c r="P50" s="360"/>
      <c r="Q50" s="361"/>
      <c r="R50" s="787"/>
      <c r="S50" s="329"/>
    </row>
    <row r="51" spans="13:19" x14ac:dyDescent="0.35">
      <c r="M51" s="447"/>
      <c r="N51" s="360"/>
      <c r="O51" s="360"/>
      <c r="P51" s="360"/>
      <c r="Q51" s="361"/>
      <c r="R51" s="786"/>
      <c r="S51" s="329"/>
    </row>
    <row r="52" spans="13:19" x14ac:dyDescent="0.35">
      <c r="M52" s="447"/>
      <c r="N52" s="360"/>
      <c r="O52" s="360"/>
      <c r="P52" s="360"/>
      <c r="Q52" s="361"/>
      <c r="R52" s="786"/>
      <c r="S52" s="329"/>
    </row>
    <row r="53" spans="13:19" x14ac:dyDescent="0.35">
      <c r="M53" s="447"/>
      <c r="N53" s="329"/>
      <c r="O53" s="329"/>
      <c r="P53" s="360"/>
      <c r="Q53" s="361"/>
      <c r="R53" s="786"/>
      <c r="S53" s="329"/>
    </row>
  </sheetData>
  <mergeCells count="9">
    <mergeCell ref="B33:L33"/>
    <mergeCell ref="B34:L34"/>
    <mergeCell ref="B8:B9"/>
    <mergeCell ref="B3:I3"/>
    <mergeCell ref="A4:R4"/>
    <mergeCell ref="B5:R5"/>
    <mergeCell ref="G8:H8"/>
    <mergeCell ref="J8:L8"/>
    <mergeCell ref="D8:E8"/>
  </mergeCells>
  <printOptions horizontalCentered="1"/>
  <pageMargins left="0" right="0" top="0.43307086614173229" bottom="0.43307086614173229" header="0" footer="0"/>
  <pageSetup paperSize="9" scale="8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7"/>
      <c r="C2" s="1447"/>
    </row>
    <row r="3" spans="1:53" s="345" customFormat="1" ht="4.5" customHeight="1" x14ac:dyDescent="0.25">
      <c r="B3" s="1448"/>
      <c r="C3" s="1448"/>
    </row>
    <row r="4" spans="1:53" s="345" customFormat="1" ht="17.25" customHeight="1" x14ac:dyDescent="0.25">
      <c r="A4" s="1449" t="s">
        <v>402</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5">
      <c r="B5" s="1450" t="str">
        <f>porsaad!$B$6</f>
        <v>Situación a 31 de agosto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5"/>
    <row r="7" spans="1:53" s="322" customFormat="1" ht="12.75" customHeight="1" x14ac:dyDescent="0.25">
      <c r="A7" s="316"/>
      <c r="B7" s="1451" t="s">
        <v>12</v>
      </c>
      <c r="C7" s="317"/>
      <c r="D7" s="1454" t="s">
        <v>243</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5">
      <c r="A8" s="316"/>
      <c r="B8" s="1452"/>
      <c r="C8" s="317"/>
      <c r="D8" s="1456"/>
      <c r="E8" s="1457"/>
      <c r="F8" s="1457"/>
      <c r="G8" s="1457"/>
      <c r="H8" s="1457"/>
      <c r="I8" s="323"/>
      <c r="J8" s="1460" t="s">
        <v>175</v>
      </c>
      <c r="K8" s="1461"/>
      <c r="L8" s="1461"/>
      <c r="M8" s="1461"/>
      <c r="N8" s="1461"/>
      <c r="O8" s="1462"/>
      <c r="P8" s="317"/>
      <c r="Q8" s="1460" t="s">
        <v>176</v>
      </c>
      <c r="R8" s="1461"/>
      <c r="S8" s="1461"/>
      <c r="T8" s="1461"/>
      <c r="U8" s="1461"/>
      <c r="V8" s="1462"/>
      <c r="W8" s="317"/>
      <c r="X8" s="1460" t="s">
        <v>177</v>
      </c>
      <c r="Y8" s="1461"/>
      <c r="Z8" s="1461"/>
      <c r="AA8" s="1461"/>
      <c r="AB8" s="1461"/>
      <c r="AC8" s="1462"/>
      <c r="AD8" s="319"/>
      <c r="AE8" s="319"/>
      <c r="AF8" s="320"/>
      <c r="AG8" s="320"/>
      <c r="AH8" s="320"/>
      <c r="AI8" s="320"/>
      <c r="AJ8" s="320"/>
      <c r="AK8" s="320"/>
      <c r="AL8" s="321"/>
    </row>
    <row r="9" spans="1:53" s="322" customFormat="1" ht="21.75" customHeight="1" x14ac:dyDescent="0.25">
      <c r="A9" s="316"/>
      <c r="B9" s="1452"/>
      <c r="C9" s="317"/>
      <c r="D9" s="1463" t="s">
        <v>9</v>
      </c>
      <c r="E9" s="1464" t="s">
        <v>24</v>
      </c>
      <c r="F9" s="1465"/>
      <c r="G9" s="1464" t="s">
        <v>23</v>
      </c>
      <c r="H9" s="1466"/>
      <c r="I9" s="323"/>
      <c r="J9" s="1443" t="s">
        <v>9</v>
      </c>
      <c r="K9" s="1437" t="s">
        <v>219</v>
      </c>
      <c r="L9" s="1439" t="s">
        <v>24</v>
      </c>
      <c r="M9" s="1440"/>
      <c r="N9" s="1441" t="s">
        <v>23</v>
      </c>
      <c r="O9" s="1442"/>
      <c r="P9" s="317"/>
      <c r="Q9" s="1443" t="s">
        <v>9</v>
      </c>
      <c r="R9" s="1437" t="s">
        <v>219</v>
      </c>
      <c r="S9" s="1439" t="s">
        <v>24</v>
      </c>
      <c r="T9" s="1440"/>
      <c r="U9" s="1441" t="s">
        <v>23</v>
      </c>
      <c r="V9" s="1442"/>
      <c r="W9" s="317"/>
      <c r="X9" s="1443" t="s">
        <v>9</v>
      </c>
      <c r="Y9" s="1437" t="s">
        <v>219</v>
      </c>
      <c r="Z9" s="1439" t="s">
        <v>24</v>
      </c>
      <c r="AA9" s="1440"/>
      <c r="AB9" s="1441" t="s">
        <v>23</v>
      </c>
      <c r="AC9" s="1442"/>
      <c r="AD9" s="319"/>
      <c r="AE9" s="319"/>
      <c r="AF9" s="320"/>
      <c r="AG9" s="320"/>
      <c r="AH9" s="320"/>
      <c r="AI9" s="320"/>
      <c r="AJ9" s="320"/>
      <c r="AK9" s="320"/>
      <c r="AL9" s="321"/>
    </row>
    <row r="10" spans="1:53" s="322" customFormat="1" ht="36.75" customHeight="1" x14ac:dyDescent="0.25">
      <c r="A10" s="316"/>
      <c r="B10" s="1453"/>
      <c r="C10" s="317"/>
      <c r="D10" s="1444"/>
      <c r="E10" s="407" t="s">
        <v>9</v>
      </c>
      <c r="F10" s="403" t="s">
        <v>219</v>
      </c>
      <c r="G10" s="406" t="s">
        <v>9</v>
      </c>
      <c r="H10" s="886" t="s">
        <v>219</v>
      </c>
      <c r="I10" s="346"/>
      <c r="J10" s="1444"/>
      <c r="K10" s="1438"/>
      <c r="L10" s="404" t="s">
        <v>9</v>
      </c>
      <c r="M10" s="403" t="s">
        <v>220</v>
      </c>
      <c r="N10" s="407" t="s">
        <v>9</v>
      </c>
      <c r="O10" s="402" t="s">
        <v>220</v>
      </c>
      <c r="P10" s="347"/>
      <c r="Q10" s="1444"/>
      <c r="R10" s="1438"/>
      <c r="S10" s="404" t="s">
        <v>9</v>
      </c>
      <c r="T10" s="403" t="s">
        <v>220</v>
      </c>
      <c r="U10" s="407" t="s">
        <v>9</v>
      </c>
      <c r="V10" s="402" t="s">
        <v>220</v>
      </c>
      <c r="W10" s="347"/>
      <c r="X10" s="1444"/>
      <c r="Y10" s="1438"/>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397870</v>
      </c>
      <c r="E12" s="352">
        <f>L12+S12+Z12</f>
        <v>247413</v>
      </c>
      <c r="F12" s="353">
        <f>E12/$D12*100</f>
        <v>62.184381833262123</v>
      </c>
      <c r="G12" s="352">
        <f>N12+U12+AB12</f>
        <v>150457</v>
      </c>
      <c r="H12" s="354">
        <f>G12/$D12*100</f>
        <v>37.815618166737877</v>
      </c>
      <c r="I12" s="350"/>
      <c r="J12" s="355">
        <v>115552</v>
      </c>
      <c r="K12" s="356">
        <v>29.042652122552592</v>
      </c>
      <c r="L12" s="357">
        <v>48269</v>
      </c>
      <c r="M12" s="353">
        <v>41.772535308778728</v>
      </c>
      <c r="N12" s="357">
        <v>67283</v>
      </c>
      <c r="O12" s="358">
        <v>58.227464691221265</v>
      </c>
      <c r="P12" s="350"/>
      <c r="Q12" s="355">
        <v>92446</v>
      </c>
      <c r="R12" s="356">
        <v>23.235227586900244</v>
      </c>
      <c r="S12" s="357">
        <v>60966</v>
      </c>
      <c r="T12" s="353">
        <v>65.947688380243591</v>
      </c>
      <c r="U12" s="357">
        <v>31480</v>
      </c>
      <c r="V12" s="358">
        <v>34.052311619756395</v>
      </c>
      <c r="W12" s="350"/>
      <c r="X12" s="355">
        <v>189872</v>
      </c>
      <c r="Y12" s="356">
        <v>47.722120290547167</v>
      </c>
      <c r="Z12" s="357">
        <v>138178</v>
      </c>
      <c r="AA12" s="353">
        <v>72.77429004803237</v>
      </c>
      <c r="AB12" s="357">
        <v>51694</v>
      </c>
      <c r="AC12" s="358">
        <f t="shared" ref="AC12:AC29" si="0">AB12/$X12*100</f>
        <v>27.225709951967641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55577</v>
      </c>
      <c r="E13" s="365">
        <f t="shared" ref="E13:E29" si="2">L13+S13+Z13</f>
        <v>35613</v>
      </c>
      <c r="F13" s="366">
        <f t="shared" ref="F13:H29" si="3">E13/$D13*100</f>
        <v>64.078665635064866</v>
      </c>
      <c r="G13" s="365">
        <f t="shared" ref="G13:G29" si="4">N13+U13+AB13</f>
        <v>19964</v>
      </c>
      <c r="H13" s="367">
        <f t="shared" si="3"/>
        <v>35.921334364935134</v>
      </c>
      <c r="I13" s="350"/>
      <c r="J13" s="368">
        <v>10895</v>
      </c>
      <c r="K13" s="369">
        <v>19.603433074833116</v>
      </c>
      <c r="L13" s="370">
        <v>4621</v>
      </c>
      <c r="M13" s="371">
        <v>42.413951353832033</v>
      </c>
      <c r="N13" s="370">
        <v>6274</v>
      </c>
      <c r="O13" s="372">
        <v>57.586048646167967</v>
      </c>
      <c r="P13" s="350"/>
      <c r="Q13" s="368">
        <v>10765</v>
      </c>
      <c r="R13" s="369">
        <v>19.369523363981504</v>
      </c>
      <c r="S13" s="370">
        <v>6571</v>
      </c>
      <c r="T13" s="371">
        <v>61.040408732001858</v>
      </c>
      <c r="U13" s="370">
        <v>4194</v>
      </c>
      <c r="V13" s="372">
        <v>38.959591267998142</v>
      </c>
      <c r="W13" s="350"/>
      <c r="X13" s="368">
        <v>33917</v>
      </c>
      <c r="Y13" s="369">
        <v>61.02704356118538</v>
      </c>
      <c r="Z13" s="370">
        <v>24421</v>
      </c>
      <c r="AA13" s="371">
        <v>72.002240764218527</v>
      </c>
      <c r="AB13" s="370">
        <v>9496</v>
      </c>
      <c r="AC13" s="372">
        <f t="shared" si="0"/>
        <v>27.997759235781466</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43887</v>
      </c>
      <c r="E14" s="365">
        <f t="shared" si="2"/>
        <v>28278</v>
      </c>
      <c r="F14" s="366">
        <f t="shared" si="3"/>
        <v>64.433659170141496</v>
      </c>
      <c r="G14" s="365">
        <f t="shared" si="4"/>
        <v>15609</v>
      </c>
      <c r="H14" s="367">
        <f t="shared" si="3"/>
        <v>35.566340829858504</v>
      </c>
      <c r="I14" s="350"/>
      <c r="J14" s="368">
        <v>9946</v>
      </c>
      <c r="K14" s="369">
        <v>22.662747510652355</v>
      </c>
      <c r="L14" s="370">
        <v>4172</v>
      </c>
      <c r="M14" s="371">
        <v>41.94651116026543</v>
      </c>
      <c r="N14" s="370">
        <v>5774</v>
      </c>
      <c r="O14" s="372">
        <v>58.05348883973457</v>
      </c>
      <c r="P14" s="350"/>
      <c r="Q14" s="368">
        <v>9692</v>
      </c>
      <c r="R14" s="369">
        <v>22.083988424818283</v>
      </c>
      <c r="S14" s="370">
        <v>5831</v>
      </c>
      <c r="T14" s="371">
        <v>60.163021048287249</v>
      </c>
      <c r="U14" s="370">
        <v>3861</v>
      </c>
      <c r="V14" s="372">
        <v>39.836978951712751</v>
      </c>
      <c r="W14" s="350"/>
      <c r="X14" s="368">
        <v>24249</v>
      </c>
      <c r="Y14" s="369">
        <v>55.253264064529361</v>
      </c>
      <c r="Z14" s="370">
        <v>18275</v>
      </c>
      <c r="AA14" s="371">
        <v>75.363932533300343</v>
      </c>
      <c r="AB14" s="370">
        <v>5974</v>
      </c>
      <c r="AC14" s="372">
        <f t="shared" si="0"/>
        <v>24.636067466699657</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46201</v>
      </c>
      <c r="E15" s="365">
        <f t="shared" si="2"/>
        <v>27983</v>
      </c>
      <c r="F15" s="366">
        <f t="shared" si="3"/>
        <v>60.567953074608774</v>
      </c>
      <c r="G15" s="365">
        <f t="shared" si="4"/>
        <v>18218</v>
      </c>
      <c r="H15" s="367">
        <f t="shared" si="3"/>
        <v>39.432046925391226</v>
      </c>
      <c r="I15" s="350"/>
      <c r="J15" s="368">
        <v>13402</v>
      </c>
      <c r="K15" s="369">
        <v>29.008030129217982</v>
      </c>
      <c r="L15" s="370">
        <v>5787</v>
      </c>
      <c r="M15" s="371">
        <v>43.180122369795555</v>
      </c>
      <c r="N15" s="370">
        <v>7615</v>
      </c>
      <c r="O15" s="372">
        <v>56.819877630204452</v>
      </c>
      <c r="P15" s="350"/>
      <c r="Q15" s="368">
        <v>10678</v>
      </c>
      <c r="R15" s="369">
        <v>23.112053851648231</v>
      </c>
      <c r="S15" s="370">
        <v>6413</v>
      </c>
      <c r="T15" s="371">
        <v>60.05806330773553</v>
      </c>
      <c r="U15" s="370">
        <v>4265</v>
      </c>
      <c r="V15" s="372">
        <v>39.94193669226447</v>
      </c>
      <c r="W15" s="350"/>
      <c r="X15" s="368">
        <v>22121</v>
      </c>
      <c r="Y15" s="369">
        <v>47.87991601913378</v>
      </c>
      <c r="Z15" s="370">
        <v>15783</v>
      </c>
      <c r="AA15" s="371">
        <v>71.34849238280367</v>
      </c>
      <c r="AB15" s="370">
        <v>6338</v>
      </c>
      <c r="AC15" s="372">
        <f t="shared" si="0"/>
        <v>28.65150761719633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71059</v>
      </c>
      <c r="E16" s="365">
        <f t="shared" si="2"/>
        <v>41568</v>
      </c>
      <c r="F16" s="366">
        <f t="shared" si="3"/>
        <v>58.497867968870942</v>
      </c>
      <c r="G16" s="365">
        <f t="shared" si="4"/>
        <v>29491</v>
      </c>
      <c r="H16" s="367">
        <f t="shared" si="3"/>
        <v>41.502132031129065</v>
      </c>
      <c r="I16" s="350"/>
      <c r="J16" s="368">
        <v>24832</v>
      </c>
      <c r="K16" s="369">
        <v>34.94560857878664</v>
      </c>
      <c r="L16" s="370">
        <v>10283</v>
      </c>
      <c r="M16" s="371">
        <v>41.410277061855673</v>
      </c>
      <c r="N16" s="370">
        <v>14549</v>
      </c>
      <c r="O16" s="372">
        <v>58.589722938144327</v>
      </c>
      <c r="P16" s="350"/>
      <c r="Q16" s="368">
        <v>16391</v>
      </c>
      <c r="R16" s="369">
        <v>23.066747350793005</v>
      </c>
      <c r="S16" s="370">
        <v>9920</v>
      </c>
      <c r="T16" s="371">
        <v>60.521017631627117</v>
      </c>
      <c r="U16" s="370">
        <v>6471</v>
      </c>
      <c r="V16" s="372">
        <v>39.47898236837289</v>
      </c>
      <c r="W16" s="350"/>
      <c r="X16" s="368">
        <v>29836</v>
      </c>
      <c r="Y16" s="369">
        <v>41.987644070420352</v>
      </c>
      <c r="Z16" s="370">
        <v>21365</v>
      </c>
      <c r="AA16" s="371">
        <v>71.608124413460246</v>
      </c>
      <c r="AB16" s="370">
        <v>8471</v>
      </c>
      <c r="AC16" s="372">
        <f t="shared" si="0"/>
        <v>28.391875586539751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23290</v>
      </c>
      <c r="E17" s="375">
        <f t="shared" si="2"/>
        <v>14318</v>
      </c>
      <c r="F17" s="376">
        <f t="shared" si="3"/>
        <v>61.47702876771146</v>
      </c>
      <c r="G17" s="375">
        <f t="shared" si="4"/>
        <v>8972</v>
      </c>
      <c r="H17" s="367">
        <f t="shared" si="3"/>
        <v>38.522971232288533</v>
      </c>
      <c r="I17" s="350"/>
      <c r="J17" s="377">
        <v>6526</v>
      </c>
      <c r="K17" s="378">
        <v>28.020609703735509</v>
      </c>
      <c r="L17" s="375">
        <v>2763</v>
      </c>
      <c r="M17" s="376">
        <v>42.338338951884765</v>
      </c>
      <c r="N17" s="375">
        <v>3763</v>
      </c>
      <c r="O17" s="372">
        <v>57.661661048115235</v>
      </c>
      <c r="P17" s="350"/>
      <c r="Q17" s="377">
        <v>4931</v>
      </c>
      <c r="R17" s="378">
        <v>21.172176899957062</v>
      </c>
      <c r="S17" s="375">
        <v>2781</v>
      </c>
      <c r="T17" s="376">
        <v>56.398296491583856</v>
      </c>
      <c r="U17" s="375">
        <v>2150</v>
      </c>
      <c r="V17" s="372">
        <v>43.601703508416144</v>
      </c>
      <c r="W17" s="350"/>
      <c r="X17" s="377">
        <v>11833</v>
      </c>
      <c r="Y17" s="378">
        <v>50.807213396307425</v>
      </c>
      <c r="Z17" s="375">
        <v>8774</v>
      </c>
      <c r="AA17" s="376">
        <v>74.148567565283528</v>
      </c>
      <c r="AB17" s="375">
        <v>3059</v>
      </c>
      <c r="AC17" s="372">
        <f t="shared" si="0"/>
        <v>25.851432434716472</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158598</v>
      </c>
      <c r="E18" s="365">
        <f t="shared" si="2"/>
        <v>98879</v>
      </c>
      <c r="F18" s="366">
        <f t="shared" si="3"/>
        <v>62.345679012345677</v>
      </c>
      <c r="G18" s="365">
        <f t="shared" si="4"/>
        <v>59719</v>
      </c>
      <c r="H18" s="367">
        <f t="shared" si="3"/>
        <v>37.654320987654323</v>
      </c>
      <c r="I18" s="350"/>
      <c r="J18" s="368">
        <v>32626</v>
      </c>
      <c r="K18" s="369">
        <v>20.57150783742544</v>
      </c>
      <c r="L18" s="370">
        <v>13794</v>
      </c>
      <c r="M18" s="371">
        <v>42.279163857046527</v>
      </c>
      <c r="N18" s="370">
        <v>18832</v>
      </c>
      <c r="O18" s="372">
        <v>57.720836142953466</v>
      </c>
      <c r="P18" s="350"/>
      <c r="Q18" s="368">
        <v>28506</v>
      </c>
      <c r="R18" s="369">
        <v>17.973744940037076</v>
      </c>
      <c r="S18" s="370">
        <v>16281</v>
      </c>
      <c r="T18" s="371">
        <v>57.114291728057253</v>
      </c>
      <c r="U18" s="370">
        <v>12225</v>
      </c>
      <c r="V18" s="372">
        <v>42.885708271942747</v>
      </c>
      <c r="W18" s="350"/>
      <c r="X18" s="368">
        <v>97466</v>
      </c>
      <c r="Y18" s="369">
        <v>61.454747222537485</v>
      </c>
      <c r="Z18" s="370">
        <v>68804</v>
      </c>
      <c r="AA18" s="371">
        <v>70.592822112326346</v>
      </c>
      <c r="AB18" s="370">
        <v>28662</v>
      </c>
      <c r="AC18" s="372">
        <f t="shared" si="0"/>
        <v>29.407177887673651</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100174</v>
      </c>
      <c r="E19" s="365">
        <f t="shared" si="2"/>
        <v>62370</v>
      </c>
      <c r="F19" s="366">
        <f t="shared" si="3"/>
        <v>62.261664703416052</v>
      </c>
      <c r="G19" s="365">
        <f t="shared" si="4"/>
        <v>37804</v>
      </c>
      <c r="H19" s="367">
        <f t="shared" si="3"/>
        <v>37.738335296583941</v>
      </c>
      <c r="I19" s="350"/>
      <c r="J19" s="368">
        <v>23548</v>
      </c>
      <c r="K19" s="369">
        <v>23.507097650088845</v>
      </c>
      <c r="L19" s="370">
        <v>9834</v>
      </c>
      <c r="M19" s="371">
        <v>41.761508408357393</v>
      </c>
      <c r="N19" s="370">
        <v>13714</v>
      </c>
      <c r="O19" s="372">
        <v>58.238491591642607</v>
      </c>
      <c r="P19" s="350"/>
      <c r="Q19" s="368">
        <v>19885</v>
      </c>
      <c r="R19" s="369">
        <v>19.850460199253302</v>
      </c>
      <c r="S19" s="370">
        <v>12300</v>
      </c>
      <c r="T19" s="371">
        <v>61.855670103092784</v>
      </c>
      <c r="U19" s="370">
        <v>7585</v>
      </c>
      <c r="V19" s="372">
        <v>38.144329896907216</v>
      </c>
      <c r="W19" s="350"/>
      <c r="X19" s="368">
        <v>56741</v>
      </c>
      <c r="Y19" s="369">
        <v>56.642442150657857</v>
      </c>
      <c r="Z19" s="370">
        <v>40236</v>
      </c>
      <c r="AA19" s="371">
        <v>70.91168643485311</v>
      </c>
      <c r="AB19" s="370">
        <v>16505</v>
      </c>
      <c r="AC19" s="372">
        <f t="shared" si="0"/>
        <v>29.088313565146894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366826</v>
      </c>
      <c r="E20" s="365">
        <f t="shared" si="2"/>
        <v>229809</v>
      </c>
      <c r="F20" s="366">
        <f t="shared" si="3"/>
        <v>62.647958432608377</v>
      </c>
      <c r="G20" s="365">
        <f t="shared" si="4"/>
        <v>137017</v>
      </c>
      <c r="H20" s="367">
        <f t="shared" si="3"/>
        <v>37.352041567391623</v>
      </c>
      <c r="I20" s="350"/>
      <c r="J20" s="368">
        <v>93590</v>
      </c>
      <c r="K20" s="369">
        <v>25.513458697038921</v>
      </c>
      <c r="L20" s="370">
        <v>40907</v>
      </c>
      <c r="M20" s="371">
        <v>43.708729565124479</v>
      </c>
      <c r="N20" s="370">
        <v>52683</v>
      </c>
      <c r="O20" s="372">
        <v>56.291270434875514</v>
      </c>
      <c r="P20" s="350"/>
      <c r="Q20" s="368">
        <v>82001</v>
      </c>
      <c r="R20" s="369">
        <v>22.3541951770049</v>
      </c>
      <c r="S20" s="370">
        <v>51461</v>
      </c>
      <c r="T20" s="371">
        <v>62.756551749368903</v>
      </c>
      <c r="U20" s="370">
        <v>30540</v>
      </c>
      <c r="V20" s="372">
        <v>37.24344825063109</v>
      </c>
      <c r="W20" s="350"/>
      <c r="X20" s="368">
        <v>191235</v>
      </c>
      <c r="Y20" s="369">
        <v>52.132346125956175</v>
      </c>
      <c r="Z20" s="370">
        <v>137441</v>
      </c>
      <c r="AA20" s="371">
        <v>71.870212042774597</v>
      </c>
      <c r="AB20" s="370">
        <v>53794</v>
      </c>
      <c r="AC20" s="372">
        <f t="shared" si="0"/>
        <v>28.129787957225403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213527</v>
      </c>
      <c r="E21" s="365">
        <f t="shared" si="2"/>
        <v>131531</v>
      </c>
      <c r="F21" s="366">
        <f t="shared" si="3"/>
        <v>61.59923569384668</v>
      </c>
      <c r="G21" s="365">
        <f t="shared" si="4"/>
        <v>81996</v>
      </c>
      <c r="H21" s="367">
        <f t="shared" si="3"/>
        <v>38.40076430615332</v>
      </c>
      <c r="I21" s="350"/>
      <c r="J21" s="368">
        <v>57140</v>
      </c>
      <c r="K21" s="369">
        <v>26.760081863183576</v>
      </c>
      <c r="L21" s="370">
        <v>23257</v>
      </c>
      <c r="M21" s="371">
        <v>40.701785089254457</v>
      </c>
      <c r="N21" s="370">
        <v>33883</v>
      </c>
      <c r="O21" s="372">
        <v>59.298214910745543</v>
      </c>
      <c r="P21" s="350"/>
      <c r="Q21" s="368">
        <v>46124</v>
      </c>
      <c r="R21" s="369">
        <v>21.601015328272304</v>
      </c>
      <c r="S21" s="370">
        <v>28340</v>
      </c>
      <c r="T21" s="371">
        <v>61.44306651634723</v>
      </c>
      <c r="U21" s="370">
        <v>17784</v>
      </c>
      <c r="V21" s="372">
        <v>38.556933483652763</v>
      </c>
      <c r="W21" s="350"/>
      <c r="X21" s="368">
        <v>110263</v>
      </c>
      <c r="Y21" s="369">
        <v>51.638902808544117</v>
      </c>
      <c r="Z21" s="370">
        <v>79934</v>
      </c>
      <c r="AA21" s="371">
        <v>72.493946292047198</v>
      </c>
      <c r="AB21" s="370">
        <v>30329</v>
      </c>
      <c r="AC21" s="372">
        <f t="shared" si="0"/>
        <v>27.506053707952805</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57041</v>
      </c>
      <c r="E22" s="365">
        <f t="shared" si="2"/>
        <v>36174</v>
      </c>
      <c r="F22" s="366">
        <f t="shared" si="3"/>
        <v>63.417541768201822</v>
      </c>
      <c r="G22" s="365">
        <f t="shared" si="4"/>
        <v>20867</v>
      </c>
      <c r="H22" s="367">
        <f t="shared" si="3"/>
        <v>36.582458231798185</v>
      </c>
      <c r="I22" s="350"/>
      <c r="J22" s="368">
        <v>13609</v>
      </c>
      <c r="K22" s="369">
        <v>23.858277379428834</v>
      </c>
      <c r="L22" s="370">
        <v>5937</v>
      </c>
      <c r="M22" s="371">
        <v>43.625541920787711</v>
      </c>
      <c r="N22" s="370">
        <v>7672</v>
      </c>
      <c r="O22" s="372">
        <v>56.374458079212289</v>
      </c>
      <c r="P22" s="350"/>
      <c r="Q22" s="368">
        <v>11966</v>
      </c>
      <c r="R22" s="369">
        <v>20.977893094440841</v>
      </c>
      <c r="S22" s="370">
        <v>7558</v>
      </c>
      <c r="T22" s="371">
        <v>63.16229316396457</v>
      </c>
      <c r="U22" s="370">
        <v>4408</v>
      </c>
      <c r="V22" s="372">
        <v>36.83770683603543</v>
      </c>
      <c r="W22" s="350"/>
      <c r="X22" s="368">
        <v>31466</v>
      </c>
      <c r="Y22" s="369">
        <v>55.163829526130328</v>
      </c>
      <c r="Z22" s="370">
        <v>22679</v>
      </c>
      <c r="AA22" s="371">
        <v>72.074620225004765</v>
      </c>
      <c r="AB22" s="370">
        <v>8787</v>
      </c>
      <c r="AC22" s="372">
        <f t="shared" si="0"/>
        <v>27.925379774995235</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94502</v>
      </c>
      <c r="E23" s="365">
        <f t="shared" si="2"/>
        <v>58481</v>
      </c>
      <c r="F23" s="366">
        <f t="shared" si="3"/>
        <v>61.883346384203506</v>
      </c>
      <c r="G23" s="365">
        <f t="shared" si="4"/>
        <v>36021</v>
      </c>
      <c r="H23" s="367">
        <f t="shared" si="3"/>
        <v>38.116653615796494</v>
      </c>
      <c r="I23" s="350"/>
      <c r="J23" s="368">
        <v>26659</v>
      </c>
      <c r="K23" s="369">
        <v>28.209984973862991</v>
      </c>
      <c r="L23" s="370">
        <v>10441</v>
      </c>
      <c r="M23" s="371">
        <v>39.165009940357855</v>
      </c>
      <c r="N23" s="370">
        <v>16218</v>
      </c>
      <c r="O23" s="372">
        <v>60.834990059642145</v>
      </c>
      <c r="P23" s="350"/>
      <c r="Q23" s="368">
        <v>16537</v>
      </c>
      <c r="R23" s="369">
        <v>17.499100548136546</v>
      </c>
      <c r="S23" s="370">
        <v>9580</v>
      </c>
      <c r="T23" s="371">
        <v>57.930700852633485</v>
      </c>
      <c r="U23" s="370">
        <v>6957</v>
      </c>
      <c r="V23" s="372">
        <v>42.069299147366515</v>
      </c>
      <c r="W23" s="350"/>
      <c r="X23" s="368">
        <v>51306</v>
      </c>
      <c r="Y23" s="369">
        <v>54.29091447800046</v>
      </c>
      <c r="Z23" s="370">
        <v>38460</v>
      </c>
      <c r="AA23" s="371">
        <v>74.961992749386042</v>
      </c>
      <c r="AB23" s="370">
        <v>12846</v>
      </c>
      <c r="AC23" s="372">
        <f t="shared" si="0"/>
        <v>25.038007250613965</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271897</v>
      </c>
      <c r="E24" s="365">
        <f t="shared" si="2"/>
        <v>177376</v>
      </c>
      <c r="F24" s="366">
        <f t="shared" si="3"/>
        <v>65.236468221422086</v>
      </c>
      <c r="G24" s="365">
        <f t="shared" si="4"/>
        <v>94521</v>
      </c>
      <c r="H24" s="367">
        <f t="shared" si="3"/>
        <v>34.763531778577914</v>
      </c>
      <c r="I24" s="350"/>
      <c r="J24" s="368">
        <v>64095</v>
      </c>
      <c r="K24" s="369">
        <v>23.573264876037616</v>
      </c>
      <c r="L24" s="370">
        <v>29683</v>
      </c>
      <c r="M24" s="371">
        <v>46.310944691473594</v>
      </c>
      <c r="N24" s="370">
        <v>34412</v>
      </c>
      <c r="O24" s="372">
        <v>53.689055308526399</v>
      </c>
      <c r="P24" s="350"/>
      <c r="Q24" s="368">
        <v>53415</v>
      </c>
      <c r="R24" s="369">
        <v>19.645306862525146</v>
      </c>
      <c r="S24" s="370">
        <v>34740</v>
      </c>
      <c r="T24" s="371">
        <v>65.037910699241792</v>
      </c>
      <c r="U24" s="370">
        <v>18675</v>
      </c>
      <c r="V24" s="372">
        <v>34.962089300758215</v>
      </c>
      <c r="W24" s="350"/>
      <c r="X24" s="368">
        <v>154387</v>
      </c>
      <c r="Y24" s="369">
        <v>56.781428261437242</v>
      </c>
      <c r="Z24" s="370">
        <v>112953</v>
      </c>
      <c r="AA24" s="371">
        <v>73.162248116745573</v>
      </c>
      <c r="AB24" s="370">
        <v>41434</v>
      </c>
      <c r="AC24" s="372">
        <f t="shared" si="0"/>
        <v>26.83775188325442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62343</v>
      </c>
      <c r="E25" s="365">
        <f t="shared" si="2"/>
        <v>35827</v>
      </c>
      <c r="F25" s="366">
        <f t="shared" si="3"/>
        <v>57.46755850696951</v>
      </c>
      <c r="G25" s="365">
        <f t="shared" si="4"/>
        <v>26516</v>
      </c>
      <c r="H25" s="367">
        <f t="shared" si="3"/>
        <v>42.53244149303049</v>
      </c>
      <c r="I25" s="350"/>
      <c r="J25" s="368">
        <v>21883</v>
      </c>
      <c r="K25" s="369">
        <v>35.100973645798241</v>
      </c>
      <c r="L25" s="370">
        <v>8316</v>
      </c>
      <c r="M25" s="371">
        <v>38.002102088379111</v>
      </c>
      <c r="N25" s="370">
        <v>13567</v>
      </c>
      <c r="O25" s="372">
        <v>61.997897911620889</v>
      </c>
      <c r="P25" s="350"/>
      <c r="Q25" s="368">
        <v>14003</v>
      </c>
      <c r="R25" s="369">
        <v>22.461222591148967</v>
      </c>
      <c r="S25" s="370">
        <v>8732</v>
      </c>
      <c r="T25" s="371">
        <v>62.358066128686708</v>
      </c>
      <c r="U25" s="370">
        <v>5271</v>
      </c>
      <c r="V25" s="372">
        <v>37.641933871313284</v>
      </c>
      <c r="W25" s="350"/>
      <c r="X25" s="368">
        <v>26457</v>
      </c>
      <c r="Y25" s="369">
        <v>42.437803763052791</v>
      </c>
      <c r="Z25" s="370">
        <v>18779</v>
      </c>
      <c r="AA25" s="371">
        <v>70.979324942359298</v>
      </c>
      <c r="AB25" s="370">
        <v>7678</v>
      </c>
      <c r="AC25" s="372">
        <f t="shared" si="0"/>
        <v>29.020675057640698</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23630</v>
      </c>
      <c r="E26" s="380">
        <f t="shared" si="2"/>
        <v>14667</v>
      </c>
      <c r="F26" s="381">
        <f t="shared" si="3"/>
        <v>62.069403300888702</v>
      </c>
      <c r="G26" s="380">
        <f t="shared" si="4"/>
        <v>8963</v>
      </c>
      <c r="H26" s="367">
        <f t="shared" si="3"/>
        <v>37.930596699111305</v>
      </c>
      <c r="I26" s="350"/>
      <c r="J26" s="377">
        <v>5544</v>
      </c>
      <c r="K26" s="378">
        <v>23.461701227253492</v>
      </c>
      <c r="L26" s="375">
        <v>2435</v>
      </c>
      <c r="M26" s="376">
        <v>43.921356421356421</v>
      </c>
      <c r="N26" s="375">
        <v>3109</v>
      </c>
      <c r="O26" s="372">
        <v>56.078643578643586</v>
      </c>
      <c r="P26" s="350"/>
      <c r="Q26" s="377">
        <v>4487</v>
      </c>
      <c r="R26" s="378">
        <v>18.988573846804911</v>
      </c>
      <c r="S26" s="375">
        <v>2487</v>
      </c>
      <c r="T26" s="376">
        <v>55.426788500111435</v>
      </c>
      <c r="U26" s="375">
        <v>2000</v>
      </c>
      <c r="V26" s="372">
        <v>44.573211499888565</v>
      </c>
      <c r="W26" s="350"/>
      <c r="X26" s="377">
        <v>13599</v>
      </c>
      <c r="Y26" s="378">
        <v>57.549724925941604</v>
      </c>
      <c r="Z26" s="375">
        <v>9745</v>
      </c>
      <c r="AA26" s="376">
        <v>71.659680858886688</v>
      </c>
      <c r="AB26" s="375">
        <v>3854</v>
      </c>
      <c r="AC26" s="372">
        <f t="shared" si="0"/>
        <v>28.340319141113319</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119985</v>
      </c>
      <c r="E27" s="380">
        <f t="shared" si="2"/>
        <v>72482</v>
      </c>
      <c r="F27" s="381">
        <f t="shared" si="3"/>
        <v>60.409217818894021</v>
      </c>
      <c r="G27" s="380">
        <f t="shared" si="4"/>
        <v>47503</v>
      </c>
      <c r="H27" s="367">
        <f t="shared" si="3"/>
        <v>39.590782181105972</v>
      </c>
      <c r="I27" s="350"/>
      <c r="J27" s="377">
        <v>31447</v>
      </c>
      <c r="K27" s="378">
        <v>26.209109472017332</v>
      </c>
      <c r="L27" s="375">
        <v>12881</v>
      </c>
      <c r="M27" s="376">
        <v>40.960981969663237</v>
      </c>
      <c r="N27" s="375">
        <v>18566</v>
      </c>
      <c r="O27" s="372">
        <v>59.039018030336756</v>
      </c>
      <c r="P27" s="350"/>
      <c r="Q27" s="377">
        <v>23987</v>
      </c>
      <c r="R27" s="378">
        <v>19.991665624869775</v>
      </c>
      <c r="S27" s="375">
        <v>13550</v>
      </c>
      <c r="T27" s="376">
        <v>56.488931504564974</v>
      </c>
      <c r="U27" s="375">
        <v>10437</v>
      </c>
      <c r="V27" s="372">
        <v>43.511068495435026</v>
      </c>
      <c r="W27" s="350"/>
      <c r="X27" s="377">
        <v>64551</v>
      </c>
      <c r="Y27" s="378">
        <v>53.799224903112886</v>
      </c>
      <c r="Z27" s="375">
        <v>46051</v>
      </c>
      <c r="AA27" s="376">
        <v>71.340490464903723</v>
      </c>
      <c r="AB27" s="375">
        <v>18500</v>
      </c>
      <c r="AC27" s="372">
        <f t="shared" si="0"/>
        <v>28.659509535096277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14709</v>
      </c>
      <c r="E28" s="380">
        <f t="shared" si="2"/>
        <v>9136</v>
      </c>
      <c r="F28" s="381">
        <f t="shared" si="3"/>
        <v>62.111632333945202</v>
      </c>
      <c r="G28" s="380">
        <f t="shared" si="4"/>
        <v>5573</v>
      </c>
      <c r="H28" s="382">
        <f t="shared" si="3"/>
        <v>37.888367666054798</v>
      </c>
      <c r="I28" s="350"/>
      <c r="J28" s="377">
        <v>3412</v>
      </c>
      <c r="K28" s="378">
        <v>23.19668230335169</v>
      </c>
      <c r="L28" s="375">
        <v>1410</v>
      </c>
      <c r="M28" s="376">
        <v>41.324736225087925</v>
      </c>
      <c r="N28" s="375">
        <v>2002</v>
      </c>
      <c r="O28" s="383">
        <v>58.675263774912082</v>
      </c>
      <c r="P28" s="350"/>
      <c r="Q28" s="377">
        <v>2749</v>
      </c>
      <c r="R28" s="378">
        <v>18.689237881569106</v>
      </c>
      <c r="S28" s="375">
        <v>1636</v>
      </c>
      <c r="T28" s="376">
        <v>59.512550018188435</v>
      </c>
      <c r="U28" s="375">
        <v>1113</v>
      </c>
      <c r="V28" s="383">
        <v>40.487449981811565</v>
      </c>
      <c r="W28" s="350"/>
      <c r="X28" s="377">
        <v>8548</v>
      </c>
      <c r="Y28" s="378">
        <v>58.114079815079201</v>
      </c>
      <c r="Z28" s="375">
        <v>6090</v>
      </c>
      <c r="AA28" s="376">
        <v>71.244735610669167</v>
      </c>
      <c r="AB28" s="375">
        <v>2458</v>
      </c>
      <c r="AC28" s="383">
        <f t="shared" si="0"/>
        <v>28.755264389330836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5640</v>
      </c>
      <c r="E29" s="386">
        <f t="shared" si="2"/>
        <v>3089</v>
      </c>
      <c r="F29" s="387">
        <f t="shared" si="3"/>
        <v>54.769503546099294</v>
      </c>
      <c r="G29" s="386">
        <f t="shared" si="4"/>
        <v>2551</v>
      </c>
      <c r="H29" s="388">
        <f t="shared" si="3"/>
        <v>45.230496453900706</v>
      </c>
      <c r="I29" s="350"/>
      <c r="J29" s="389">
        <v>3031</v>
      </c>
      <c r="K29" s="390">
        <v>53.741134751773046</v>
      </c>
      <c r="L29" s="391">
        <v>1166</v>
      </c>
      <c r="M29" s="392">
        <v>38.469152095018146</v>
      </c>
      <c r="N29" s="391">
        <v>1865</v>
      </c>
      <c r="O29" s="393">
        <v>61.530847904981854</v>
      </c>
      <c r="P29" s="350"/>
      <c r="Q29" s="389">
        <v>1023</v>
      </c>
      <c r="R29" s="390">
        <v>18.138297872340424</v>
      </c>
      <c r="S29" s="391">
        <v>707</v>
      </c>
      <c r="T29" s="392">
        <v>69.110459433040077</v>
      </c>
      <c r="U29" s="391">
        <v>316</v>
      </c>
      <c r="V29" s="393">
        <v>30.889540566959923</v>
      </c>
      <c r="W29" s="350"/>
      <c r="X29" s="389">
        <v>1586</v>
      </c>
      <c r="Y29" s="390">
        <v>28.120567375886523</v>
      </c>
      <c r="Z29" s="391">
        <v>1216</v>
      </c>
      <c r="AA29" s="392">
        <v>76.670870113493066</v>
      </c>
      <c r="AB29" s="391">
        <v>370</v>
      </c>
      <c r="AC29" s="393">
        <f t="shared" si="0"/>
        <v>23.329129886506937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2126756</v>
      </c>
      <c r="E31" s="1230">
        <f>L31+S31+Z31</f>
        <v>1324994</v>
      </c>
      <c r="F31" s="1231">
        <f>E31/$D31*100</f>
        <v>62.301176063450626</v>
      </c>
      <c r="G31" s="1230">
        <f>N31+U31+AB31</f>
        <v>801762</v>
      </c>
      <c r="H31" s="1232">
        <f>G31/$D31*100</f>
        <v>37.698823936549374</v>
      </c>
      <c r="I31" s="320"/>
      <c r="J31" s="1233">
        <f>SUM(J12:J29)</f>
        <v>557737</v>
      </c>
      <c r="K31" s="1234">
        <f>J31/$D31*100</f>
        <v>26.224776137930256</v>
      </c>
      <c r="L31" s="1230">
        <f>SUM(L12:L29)</f>
        <v>235956</v>
      </c>
      <c r="M31" s="1231">
        <f>L31/$J31*100</f>
        <v>42.305961411919959</v>
      </c>
      <c r="N31" s="1230">
        <f>SUM(N12:N29)</f>
        <v>321781</v>
      </c>
      <c r="O31" s="1235">
        <f>N31/$J31*100</f>
        <v>57.694038588080041</v>
      </c>
      <c r="P31" s="320"/>
      <c r="Q31" s="1233">
        <f>SUM(Q12:Q29)</f>
        <v>449586</v>
      </c>
      <c r="R31" s="1234">
        <f>Q31/$D31*100</f>
        <v>21.139519531154491</v>
      </c>
      <c r="S31" s="1230">
        <f>SUM(S12:S29)</f>
        <v>279854</v>
      </c>
      <c r="T31" s="1231">
        <f>S31/$Q31*100</f>
        <v>62.247045059232278</v>
      </c>
      <c r="U31" s="1230">
        <f>SUM(U12:U29)</f>
        <v>169732</v>
      </c>
      <c r="V31" s="1235">
        <f>U31/$Q31*100</f>
        <v>37.752954940767729</v>
      </c>
      <c r="W31" s="320"/>
      <c r="X31" s="1233">
        <f>SUM(X12:X29)</f>
        <v>1119433</v>
      </c>
      <c r="Y31" s="1234">
        <f>X31/$D31*100</f>
        <v>52.635704330915253</v>
      </c>
      <c r="Z31" s="1230">
        <f>SUM(Z12:Z29)</f>
        <v>809184</v>
      </c>
      <c r="AA31" s="1231">
        <f>Z31/$X31*100</f>
        <v>72.285165793754516</v>
      </c>
      <c r="AB31" s="1230">
        <f>SUM(AB12:AB29)</f>
        <v>310249</v>
      </c>
      <c r="AC31" s="1235">
        <f>AB31/$X31*100</f>
        <v>27.714834206245481</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6" customFormat="1" ht="13.5" customHeight="1" x14ac:dyDescent="0.25">
      <c r="B34" s="1482"/>
      <c r="C34" s="1482"/>
      <c r="D34" s="1482"/>
      <c r="E34" s="1482"/>
      <c r="F34" s="1482"/>
      <c r="G34" s="1482"/>
      <c r="H34" s="1482"/>
      <c r="I34" s="1482"/>
      <c r="J34" s="1482"/>
      <c r="K34" s="1482"/>
      <c r="L34" s="1482"/>
      <c r="M34" s="1482"/>
      <c r="N34" s="1482"/>
      <c r="O34" s="1482"/>
    </row>
    <row r="35" spans="2:15" s="396" customFormat="1" ht="29.25" customHeight="1" x14ac:dyDescent="0.25">
      <c r="B35" s="1482"/>
      <c r="C35" s="1482"/>
      <c r="D35" s="1482"/>
      <c r="E35" s="1482"/>
      <c r="F35" s="1482"/>
      <c r="G35" s="1482"/>
      <c r="H35" s="1482"/>
      <c r="I35" s="1482"/>
      <c r="J35" s="1482"/>
      <c r="K35" s="1482"/>
      <c r="L35" s="1482"/>
      <c r="M35" s="1482"/>
    </row>
    <row r="36" spans="2:15" s="396" customFormat="1" ht="4.5" customHeight="1" x14ac:dyDescent="0.25">
      <c r="B36" s="1481"/>
      <c r="C36" s="1481"/>
      <c r="D36" s="1481"/>
      <c r="E36" s="1326"/>
      <c r="F36" s="1326"/>
      <c r="G36" s="1326"/>
    </row>
    <row r="37" spans="2:15" s="396" customFormat="1" x14ac:dyDescent="0.25"/>
    <row r="38" spans="2:15" s="396" customFormat="1" x14ac:dyDescent="0.25"/>
    <row r="39" spans="2:15" s="396" customFormat="1" x14ac:dyDescent="0.25"/>
    <row r="40" spans="2:15" s="396" customFormat="1" x14ac:dyDescent="0.25"/>
    <row r="41" spans="2:15" s="396" customFormat="1" x14ac:dyDescent="0.25"/>
    <row r="42" spans="2:15" s="396"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7"/>
      <c r="C2" s="1447"/>
    </row>
    <row r="3" spans="1:53" s="345" customFormat="1" ht="4.5" customHeight="1" x14ac:dyDescent="0.25">
      <c r="B3" s="1448"/>
      <c r="C3" s="1448"/>
    </row>
    <row r="4" spans="1:53" s="345" customFormat="1" ht="17.25" customHeight="1" x14ac:dyDescent="0.25">
      <c r="A4" s="1449" t="s">
        <v>403</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5">
      <c r="B5" s="1450" t="str">
        <f>porsaad!$B$6</f>
        <v>Situación a 31 de agosto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5"/>
    <row r="7" spans="1:53" s="322" customFormat="1" ht="12.75" customHeight="1" x14ac:dyDescent="0.25">
      <c r="A7" s="316"/>
      <c r="B7" s="1451" t="s">
        <v>12</v>
      </c>
      <c r="C7" s="317"/>
      <c r="D7" s="1454" t="s">
        <v>224</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5">
      <c r="A8" s="316"/>
      <c r="B8" s="1452"/>
      <c r="C8" s="317"/>
      <c r="D8" s="1456"/>
      <c r="E8" s="1457"/>
      <c r="F8" s="1457"/>
      <c r="G8" s="1457"/>
      <c r="H8" s="1457"/>
      <c r="I8" s="323"/>
      <c r="J8" s="1460" t="s">
        <v>225</v>
      </c>
      <c r="K8" s="1461"/>
      <c r="L8" s="1461"/>
      <c r="M8" s="1461"/>
      <c r="N8" s="1461"/>
      <c r="O8" s="1462"/>
      <c r="P8" s="317"/>
      <c r="Q8" s="1460" t="s">
        <v>226</v>
      </c>
      <c r="R8" s="1461"/>
      <c r="S8" s="1461"/>
      <c r="T8" s="1461"/>
      <c r="U8" s="1461"/>
      <c r="V8" s="1462"/>
      <c r="W8" s="317"/>
      <c r="X8" s="1460" t="s">
        <v>227</v>
      </c>
      <c r="Y8" s="1461"/>
      <c r="Z8" s="1461"/>
      <c r="AA8" s="1461"/>
      <c r="AB8" s="1461"/>
      <c r="AC8" s="1462"/>
      <c r="AD8" s="319"/>
      <c r="AE8" s="319"/>
      <c r="AF8" s="320"/>
      <c r="AG8" s="320"/>
      <c r="AH8" s="320"/>
      <c r="AI8" s="320"/>
      <c r="AJ8" s="320"/>
      <c r="AK8" s="320"/>
      <c r="AL8" s="321"/>
    </row>
    <row r="9" spans="1:53" s="322" customFormat="1" ht="21.75" customHeight="1" x14ac:dyDescent="0.25">
      <c r="A9" s="316"/>
      <c r="B9" s="1452"/>
      <c r="C9" s="317"/>
      <c r="D9" s="1463" t="s">
        <v>9</v>
      </c>
      <c r="E9" s="1464" t="s">
        <v>24</v>
      </c>
      <c r="F9" s="1465"/>
      <c r="G9" s="1464" t="s">
        <v>23</v>
      </c>
      <c r="H9" s="1466"/>
      <c r="I9" s="323"/>
      <c r="J9" s="1443" t="s">
        <v>9</v>
      </c>
      <c r="K9" s="1437" t="s">
        <v>219</v>
      </c>
      <c r="L9" s="1439" t="s">
        <v>24</v>
      </c>
      <c r="M9" s="1440"/>
      <c r="N9" s="1441" t="s">
        <v>23</v>
      </c>
      <c r="O9" s="1442"/>
      <c r="P9" s="317"/>
      <c r="Q9" s="1443" t="s">
        <v>9</v>
      </c>
      <c r="R9" s="1437" t="s">
        <v>219</v>
      </c>
      <c r="S9" s="1439" t="s">
        <v>24</v>
      </c>
      <c r="T9" s="1440"/>
      <c r="U9" s="1441" t="s">
        <v>23</v>
      </c>
      <c r="V9" s="1442"/>
      <c r="W9" s="317"/>
      <c r="X9" s="1443" t="s">
        <v>9</v>
      </c>
      <c r="Y9" s="1437" t="s">
        <v>219</v>
      </c>
      <c r="Z9" s="1439" t="s">
        <v>24</v>
      </c>
      <c r="AA9" s="1440"/>
      <c r="AB9" s="1441" t="s">
        <v>23</v>
      </c>
      <c r="AC9" s="1442"/>
      <c r="AD9" s="319"/>
      <c r="AE9" s="319"/>
      <c r="AF9" s="320"/>
      <c r="AG9" s="320"/>
      <c r="AH9" s="320"/>
      <c r="AI9" s="320"/>
      <c r="AJ9" s="320"/>
      <c r="AK9" s="320"/>
      <c r="AL9" s="321"/>
    </row>
    <row r="10" spans="1:53" s="322" customFormat="1" ht="36.75" customHeight="1" x14ac:dyDescent="0.25">
      <c r="A10" s="316"/>
      <c r="B10" s="1453"/>
      <c r="C10" s="317"/>
      <c r="D10" s="1444"/>
      <c r="E10" s="407" t="s">
        <v>9</v>
      </c>
      <c r="F10" s="403" t="s">
        <v>219</v>
      </c>
      <c r="G10" s="406" t="s">
        <v>9</v>
      </c>
      <c r="H10" s="886" t="s">
        <v>219</v>
      </c>
      <c r="I10" s="346"/>
      <c r="J10" s="1444"/>
      <c r="K10" s="1438"/>
      <c r="L10" s="404" t="s">
        <v>9</v>
      </c>
      <c r="M10" s="403" t="s">
        <v>220</v>
      </c>
      <c r="N10" s="407" t="s">
        <v>9</v>
      </c>
      <c r="O10" s="402" t="s">
        <v>220</v>
      </c>
      <c r="P10" s="347"/>
      <c r="Q10" s="1444"/>
      <c r="R10" s="1438"/>
      <c r="S10" s="404" t="s">
        <v>9</v>
      </c>
      <c r="T10" s="403" t="s">
        <v>220</v>
      </c>
      <c r="U10" s="407" t="s">
        <v>9</v>
      </c>
      <c r="V10" s="402" t="s">
        <v>220</v>
      </c>
      <c r="W10" s="347"/>
      <c r="X10" s="1444"/>
      <c r="Y10" s="1438"/>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74049</v>
      </c>
      <c r="E12" s="352">
        <f>L12+S12+Z12</f>
        <v>42741</v>
      </c>
      <c r="F12" s="353">
        <f>E12/$D12*100</f>
        <v>57.71988818214966</v>
      </c>
      <c r="G12" s="352">
        <f>N12+U12+AB12</f>
        <v>31308</v>
      </c>
      <c r="H12" s="354">
        <f>G12/$D12*100</f>
        <v>42.28011181785034</v>
      </c>
      <c r="I12" s="350"/>
      <c r="J12" s="355">
        <f>L12+N12</f>
        <v>29192</v>
      </c>
      <c r="K12" s="356">
        <f>J12/$D12*100</f>
        <v>39.422544531323858</v>
      </c>
      <c r="L12" s="357">
        <v>11273</v>
      </c>
      <c r="M12" s="353">
        <v>38.616744313510551</v>
      </c>
      <c r="N12" s="357">
        <v>17919</v>
      </c>
      <c r="O12" s="358">
        <v>61.383255686489449</v>
      </c>
      <c r="P12" s="350"/>
      <c r="Q12" s="355">
        <v>12873</v>
      </c>
      <c r="R12" s="356">
        <v>17.384434631122637</v>
      </c>
      <c r="S12" s="357">
        <v>7280</v>
      </c>
      <c r="T12" s="353">
        <v>56.552474170744972</v>
      </c>
      <c r="U12" s="357">
        <v>5593</v>
      </c>
      <c r="V12" s="358">
        <v>43.447525829255028</v>
      </c>
      <c r="W12" s="350"/>
      <c r="X12" s="355">
        <v>31984</v>
      </c>
      <c r="Y12" s="356">
        <v>43.193020837553512</v>
      </c>
      <c r="Z12" s="357">
        <v>24188</v>
      </c>
      <c r="AA12" s="353">
        <v>75.625312656328163</v>
      </c>
      <c r="AB12" s="357">
        <v>7796</v>
      </c>
      <c r="AC12" s="358">
        <f t="shared" ref="AC12:AC29" si="0">AB12/$X12*100</f>
        <v>24.374687343671837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13933</v>
      </c>
      <c r="E13" s="365">
        <f t="shared" ref="E13:E29" si="2">L13+S13+Z13</f>
        <v>9264</v>
      </c>
      <c r="F13" s="366">
        <f t="shared" ref="F13:H29" si="3">E13/$D13*100</f>
        <v>66.48962893849135</v>
      </c>
      <c r="G13" s="365">
        <f t="shared" ref="G13:G29" si="4">N13+U13+AB13</f>
        <v>4669</v>
      </c>
      <c r="H13" s="367">
        <f t="shared" si="3"/>
        <v>33.51037106150865</v>
      </c>
      <c r="I13" s="350"/>
      <c r="J13" s="368">
        <f t="shared" ref="J13:J29" si="5">L13+N13</f>
        <v>2520</v>
      </c>
      <c r="K13" s="369">
        <f t="shared" ref="K13:K29" si="6">J13/$D13*100</f>
        <v>18.086557094667334</v>
      </c>
      <c r="L13" s="370">
        <v>1019</v>
      </c>
      <c r="M13" s="371">
        <v>40.436507936507937</v>
      </c>
      <c r="N13" s="370">
        <v>1501</v>
      </c>
      <c r="O13" s="372">
        <v>59.563492063492063</v>
      </c>
      <c r="P13" s="350"/>
      <c r="Q13" s="368">
        <v>2074</v>
      </c>
      <c r="R13" s="369">
        <v>14.88552357711907</v>
      </c>
      <c r="S13" s="370">
        <v>1189</v>
      </c>
      <c r="T13" s="371">
        <v>57.328833172613301</v>
      </c>
      <c r="U13" s="370">
        <v>885</v>
      </c>
      <c r="V13" s="372">
        <v>42.671166827386692</v>
      </c>
      <c r="W13" s="350"/>
      <c r="X13" s="368">
        <v>9339</v>
      </c>
      <c r="Y13" s="369">
        <v>67.027919328213585</v>
      </c>
      <c r="Z13" s="370">
        <v>7056</v>
      </c>
      <c r="AA13" s="371">
        <v>75.554127850947637</v>
      </c>
      <c r="AB13" s="370">
        <v>2283</v>
      </c>
      <c r="AC13" s="372">
        <f t="shared" si="0"/>
        <v>24.445872149052363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8076</v>
      </c>
      <c r="E14" s="365">
        <f t="shared" si="2"/>
        <v>5374</v>
      </c>
      <c r="F14" s="366">
        <f t="shared" si="3"/>
        <v>66.542842991579988</v>
      </c>
      <c r="G14" s="365">
        <f t="shared" si="4"/>
        <v>2702</v>
      </c>
      <c r="H14" s="367">
        <f t="shared" si="3"/>
        <v>33.457157008420005</v>
      </c>
      <c r="I14" s="350"/>
      <c r="J14" s="368">
        <f t="shared" si="5"/>
        <v>1824</v>
      </c>
      <c r="K14" s="369">
        <f t="shared" si="6"/>
        <v>22.585438335809808</v>
      </c>
      <c r="L14" s="370">
        <v>750</v>
      </c>
      <c r="M14" s="371">
        <v>41.118421052631575</v>
      </c>
      <c r="N14" s="370">
        <v>1074</v>
      </c>
      <c r="O14" s="372">
        <v>58.881578947368418</v>
      </c>
      <c r="P14" s="350"/>
      <c r="Q14" s="368">
        <v>1494</v>
      </c>
      <c r="R14" s="369">
        <v>18.499257057949482</v>
      </c>
      <c r="S14" s="370">
        <v>861</v>
      </c>
      <c r="T14" s="371">
        <v>57.630522088353409</v>
      </c>
      <c r="U14" s="370">
        <v>633</v>
      </c>
      <c r="V14" s="372">
        <v>42.369477911646584</v>
      </c>
      <c r="W14" s="350"/>
      <c r="X14" s="368">
        <v>4758</v>
      </c>
      <c r="Y14" s="369">
        <v>58.915304606240717</v>
      </c>
      <c r="Z14" s="370">
        <v>3763</v>
      </c>
      <c r="AA14" s="371">
        <v>79.087852038671713</v>
      </c>
      <c r="AB14" s="370">
        <v>995</v>
      </c>
      <c r="AC14" s="372">
        <f t="shared" si="0"/>
        <v>20.912147961328291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8742</v>
      </c>
      <c r="E15" s="365">
        <f t="shared" si="2"/>
        <v>5482</v>
      </c>
      <c r="F15" s="366">
        <f t="shared" si="3"/>
        <v>62.708762296957218</v>
      </c>
      <c r="G15" s="365">
        <f t="shared" si="4"/>
        <v>3260</v>
      </c>
      <c r="H15" s="367">
        <f t="shared" si="3"/>
        <v>37.291237703042782</v>
      </c>
      <c r="I15" s="350"/>
      <c r="J15" s="368">
        <f t="shared" si="5"/>
        <v>2044</v>
      </c>
      <c r="K15" s="369">
        <f t="shared" si="6"/>
        <v>23.381377259208421</v>
      </c>
      <c r="L15" s="370">
        <v>778</v>
      </c>
      <c r="M15" s="371">
        <v>38.06262230919765</v>
      </c>
      <c r="N15" s="370">
        <v>1266</v>
      </c>
      <c r="O15" s="372">
        <v>61.93737769080235</v>
      </c>
      <c r="P15" s="350"/>
      <c r="Q15" s="368">
        <v>1544</v>
      </c>
      <c r="R15" s="369">
        <v>17.661862274079159</v>
      </c>
      <c r="S15" s="370">
        <v>886</v>
      </c>
      <c r="T15" s="371">
        <v>57.383419689119172</v>
      </c>
      <c r="U15" s="370">
        <v>658</v>
      </c>
      <c r="V15" s="372">
        <v>42.616580310880828</v>
      </c>
      <c r="W15" s="350"/>
      <c r="X15" s="368">
        <v>5154</v>
      </c>
      <c r="Y15" s="369">
        <v>58.956760466712424</v>
      </c>
      <c r="Z15" s="370">
        <v>3818</v>
      </c>
      <c r="AA15" s="371">
        <v>74.078385719829257</v>
      </c>
      <c r="AB15" s="370">
        <v>1336</v>
      </c>
      <c r="AC15" s="372">
        <f t="shared" si="0"/>
        <v>25.92161428017074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21462</v>
      </c>
      <c r="E16" s="365">
        <f t="shared" si="2"/>
        <v>13061</v>
      </c>
      <c r="F16" s="366">
        <f t="shared" si="3"/>
        <v>60.856397353461929</v>
      </c>
      <c r="G16" s="365">
        <f t="shared" si="4"/>
        <v>8401</v>
      </c>
      <c r="H16" s="367">
        <f t="shared" si="3"/>
        <v>39.143602646538071</v>
      </c>
      <c r="I16" s="350"/>
      <c r="J16" s="368">
        <f t="shared" si="5"/>
        <v>6480</v>
      </c>
      <c r="K16" s="369">
        <f t="shared" si="6"/>
        <v>30.192899077439193</v>
      </c>
      <c r="L16" s="370">
        <v>2639</v>
      </c>
      <c r="M16" s="371">
        <v>40.72530864197531</v>
      </c>
      <c r="N16" s="370">
        <v>3841</v>
      </c>
      <c r="O16" s="372">
        <v>59.27469135802469</v>
      </c>
      <c r="P16" s="350"/>
      <c r="Q16" s="368">
        <v>4143</v>
      </c>
      <c r="R16" s="369">
        <v>19.303885937936819</v>
      </c>
      <c r="S16" s="370">
        <v>2399</v>
      </c>
      <c r="T16" s="371">
        <v>57.904899831040311</v>
      </c>
      <c r="U16" s="370">
        <v>1744</v>
      </c>
      <c r="V16" s="372">
        <v>42.095100168959689</v>
      </c>
      <c r="W16" s="350"/>
      <c r="X16" s="368">
        <v>10839</v>
      </c>
      <c r="Y16" s="369">
        <v>50.503214984623988</v>
      </c>
      <c r="Z16" s="370">
        <v>8023</v>
      </c>
      <c r="AA16" s="371">
        <v>74.019743518774789</v>
      </c>
      <c r="AB16" s="370">
        <v>2816</v>
      </c>
      <c r="AC16" s="372">
        <f t="shared" si="0"/>
        <v>25.980256481225204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5197</v>
      </c>
      <c r="E17" s="375">
        <f t="shared" si="2"/>
        <v>3318</v>
      </c>
      <c r="F17" s="376">
        <f t="shared" si="3"/>
        <v>63.844525687896855</v>
      </c>
      <c r="G17" s="375">
        <f t="shared" si="4"/>
        <v>1879</v>
      </c>
      <c r="H17" s="367">
        <f t="shared" si="3"/>
        <v>36.155474312103138</v>
      </c>
      <c r="I17" s="350"/>
      <c r="J17" s="377">
        <f t="shared" si="5"/>
        <v>1311</v>
      </c>
      <c r="K17" s="378">
        <f t="shared" si="6"/>
        <v>25.226091976140079</v>
      </c>
      <c r="L17" s="375">
        <v>526</v>
      </c>
      <c r="M17" s="376">
        <v>40.122044241037372</v>
      </c>
      <c r="N17" s="375">
        <v>785</v>
      </c>
      <c r="O17" s="372">
        <v>59.877955758962621</v>
      </c>
      <c r="P17" s="350"/>
      <c r="Q17" s="377">
        <v>947</v>
      </c>
      <c r="R17" s="378">
        <v>18.222051183375022</v>
      </c>
      <c r="S17" s="375">
        <v>516</v>
      </c>
      <c r="T17" s="376">
        <v>54.487856388595567</v>
      </c>
      <c r="U17" s="375">
        <v>431</v>
      </c>
      <c r="V17" s="372">
        <v>45.51214361140444</v>
      </c>
      <c r="W17" s="350"/>
      <c r="X17" s="377">
        <v>2939</v>
      </c>
      <c r="Y17" s="378">
        <v>56.551856840484895</v>
      </c>
      <c r="Z17" s="375">
        <v>2276</v>
      </c>
      <c r="AA17" s="376">
        <v>77.441306566859481</v>
      </c>
      <c r="AB17" s="375">
        <v>663</v>
      </c>
      <c r="AC17" s="372">
        <f t="shared" si="0"/>
        <v>22.558693433140526</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34745</v>
      </c>
      <c r="E18" s="365">
        <f t="shared" si="2"/>
        <v>22722</v>
      </c>
      <c r="F18" s="366">
        <f t="shared" si="3"/>
        <v>65.396459922290973</v>
      </c>
      <c r="G18" s="365">
        <f t="shared" si="4"/>
        <v>12023</v>
      </c>
      <c r="H18" s="367">
        <f t="shared" si="3"/>
        <v>34.60354007770902</v>
      </c>
      <c r="I18" s="350"/>
      <c r="J18" s="368">
        <f t="shared" si="5"/>
        <v>6748</v>
      </c>
      <c r="K18" s="369">
        <f t="shared" si="6"/>
        <v>19.421499496330409</v>
      </c>
      <c r="L18" s="370">
        <v>2762</v>
      </c>
      <c r="M18" s="371">
        <v>40.930646117368106</v>
      </c>
      <c r="N18" s="370">
        <v>3986</v>
      </c>
      <c r="O18" s="372">
        <v>59.069353882631894</v>
      </c>
      <c r="P18" s="350"/>
      <c r="Q18" s="368">
        <v>5112</v>
      </c>
      <c r="R18" s="369">
        <v>14.71290833213412</v>
      </c>
      <c r="S18" s="370">
        <v>2829</v>
      </c>
      <c r="T18" s="371">
        <v>55.340375586854464</v>
      </c>
      <c r="U18" s="370">
        <v>2283</v>
      </c>
      <c r="V18" s="372">
        <v>44.659624413145536</v>
      </c>
      <c r="W18" s="350"/>
      <c r="X18" s="368">
        <v>22885</v>
      </c>
      <c r="Y18" s="369">
        <v>65.865592171535468</v>
      </c>
      <c r="Z18" s="370">
        <v>17131</v>
      </c>
      <c r="AA18" s="371">
        <v>74.856893161459467</v>
      </c>
      <c r="AB18" s="370">
        <v>5754</v>
      </c>
      <c r="AC18" s="372">
        <f t="shared" si="0"/>
        <v>25.143106838540529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24349</v>
      </c>
      <c r="E19" s="365">
        <f t="shared" si="2"/>
        <v>15492</v>
      </c>
      <c r="F19" s="366">
        <f t="shared" si="3"/>
        <v>63.624789519076764</v>
      </c>
      <c r="G19" s="365">
        <f t="shared" si="4"/>
        <v>8857</v>
      </c>
      <c r="H19" s="367">
        <f t="shared" si="3"/>
        <v>36.375210480923243</v>
      </c>
      <c r="I19" s="350"/>
      <c r="J19" s="368">
        <f t="shared" si="5"/>
        <v>5563</v>
      </c>
      <c r="K19" s="369">
        <f t="shared" si="6"/>
        <v>22.846934165674153</v>
      </c>
      <c r="L19" s="370">
        <v>2136</v>
      </c>
      <c r="M19" s="371">
        <v>38.396548624842715</v>
      </c>
      <c r="N19" s="370">
        <v>3427</v>
      </c>
      <c r="O19" s="372">
        <v>61.603451375157292</v>
      </c>
      <c r="P19" s="350"/>
      <c r="Q19" s="368">
        <v>3500</v>
      </c>
      <c r="R19" s="369">
        <v>14.374306953057619</v>
      </c>
      <c r="S19" s="370">
        <v>2008</v>
      </c>
      <c r="T19" s="371">
        <v>57.371428571428574</v>
      </c>
      <c r="U19" s="370">
        <v>1492</v>
      </c>
      <c r="V19" s="372">
        <v>42.628571428571426</v>
      </c>
      <c r="W19" s="350"/>
      <c r="X19" s="368">
        <v>15286</v>
      </c>
      <c r="Y19" s="369">
        <v>62.778758881268224</v>
      </c>
      <c r="Z19" s="370">
        <v>11348</v>
      </c>
      <c r="AA19" s="371">
        <v>74.237864712809113</v>
      </c>
      <c r="AB19" s="370">
        <v>3938</v>
      </c>
      <c r="AC19" s="372">
        <f t="shared" si="0"/>
        <v>25.762135287190898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49408</v>
      </c>
      <c r="E20" s="365">
        <f t="shared" si="2"/>
        <v>31022</v>
      </c>
      <c r="F20" s="366">
        <f t="shared" si="3"/>
        <v>62.787402849740936</v>
      </c>
      <c r="G20" s="365">
        <f t="shared" si="4"/>
        <v>18386</v>
      </c>
      <c r="H20" s="367">
        <f t="shared" si="3"/>
        <v>37.212597150259072</v>
      </c>
      <c r="I20" s="350"/>
      <c r="J20" s="368">
        <f t="shared" si="5"/>
        <v>13794</v>
      </c>
      <c r="K20" s="369">
        <f t="shared" si="6"/>
        <v>27.918555699481868</v>
      </c>
      <c r="L20" s="370">
        <v>5587</v>
      </c>
      <c r="M20" s="371">
        <v>40.503117297375667</v>
      </c>
      <c r="N20" s="370">
        <v>8207</v>
      </c>
      <c r="O20" s="372">
        <v>59.496882702624333</v>
      </c>
      <c r="P20" s="350"/>
      <c r="Q20" s="368">
        <v>7890</v>
      </c>
      <c r="R20" s="369">
        <v>15.969073834196893</v>
      </c>
      <c r="S20" s="370">
        <v>4469</v>
      </c>
      <c r="T20" s="371">
        <v>56.641318124207864</v>
      </c>
      <c r="U20" s="370">
        <v>3421</v>
      </c>
      <c r="V20" s="372">
        <v>43.358681875792144</v>
      </c>
      <c r="W20" s="350"/>
      <c r="X20" s="368">
        <v>27724</v>
      </c>
      <c r="Y20" s="369">
        <v>56.112370466321252</v>
      </c>
      <c r="Z20" s="370">
        <v>20966</v>
      </c>
      <c r="AA20" s="371">
        <v>75.624008079642195</v>
      </c>
      <c r="AB20" s="370">
        <v>6758</v>
      </c>
      <c r="AC20" s="372">
        <f t="shared" si="0"/>
        <v>24.375991920357812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49264</v>
      </c>
      <c r="E21" s="365">
        <f t="shared" si="2"/>
        <v>31895</v>
      </c>
      <c r="F21" s="366">
        <f t="shared" si="3"/>
        <v>64.743017213380966</v>
      </c>
      <c r="G21" s="365">
        <f t="shared" si="4"/>
        <v>17369</v>
      </c>
      <c r="H21" s="367">
        <f t="shared" si="3"/>
        <v>35.256982786619034</v>
      </c>
      <c r="I21" s="350"/>
      <c r="J21" s="368">
        <f t="shared" si="5"/>
        <v>10369</v>
      </c>
      <c r="K21" s="369">
        <f t="shared" si="6"/>
        <v>21.047823968821046</v>
      </c>
      <c r="L21" s="370">
        <v>4226</v>
      </c>
      <c r="M21" s="371">
        <v>40.756099913202817</v>
      </c>
      <c r="N21" s="370">
        <v>6143</v>
      </c>
      <c r="O21" s="372">
        <v>59.243900086797183</v>
      </c>
      <c r="P21" s="350"/>
      <c r="Q21" s="368">
        <v>8738</v>
      </c>
      <c r="R21" s="369">
        <v>17.737089964274112</v>
      </c>
      <c r="S21" s="370">
        <v>4964</v>
      </c>
      <c r="T21" s="371">
        <v>56.809338521400775</v>
      </c>
      <c r="U21" s="370">
        <v>3774</v>
      </c>
      <c r="V21" s="372">
        <v>43.190661478599225</v>
      </c>
      <c r="W21" s="350"/>
      <c r="X21" s="368">
        <v>30157</v>
      </c>
      <c r="Y21" s="369">
        <v>61.215086066904846</v>
      </c>
      <c r="Z21" s="370">
        <v>22705</v>
      </c>
      <c r="AA21" s="371">
        <v>75.289319229366313</v>
      </c>
      <c r="AB21" s="370">
        <v>7452</v>
      </c>
      <c r="AC21" s="372">
        <f t="shared" si="0"/>
        <v>24.710680770633683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13075</v>
      </c>
      <c r="E22" s="365">
        <f t="shared" si="2"/>
        <v>8540</v>
      </c>
      <c r="F22" s="366">
        <f t="shared" si="3"/>
        <v>65.315487571701723</v>
      </c>
      <c r="G22" s="365">
        <f t="shared" si="4"/>
        <v>4535</v>
      </c>
      <c r="H22" s="367">
        <f t="shared" si="3"/>
        <v>34.684512428298284</v>
      </c>
      <c r="I22" s="350"/>
      <c r="J22" s="368">
        <f t="shared" si="5"/>
        <v>2774</v>
      </c>
      <c r="K22" s="369">
        <f t="shared" si="6"/>
        <v>21.216061185468451</v>
      </c>
      <c r="L22" s="370">
        <v>1123</v>
      </c>
      <c r="M22" s="371">
        <v>40.483056957462146</v>
      </c>
      <c r="N22" s="370">
        <v>1651</v>
      </c>
      <c r="O22" s="372">
        <v>59.516943042537854</v>
      </c>
      <c r="P22" s="350"/>
      <c r="Q22" s="368">
        <v>2009</v>
      </c>
      <c r="R22" s="369">
        <v>15.365200764818358</v>
      </c>
      <c r="S22" s="370">
        <v>1138</v>
      </c>
      <c r="T22" s="371">
        <v>56.64509706321553</v>
      </c>
      <c r="U22" s="370">
        <v>871</v>
      </c>
      <c r="V22" s="372">
        <v>43.35490293678447</v>
      </c>
      <c r="W22" s="350"/>
      <c r="X22" s="368">
        <v>8292</v>
      </c>
      <c r="Y22" s="369">
        <v>63.418738049713198</v>
      </c>
      <c r="Z22" s="370">
        <v>6279</v>
      </c>
      <c r="AA22" s="371">
        <v>75.723589001447181</v>
      </c>
      <c r="AB22" s="370">
        <v>2013</v>
      </c>
      <c r="AC22" s="372">
        <f t="shared" si="0"/>
        <v>24.276410998552823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27572</v>
      </c>
      <c r="E23" s="365">
        <f t="shared" si="2"/>
        <v>18560</v>
      </c>
      <c r="F23" s="366">
        <f t="shared" si="3"/>
        <v>67.314667053532574</v>
      </c>
      <c r="G23" s="365">
        <f t="shared" si="4"/>
        <v>9012</v>
      </c>
      <c r="H23" s="367">
        <f t="shared" si="3"/>
        <v>32.685332946467433</v>
      </c>
      <c r="I23" s="350"/>
      <c r="J23" s="368">
        <f t="shared" si="5"/>
        <v>5304</v>
      </c>
      <c r="K23" s="369">
        <f t="shared" si="6"/>
        <v>19.236907007108663</v>
      </c>
      <c r="L23" s="370">
        <v>2272</v>
      </c>
      <c r="M23" s="371">
        <v>42.835595776772244</v>
      </c>
      <c r="N23" s="370">
        <v>3032</v>
      </c>
      <c r="O23" s="372">
        <v>57.164404223227749</v>
      </c>
      <c r="P23" s="350"/>
      <c r="Q23" s="368">
        <v>4310</v>
      </c>
      <c r="R23" s="369">
        <v>15.631800377194255</v>
      </c>
      <c r="S23" s="370">
        <v>2421</v>
      </c>
      <c r="T23" s="371">
        <v>56.171693735498842</v>
      </c>
      <c r="U23" s="370">
        <v>1889</v>
      </c>
      <c r="V23" s="372">
        <v>43.828306264501158</v>
      </c>
      <c r="W23" s="350"/>
      <c r="X23" s="368">
        <v>17958</v>
      </c>
      <c r="Y23" s="369">
        <v>65.131292615697092</v>
      </c>
      <c r="Z23" s="370">
        <v>13867</v>
      </c>
      <c r="AA23" s="371">
        <v>77.219066711215049</v>
      </c>
      <c r="AB23" s="370">
        <v>4091</v>
      </c>
      <c r="AC23" s="372">
        <f t="shared" si="0"/>
        <v>22.780933288784944</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67102</v>
      </c>
      <c r="E24" s="365">
        <f t="shared" si="2"/>
        <v>44303</v>
      </c>
      <c r="F24" s="366">
        <f t="shared" si="3"/>
        <v>66.023367410807438</v>
      </c>
      <c r="G24" s="365">
        <f t="shared" si="4"/>
        <v>22799</v>
      </c>
      <c r="H24" s="367">
        <f t="shared" si="3"/>
        <v>33.976632589192576</v>
      </c>
      <c r="I24" s="350"/>
      <c r="J24" s="368">
        <f t="shared" si="5"/>
        <v>16554</v>
      </c>
      <c r="K24" s="369">
        <f t="shared" si="6"/>
        <v>24.669905516974158</v>
      </c>
      <c r="L24" s="370">
        <v>7869</v>
      </c>
      <c r="M24" s="371">
        <v>47.535338890902501</v>
      </c>
      <c r="N24" s="370">
        <v>8685</v>
      </c>
      <c r="O24" s="372">
        <v>52.464661109097499</v>
      </c>
      <c r="P24" s="350"/>
      <c r="Q24" s="368">
        <v>10038</v>
      </c>
      <c r="R24" s="369">
        <v>14.959315668683496</v>
      </c>
      <c r="S24" s="370">
        <v>5873</v>
      </c>
      <c r="T24" s="371">
        <v>58.507670850767092</v>
      </c>
      <c r="U24" s="370">
        <v>4165</v>
      </c>
      <c r="V24" s="372">
        <v>41.492329149232916</v>
      </c>
      <c r="W24" s="350"/>
      <c r="X24" s="368">
        <v>40510</v>
      </c>
      <c r="Y24" s="369">
        <v>60.370778814342344</v>
      </c>
      <c r="Z24" s="370">
        <v>30561</v>
      </c>
      <c r="AA24" s="371">
        <v>75.440631942730192</v>
      </c>
      <c r="AB24" s="370">
        <v>9949</v>
      </c>
      <c r="AC24" s="372">
        <f t="shared" si="0"/>
        <v>24.559368057269808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15389</v>
      </c>
      <c r="E25" s="365">
        <f t="shared" si="2"/>
        <v>8580</v>
      </c>
      <c r="F25" s="366">
        <f t="shared" si="3"/>
        <v>55.754110078627598</v>
      </c>
      <c r="G25" s="365">
        <f t="shared" si="4"/>
        <v>6809</v>
      </c>
      <c r="H25" s="367">
        <f t="shared" si="3"/>
        <v>44.24588992137241</v>
      </c>
      <c r="I25" s="350"/>
      <c r="J25" s="368">
        <f t="shared" si="5"/>
        <v>5637</v>
      </c>
      <c r="K25" s="369">
        <f t="shared" si="6"/>
        <v>36.630060432776659</v>
      </c>
      <c r="L25" s="370">
        <v>1974</v>
      </c>
      <c r="M25" s="371">
        <v>35.018626929217668</v>
      </c>
      <c r="N25" s="370">
        <v>3663</v>
      </c>
      <c r="O25" s="372">
        <v>64.98137307078234</v>
      </c>
      <c r="P25" s="350"/>
      <c r="Q25" s="368">
        <v>2340</v>
      </c>
      <c r="R25" s="369">
        <v>15.205666385080253</v>
      </c>
      <c r="S25" s="370">
        <v>1244</v>
      </c>
      <c r="T25" s="371">
        <v>53.162393162393165</v>
      </c>
      <c r="U25" s="370">
        <v>1096</v>
      </c>
      <c r="V25" s="372">
        <v>46.837606837606835</v>
      </c>
      <c r="W25" s="350"/>
      <c r="X25" s="368">
        <v>7412</v>
      </c>
      <c r="Y25" s="369">
        <v>48.164273182143091</v>
      </c>
      <c r="Z25" s="370">
        <v>5362</v>
      </c>
      <c r="AA25" s="371">
        <v>72.342147868321632</v>
      </c>
      <c r="AB25" s="370">
        <v>2050</v>
      </c>
      <c r="AC25" s="372">
        <f t="shared" si="0"/>
        <v>27.657852131678361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3290</v>
      </c>
      <c r="E26" s="380">
        <f t="shared" si="2"/>
        <v>2202</v>
      </c>
      <c r="F26" s="381">
        <f t="shared" si="3"/>
        <v>66.930091185410333</v>
      </c>
      <c r="G26" s="380">
        <f t="shared" si="4"/>
        <v>1088</v>
      </c>
      <c r="H26" s="367">
        <f t="shared" si="3"/>
        <v>33.069908814589667</v>
      </c>
      <c r="I26" s="350"/>
      <c r="J26" s="377">
        <f t="shared" si="5"/>
        <v>666</v>
      </c>
      <c r="K26" s="378">
        <f t="shared" si="6"/>
        <v>20.243161094224924</v>
      </c>
      <c r="L26" s="375">
        <v>313</v>
      </c>
      <c r="M26" s="376">
        <v>46.996996996996998</v>
      </c>
      <c r="N26" s="375">
        <v>353</v>
      </c>
      <c r="O26" s="372">
        <v>53.003003003003002</v>
      </c>
      <c r="P26" s="350"/>
      <c r="Q26" s="377">
        <v>492</v>
      </c>
      <c r="R26" s="378">
        <v>14.954407294832828</v>
      </c>
      <c r="S26" s="375">
        <v>278</v>
      </c>
      <c r="T26" s="376">
        <v>56.50406504065041</v>
      </c>
      <c r="U26" s="375">
        <v>214</v>
      </c>
      <c r="V26" s="372">
        <v>43.49593495934959</v>
      </c>
      <c r="W26" s="350"/>
      <c r="X26" s="377">
        <v>2132</v>
      </c>
      <c r="Y26" s="378">
        <v>64.80243161094225</v>
      </c>
      <c r="Z26" s="375">
        <v>1611</v>
      </c>
      <c r="AA26" s="376">
        <v>75.562851782363978</v>
      </c>
      <c r="AB26" s="375">
        <v>521</v>
      </c>
      <c r="AC26" s="372">
        <f t="shared" si="0"/>
        <v>24.437148217636022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19695</v>
      </c>
      <c r="E27" s="380">
        <f t="shared" si="2"/>
        <v>13176</v>
      </c>
      <c r="F27" s="381">
        <f t="shared" si="3"/>
        <v>66.900228484386901</v>
      </c>
      <c r="G27" s="380">
        <f t="shared" si="4"/>
        <v>6519</v>
      </c>
      <c r="H27" s="367">
        <f t="shared" si="3"/>
        <v>33.099771515613099</v>
      </c>
      <c r="I27" s="350"/>
      <c r="J27" s="377">
        <f t="shared" si="5"/>
        <v>3539</v>
      </c>
      <c r="K27" s="378">
        <f t="shared" si="6"/>
        <v>17.969027671997971</v>
      </c>
      <c r="L27" s="375">
        <v>1459</v>
      </c>
      <c r="M27" s="376">
        <v>41.226335122916083</v>
      </c>
      <c r="N27" s="375">
        <v>2080</v>
      </c>
      <c r="O27" s="372">
        <v>58.773664877083917</v>
      </c>
      <c r="P27" s="350"/>
      <c r="Q27" s="377">
        <v>2965</v>
      </c>
      <c r="R27" s="378">
        <v>15.054582381315054</v>
      </c>
      <c r="S27" s="375">
        <v>1668</v>
      </c>
      <c r="T27" s="376">
        <v>56.25632377740304</v>
      </c>
      <c r="U27" s="375">
        <v>1297</v>
      </c>
      <c r="V27" s="372">
        <v>43.743676222596967</v>
      </c>
      <c r="W27" s="350"/>
      <c r="X27" s="377">
        <v>13191</v>
      </c>
      <c r="Y27" s="378">
        <v>66.976389946686979</v>
      </c>
      <c r="Z27" s="375">
        <v>10049</v>
      </c>
      <c r="AA27" s="376">
        <v>76.180729285118645</v>
      </c>
      <c r="AB27" s="375">
        <v>3142</v>
      </c>
      <c r="AC27" s="372">
        <f t="shared" si="0"/>
        <v>23.819270714881359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2307</v>
      </c>
      <c r="E28" s="380">
        <f t="shared" si="2"/>
        <v>1479</v>
      </c>
      <c r="F28" s="381">
        <f t="shared" si="3"/>
        <v>64.109232769830953</v>
      </c>
      <c r="G28" s="380">
        <f t="shared" si="4"/>
        <v>828</v>
      </c>
      <c r="H28" s="382">
        <f t="shared" si="3"/>
        <v>35.890767230169054</v>
      </c>
      <c r="I28" s="350"/>
      <c r="J28" s="377">
        <f t="shared" si="5"/>
        <v>523</v>
      </c>
      <c r="K28" s="378">
        <f t="shared" si="6"/>
        <v>22.670134373645425</v>
      </c>
      <c r="L28" s="375">
        <v>227</v>
      </c>
      <c r="M28" s="376">
        <v>43.403441682600381</v>
      </c>
      <c r="N28" s="375">
        <v>296</v>
      </c>
      <c r="O28" s="383">
        <v>56.596558317399612</v>
      </c>
      <c r="P28" s="350"/>
      <c r="Q28" s="377">
        <v>345</v>
      </c>
      <c r="R28" s="378">
        <v>14.954486345903772</v>
      </c>
      <c r="S28" s="375">
        <v>191</v>
      </c>
      <c r="T28" s="376">
        <v>55.362318840579704</v>
      </c>
      <c r="U28" s="375">
        <v>154</v>
      </c>
      <c r="V28" s="383">
        <v>44.637681159420289</v>
      </c>
      <c r="W28" s="350"/>
      <c r="X28" s="377">
        <v>1439</v>
      </c>
      <c r="Y28" s="378">
        <v>62.375379280450801</v>
      </c>
      <c r="Z28" s="375">
        <v>1061</v>
      </c>
      <c r="AA28" s="376">
        <v>73.731758165392634</v>
      </c>
      <c r="AB28" s="375">
        <v>378</v>
      </c>
      <c r="AC28" s="383">
        <f t="shared" si="0"/>
        <v>26.268241834607366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1258</v>
      </c>
      <c r="E29" s="386">
        <f t="shared" si="2"/>
        <v>667</v>
      </c>
      <c r="F29" s="387">
        <f t="shared" si="3"/>
        <v>53.020667726550073</v>
      </c>
      <c r="G29" s="386">
        <f t="shared" si="4"/>
        <v>591</v>
      </c>
      <c r="H29" s="388">
        <f t="shared" si="3"/>
        <v>46.97933227344992</v>
      </c>
      <c r="I29" s="350"/>
      <c r="J29" s="389">
        <f t="shared" si="5"/>
        <v>662</v>
      </c>
      <c r="K29" s="390">
        <f t="shared" si="6"/>
        <v>52.623211446740861</v>
      </c>
      <c r="L29" s="391">
        <v>249</v>
      </c>
      <c r="M29" s="392">
        <v>37.613293051359513</v>
      </c>
      <c r="N29" s="391">
        <v>413</v>
      </c>
      <c r="O29" s="393">
        <v>62.38670694864048</v>
      </c>
      <c r="P29" s="350"/>
      <c r="Q29" s="389">
        <v>193</v>
      </c>
      <c r="R29" s="390">
        <v>15.341812400635929</v>
      </c>
      <c r="S29" s="391">
        <v>117</v>
      </c>
      <c r="T29" s="392">
        <v>60.62176165803109</v>
      </c>
      <c r="U29" s="391">
        <v>76</v>
      </c>
      <c r="V29" s="393">
        <v>39.37823834196891</v>
      </c>
      <c r="W29" s="350"/>
      <c r="X29" s="389">
        <v>403</v>
      </c>
      <c r="Y29" s="390">
        <v>32.034976152623216</v>
      </c>
      <c r="Z29" s="391">
        <v>301</v>
      </c>
      <c r="AA29" s="392">
        <v>74.689826302729529</v>
      </c>
      <c r="AB29" s="391">
        <v>102</v>
      </c>
      <c r="AC29" s="393">
        <f t="shared" si="0"/>
        <v>25.310173697270471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438913</v>
      </c>
      <c r="E31" s="1230">
        <f>L31+S31+Z31</f>
        <v>277878</v>
      </c>
      <c r="F31" s="1231">
        <f>E31/$D31*100</f>
        <v>63.310496613224032</v>
      </c>
      <c r="G31" s="1230">
        <f>N31+U31+AB31</f>
        <v>161035</v>
      </c>
      <c r="H31" s="1232">
        <f>G31/$D31*100</f>
        <v>36.689503386775968</v>
      </c>
      <c r="I31" s="320"/>
      <c r="J31" s="1233">
        <f>SUM(J12:J29)</f>
        <v>115504</v>
      </c>
      <c r="K31" s="1234">
        <f>J31/$D31*100</f>
        <v>26.315921378496419</v>
      </c>
      <c r="L31" s="1230">
        <f>SUM(L12:L29)</f>
        <v>47182</v>
      </c>
      <c r="M31" s="1231">
        <f>L31/$J31*100</f>
        <v>40.848801773098771</v>
      </c>
      <c r="N31" s="1230">
        <f>SUM(N12:N29)</f>
        <v>68322</v>
      </c>
      <c r="O31" s="1235">
        <f>N31/$J31*100</f>
        <v>59.151198226901236</v>
      </c>
      <c r="P31" s="320"/>
      <c r="Q31" s="1233">
        <f>SUM(Q12:Q29)</f>
        <v>71007</v>
      </c>
      <c r="R31" s="1234">
        <f>Q31/$D31*100</f>
        <v>16.177921364826286</v>
      </c>
      <c r="S31" s="1230">
        <f>SUM(S12:S29)</f>
        <v>40331</v>
      </c>
      <c r="T31" s="1231">
        <f>S31/$Q31*100</f>
        <v>56.798625487627987</v>
      </c>
      <c r="U31" s="1230">
        <f>SUM(U12:U29)</f>
        <v>30676</v>
      </c>
      <c r="V31" s="1235">
        <f>U31/$Q31*100</f>
        <v>43.20137451237202</v>
      </c>
      <c r="W31" s="320"/>
      <c r="X31" s="1233">
        <f>SUM(X12:X29)</f>
        <v>252402</v>
      </c>
      <c r="Y31" s="1234">
        <f>X31/$D31*100</f>
        <v>57.506157256677291</v>
      </c>
      <c r="Z31" s="1230">
        <f>SUM(Z12:Z29)</f>
        <v>190365</v>
      </c>
      <c r="AA31" s="1231">
        <f>Z31/$X31*100</f>
        <v>75.421351653314943</v>
      </c>
      <c r="AB31" s="1230">
        <f>SUM(AB12:AB29)</f>
        <v>62037</v>
      </c>
      <c r="AC31" s="1235">
        <f>AB31/$X31*100</f>
        <v>24.57864834668505</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45"/>
      <c r="C34" s="1445"/>
      <c r="D34" s="1445"/>
      <c r="E34" s="1445"/>
      <c r="F34" s="1445"/>
      <c r="G34" s="1445"/>
      <c r="H34" s="1445"/>
      <c r="I34" s="1445"/>
      <c r="J34" s="1445"/>
      <c r="K34" s="1445"/>
      <c r="L34" s="1445"/>
      <c r="M34" s="1445"/>
      <c r="N34" s="1445"/>
      <c r="O34" s="1445"/>
    </row>
    <row r="35" spans="2:15" s="329" customFormat="1" ht="29.25" customHeight="1" x14ac:dyDescent="0.25">
      <c r="B35" s="1446"/>
      <c r="C35" s="1446"/>
      <c r="D35" s="1446"/>
      <c r="E35" s="1446"/>
      <c r="F35" s="1446"/>
      <c r="G35" s="1446"/>
      <c r="H35" s="1446"/>
      <c r="I35" s="1446"/>
      <c r="J35" s="1446"/>
      <c r="K35" s="1446"/>
      <c r="L35" s="1446"/>
      <c r="M35" s="1446"/>
    </row>
    <row r="36" spans="2:15" s="329" customFormat="1" ht="4.5" customHeight="1" x14ac:dyDescent="0.25">
      <c r="B36" s="1436"/>
      <c r="C36" s="1436"/>
      <c r="D36" s="143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7"/>
      <c r="C2" s="1447"/>
    </row>
    <row r="3" spans="1:53" s="345" customFormat="1" ht="4.5" customHeight="1" x14ac:dyDescent="0.25">
      <c r="B3" s="1448"/>
      <c r="C3" s="1448"/>
    </row>
    <row r="4" spans="1:53" s="345" customFormat="1" ht="17.25" customHeight="1" x14ac:dyDescent="0.25">
      <c r="A4" s="1449" t="s">
        <v>404</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5">
      <c r="B5" s="1450" t="str">
        <f>porsaad!$B$6</f>
        <v>Situación a 31 de agosto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5"/>
    <row r="7" spans="1:53" s="322" customFormat="1" ht="12.75" customHeight="1" x14ac:dyDescent="0.25">
      <c r="A7" s="316"/>
      <c r="B7" s="1451" t="s">
        <v>12</v>
      </c>
      <c r="C7" s="317"/>
      <c r="D7" s="1454" t="s">
        <v>228</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5">
      <c r="A8" s="316"/>
      <c r="B8" s="1452"/>
      <c r="C8" s="317"/>
      <c r="D8" s="1456"/>
      <c r="E8" s="1457"/>
      <c r="F8" s="1457"/>
      <c r="G8" s="1457"/>
      <c r="H8" s="1457"/>
      <c r="I8" s="323"/>
      <c r="J8" s="1460" t="s">
        <v>229</v>
      </c>
      <c r="K8" s="1461"/>
      <c r="L8" s="1461"/>
      <c r="M8" s="1461"/>
      <c r="N8" s="1461"/>
      <c r="O8" s="1462"/>
      <c r="P8" s="317"/>
      <c r="Q8" s="1460" t="s">
        <v>230</v>
      </c>
      <c r="R8" s="1461"/>
      <c r="S8" s="1461"/>
      <c r="T8" s="1461"/>
      <c r="U8" s="1461"/>
      <c r="V8" s="1462"/>
      <c r="W8" s="317"/>
      <c r="X8" s="1460" t="s">
        <v>231</v>
      </c>
      <c r="Y8" s="1461"/>
      <c r="Z8" s="1461"/>
      <c r="AA8" s="1461"/>
      <c r="AB8" s="1461"/>
      <c r="AC8" s="1462"/>
      <c r="AD8" s="319"/>
      <c r="AE8" s="319"/>
      <c r="AF8" s="320"/>
      <c r="AG8" s="320"/>
      <c r="AH8" s="320"/>
      <c r="AI8" s="320"/>
      <c r="AJ8" s="320"/>
      <c r="AK8" s="320"/>
      <c r="AL8" s="321"/>
    </row>
    <row r="9" spans="1:53" s="322" customFormat="1" ht="21.75" customHeight="1" x14ac:dyDescent="0.25">
      <c r="A9" s="316"/>
      <c r="B9" s="1452"/>
      <c r="C9" s="317"/>
      <c r="D9" s="1463" t="s">
        <v>9</v>
      </c>
      <c r="E9" s="1464" t="s">
        <v>24</v>
      </c>
      <c r="F9" s="1465"/>
      <c r="G9" s="1464" t="s">
        <v>23</v>
      </c>
      <c r="H9" s="1466"/>
      <c r="I9" s="323"/>
      <c r="J9" s="1443" t="s">
        <v>9</v>
      </c>
      <c r="K9" s="1437" t="s">
        <v>219</v>
      </c>
      <c r="L9" s="1439" t="s">
        <v>24</v>
      </c>
      <c r="M9" s="1440"/>
      <c r="N9" s="1441" t="s">
        <v>23</v>
      </c>
      <c r="O9" s="1442"/>
      <c r="P9" s="317"/>
      <c r="Q9" s="1443" t="s">
        <v>9</v>
      </c>
      <c r="R9" s="1437" t="s">
        <v>219</v>
      </c>
      <c r="S9" s="1439" t="s">
        <v>24</v>
      </c>
      <c r="T9" s="1440"/>
      <c r="U9" s="1441" t="s">
        <v>23</v>
      </c>
      <c r="V9" s="1442"/>
      <c r="W9" s="317"/>
      <c r="X9" s="1443" t="s">
        <v>9</v>
      </c>
      <c r="Y9" s="1437" t="s">
        <v>219</v>
      </c>
      <c r="Z9" s="1439" t="s">
        <v>24</v>
      </c>
      <c r="AA9" s="1440"/>
      <c r="AB9" s="1441" t="s">
        <v>23</v>
      </c>
      <c r="AC9" s="1442"/>
      <c r="AD9" s="319"/>
      <c r="AE9" s="319"/>
      <c r="AF9" s="320"/>
      <c r="AG9" s="320"/>
      <c r="AH9" s="320"/>
      <c r="AI9" s="320"/>
      <c r="AJ9" s="320"/>
      <c r="AK9" s="320"/>
      <c r="AL9" s="321"/>
    </row>
    <row r="10" spans="1:53" s="322" customFormat="1" ht="36.75" customHeight="1" x14ac:dyDescent="0.25">
      <c r="A10" s="316"/>
      <c r="B10" s="1453"/>
      <c r="C10" s="317"/>
      <c r="D10" s="1444"/>
      <c r="E10" s="407" t="s">
        <v>9</v>
      </c>
      <c r="F10" s="403" t="s">
        <v>219</v>
      </c>
      <c r="G10" s="406" t="s">
        <v>9</v>
      </c>
      <c r="H10" s="886" t="s">
        <v>219</v>
      </c>
      <c r="I10" s="346"/>
      <c r="J10" s="1444"/>
      <c r="K10" s="1438"/>
      <c r="L10" s="404" t="s">
        <v>9</v>
      </c>
      <c r="M10" s="403" t="s">
        <v>220</v>
      </c>
      <c r="N10" s="407" t="s">
        <v>9</v>
      </c>
      <c r="O10" s="402" t="s">
        <v>220</v>
      </c>
      <c r="P10" s="347"/>
      <c r="Q10" s="1444"/>
      <c r="R10" s="1438"/>
      <c r="S10" s="404" t="s">
        <v>9</v>
      </c>
      <c r="T10" s="403" t="s">
        <v>220</v>
      </c>
      <c r="U10" s="407" t="s">
        <v>9</v>
      </c>
      <c r="V10" s="402" t="s">
        <v>220</v>
      </c>
      <c r="W10" s="347"/>
      <c r="X10" s="1444"/>
      <c r="Y10" s="1438"/>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138087</v>
      </c>
      <c r="E12" s="352">
        <f>L12+S12+Z12</f>
        <v>85852</v>
      </c>
      <c r="F12" s="353">
        <f>E12/$D12*100</f>
        <v>62.172398560327913</v>
      </c>
      <c r="G12" s="352">
        <f>N12+U12+AB12</f>
        <v>52235</v>
      </c>
      <c r="H12" s="354">
        <f>G12/$D12*100</f>
        <v>37.827601439672094</v>
      </c>
      <c r="I12" s="350"/>
      <c r="J12" s="355">
        <f>L12+N12</f>
        <v>43109</v>
      </c>
      <c r="K12" s="356">
        <f>J12/$D12*100</f>
        <v>31.218724427353774</v>
      </c>
      <c r="L12" s="357">
        <v>17182</v>
      </c>
      <c r="M12" s="353">
        <v>39.857106404695074</v>
      </c>
      <c r="N12" s="357">
        <v>25927</v>
      </c>
      <c r="O12" s="358">
        <v>60.142893595304926</v>
      </c>
      <c r="P12" s="350"/>
      <c r="Q12" s="355">
        <v>27619</v>
      </c>
      <c r="R12" s="356">
        <v>20.001158689811497</v>
      </c>
      <c r="S12" s="357">
        <v>17256</v>
      </c>
      <c r="T12" s="353">
        <v>62.478728411600713</v>
      </c>
      <c r="U12" s="357">
        <v>10363</v>
      </c>
      <c r="V12" s="358">
        <v>37.521271588399294</v>
      </c>
      <c r="W12" s="350"/>
      <c r="X12" s="355">
        <v>67359</v>
      </c>
      <c r="Y12" s="356">
        <v>48.780116882834733</v>
      </c>
      <c r="Z12" s="357">
        <v>51414</v>
      </c>
      <c r="AA12" s="353">
        <v>76.328330289938989</v>
      </c>
      <c r="AB12" s="357">
        <v>15945</v>
      </c>
      <c r="AC12" s="358">
        <f t="shared" ref="AC12:AC29" si="0">AB12/$X12*100</f>
        <v>23.671669710061018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17080</v>
      </c>
      <c r="E13" s="365">
        <f t="shared" ref="E13:E29" si="2">L13+S13+Z13</f>
        <v>10747</v>
      </c>
      <c r="F13" s="366">
        <f t="shared" ref="F13:H29" si="3">E13/$D13*100</f>
        <v>62.921545667447312</v>
      </c>
      <c r="G13" s="365">
        <f t="shared" ref="G13:G29" si="4">N13+U13+AB13</f>
        <v>6333</v>
      </c>
      <c r="H13" s="367">
        <f t="shared" si="3"/>
        <v>37.078454332552688</v>
      </c>
      <c r="I13" s="350"/>
      <c r="J13" s="368">
        <f t="shared" ref="J13:J29" si="5">L13+N13</f>
        <v>3650</v>
      </c>
      <c r="K13" s="369">
        <f t="shared" ref="K13:K29" si="6">J13/$D13*100</f>
        <v>21.370023419203747</v>
      </c>
      <c r="L13" s="370">
        <v>1485</v>
      </c>
      <c r="M13" s="371">
        <v>40.684931506849317</v>
      </c>
      <c r="N13" s="370">
        <v>2165</v>
      </c>
      <c r="O13" s="372">
        <v>59.315068493150683</v>
      </c>
      <c r="P13" s="350"/>
      <c r="Q13" s="368">
        <v>3020</v>
      </c>
      <c r="R13" s="369">
        <v>17.681498829039814</v>
      </c>
      <c r="S13" s="370">
        <v>1755</v>
      </c>
      <c r="T13" s="371">
        <v>58.112582781456958</v>
      </c>
      <c r="U13" s="370">
        <v>1265</v>
      </c>
      <c r="V13" s="372">
        <v>41.887417218543042</v>
      </c>
      <c r="W13" s="350"/>
      <c r="X13" s="368">
        <v>10410</v>
      </c>
      <c r="Y13" s="369">
        <v>60.948477751756435</v>
      </c>
      <c r="Z13" s="370">
        <v>7507</v>
      </c>
      <c r="AA13" s="371">
        <v>72.113352545629212</v>
      </c>
      <c r="AB13" s="370">
        <v>2903</v>
      </c>
      <c r="AC13" s="372">
        <f t="shared" si="0"/>
        <v>27.886647454370799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11491</v>
      </c>
      <c r="E14" s="365">
        <f t="shared" si="2"/>
        <v>7388</v>
      </c>
      <c r="F14" s="366">
        <f t="shared" si="3"/>
        <v>64.293795144025751</v>
      </c>
      <c r="G14" s="365">
        <f t="shared" si="4"/>
        <v>4103</v>
      </c>
      <c r="H14" s="367">
        <f t="shared" si="3"/>
        <v>35.706204855974235</v>
      </c>
      <c r="I14" s="350"/>
      <c r="J14" s="368">
        <f t="shared" si="5"/>
        <v>2808</v>
      </c>
      <c r="K14" s="369">
        <f t="shared" si="6"/>
        <v>24.436515533896092</v>
      </c>
      <c r="L14" s="370">
        <v>1093</v>
      </c>
      <c r="M14" s="371">
        <v>38.924501424501422</v>
      </c>
      <c r="N14" s="370">
        <v>1715</v>
      </c>
      <c r="O14" s="372">
        <v>61.075498575498578</v>
      </c>
      <c r="P14" s="350"/>
      <c r="Q14" s="368">
        <v>2352</v>
      </c>
      <c r="R14" s="369">
        <v>20.46819249847707</v>
      </c>
      <c r="S14" s="370">
        <v>1382</v>
      </c>
      <c r="T14" s="371">
        <v>58.758503401360542</v>
      </c>
      <c r="U14" s="370">
        <v>970</v>
      </c>
      <c r="V14" s="372">
        <v>41.241496598639458</v>
      </c>
      <c r="W14" s="350"/>
      <c r="X14" s="368">
        <v>6331</v>
      </c>
      <c r="Y14" s="369">
        <v>55.095291967626835</v>
      </c>
      <c r="Z14" s="370">
        <v>4913</v>
      </c>
      <c r="AA14" s="371">
        <v>77.602274522192388</v>
      </c>
      <c r="AB14" s="370">
        <v>1418</v>
      </c>
      <c r="AC14" s="372">
        <f t="shared" si="0"/>
        <v>22.397725477807615</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11843</v>
      </c>
      <c r="E15" s="365">
        <f t="shared" si="2"/>
        <v>6951</v>
      </c>
      <c r="F15" s="366">
        <f t="shared" si="3"/>
        <v>58.69289875876045</v>
      </c>
      <c r="G15" s="365">
        <f t="shared" si="4"/>
        <v>4892</v>
      </c>
      <c r="H15" s="367">
        <f t="shared" si="3"/>
        <v>41.30710124123955</v>
      </c>
      <c r="I15" s="350"/>
      <c r="J15" s="368">
        <f t="shared" si="5"/>
        <v>3595</v>
      </c>
      <c r="K15" s="369">
        <f t="shared" si="6"/>
        <v>30.355484252300936</v>
      </c>
      <c r="L15" s="370">
        <v>1389</v>
      </c>
      <c r="M15" s="371">
        <v>38.636995827538243</v>
      </c>
      <c r="N15" s="370">
        <v>2206</v>
      </c>
      <c r="O15" s="372">
        <v>61.363004172461757</v>
      </c>
      <c r="P15" s="350"/>
      <c r="Q15" s="368">
        <v>2474</v>
      </c>
      <c r="R15" s="369">
        <v>20.889977201722537</v>
      </c>
      <c r="S15" s="370">
        <v>1372</v>
      </c>
      <c r="T15" s="371">
        <v>55.456750202101858</v>
      </c>
      <c r="U15" s="370">
        <v>1102</v>
      </c>
      <c r="V15" s="372">
        <v>44.543249797898142</v>
      </c>
      <c r="W15" s="350"/>
      <c r="X15" s="368">
        <v>5774</v>
      </c>
      <c r="Y15" s="369">
        <v>48.75453854597653</v>
      </c>
      <c r="Z15" s="370">
        <v>4190</v>
      </c>
      <c r="AA15" s="371">
        <v>72.566678212677516</v>
      </c>
      <c r="AB15" s="370">
        <v>1584</v>
      </c>
      <c r="AC15" s="372">
        <f t="shared" si="0"/>
        <v>27.43332178732248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22459</v>
      </c>
      <c r="E16" s="365">
        <f t="shared" si="2"/>
        <v>12956</v>
      </c>
      <c r="F16" s="366">
        <f t="shared" si="3"/>
        <v>57.687341377621451</v>
      </c>
      <c r="G16" s="365">
        <f t="shared" si="4"/>
        <v>9503</v>
      </c>
      <c r="H16" s="367">
        <f t="shared" si="3"/>
        <v>42.312658622378557</v>
      </c>
      <c r="I16" s="350"/>
      <c r="J16" s="368">
        <f t="shared" si="5"/>
        <v>8423</v>
      </c>
      <c r="K16" s="369">
        <f t="shared" si="6"/>
        <v>37.503895988245247</v>
      </c>
      <c r="L16" s="370">
        <v>3419</v>
      </c>
      <c r="M16" s="371">
        <v>40.591238276148637</v>
      </c>
      <c r="N16" s="370">
        <v>5004</v>
      </c>
      <c r="O16" s="372">
        <v>59.408761723851356</v>
      </c>
      <c r="P16" s="350"/>
      <c r="Q16" s="368">
        <v>4947</v>
      </c>
      <c r="R16" s="369">
        <v>22.026804399127297</v>
      </c>
      <c r="S16" s="370">
        <v>2969</v>
      </c>
      <c r="T16" s="371">
        <v>60.016171417020416</v>
      </c>
      <c r="U16" s="370">
        <v>1978</v>
      </c>
      <c r="V16" s="372">
        <v>39.983828582979584</v>
      </c>
      <c r="W16" s="350"/>
      <c r="X16" s="368">
        <v>9089</v>
      </c>
      <c r="Y16" s="369">
        <v>40.469299612627452</v>
      </c>
      <c r="Z16" s="370">
        <v>6568</v>
      </c>
      <c r="AA16" s="371">
        <v>72.26317526680603</v>
      </c>
      <c r="AB16" s="370">
        <v>2521</v>
      </c>
      <c r="AC16" s="372">
        <f t="shared" si="0"/>
        <v>27.73682473319397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8037</v>
      </c>
      <c r="E17" s="375">
        <f t="shared" si="2"/>
        <v>5083</v>
      </c>
      <c r="F17" s="376">
        <f t="shared" si="3"/>
        <v>63.244991912405126</v>
      </c>
      <c r="G17" s="375">
        <f t="shared" si="4"/>
        <v>2954</v>
      </c>
      <c r="H17" s="367">
        <f t="shared" si="3"/>
        <v>36.755008087594874</v>
      </c>
      <c r="I17" s="350"/>
      <c r="J17" s="377">
        <f t="shared" si="5"/>
        <v>1912</v>
      </c>
      <c r="K17" s="378">
        <f t="shared" si="6"/>
        <v>23.789971382356601</v>
      </c>
      <c r="L17" s="375">
        <v>767</v>
      </c>
      <c r="M17" s="376">
        <v>40.115062761506273</v>
      </c>
      <c r="N17" s="375">
        <v>1145</v>
      </c>
      <c r="O17" s="372">
        <v>59.88493723849372</v>
      </c>
      <c r="P17" s="350"/>
      <c r="Q17" s="377">
        <v>1695</v>
      </c>
      <c r="R17" s="378">
        <v>21.089958939902949</v>
      </c>
      <c r="S17" s="375">
        <v>936</v>
      </c>
      <c r="T17" s="376">
        <v>55.221238938053098</v>
      </c>
      <c r="U17" s="375">
        <v>759</v>
      </c>
      <c r="V17" s="372">
        <v>44.778761061946902</v>
      </c>
      <c r="W17" s="350"/>
      <c r="X17" s="377">
        <v>4430</v>
      </c>
      <c r="Y17" s="378">
        <v>55.120069677740446</v>
      </c>
      <c r="Z17" s="375">
        <v>3380</v>
      </c>
      <c r="AA17" s="376">
        <v>76.2979683972912</v>
      </c>
      <c r="AB17" s="375">
        <v>1050</v>
      </c>
      <c r="AC17" s="372">
        <f t="shared" si="0"/>
        <v>23.702031602708804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42006</v>
      </c>
      <c r="E18" s="365">
        <f t="shared" si="2"/>
        <v>26383</v>
      </c>
      <c r="F18" s="366">
        <f t="shared" si="3"/>
        <v>62.807694138932533</v>
      </c>
      <c r="G18" s="365">
        <f t="shared" si="4"/>
        <v>15623</v>
      </c>
      <c r="H18" s="367">
        <f t="shared" si="3"/>
        <v>37.192305861067467</v>
      </c>
      <c r="I18" s="350"/>
      <c r="J18" s="368">
        <f t="shared" si="5"/>
        <v>9810</v>
      </c>
      <c r="K18" s="369">
        <f t="shared" si="6"/>
        <v>23.353806599057279</v>
      </c>
      <c r="L18" s="370">
        <v>4057</v>
      </c>
      <c r="M18" s="371">
        <v>41.355759429153927</v>
      </c>
      <c r="N18" s="370">
        <v>5753</v>
      </c>
      <c r="O18" s="372">
        <v>58.644240570846073</v>
      </c>
      <c r="P18" s="350"/>
      <c r="Q18" s="368">
        <v>7068</v>
      </c>
      <c r="R18" s="369">
        <v>16.826167690329953</v>
      </c>
      <c r="S18" s="370">
        <v>3939</v>
      </c>
      <c r="T18" s="371">
        <v>55.730050933786082</v>
      </c>
      <c r="U18" s="370">
        <v>3129</v>
      </c>
      <c r="V18" s="372">
        <v>44.269949066213918</v>
      </c>
      <c r="W18" s="350"/>
      <c r="X18" s="368">
        <v>25128</v>
      </c>
      <c r="Y18" s="369">
        <v>59.820025710612768</v>
      </c>
      <c r="Z18" s="370">
        <v>18387</v>
      </c>
      <c r="AA18" s="371">
        <v>73.173352435530077</v>
      </c>
      <c r="AB18" s="370">
        <v>6741</v>
      </c>
      <c r="AC18" s="372">
        <f t="shared" si="0"/>
        <v>26.826647564469912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27115</v>
      </c>
      <c r="E19" s="365">
        <f t="shared" si="2"/>
        <v>16430</v>
      </c>
      <c r="F19" s="366">
        <f t="shared" si="3"/>
        <v>60.593767287479253</v>
      </c>
      <c r="G19" s="365">
        <f t="shared" si="4"/>
        <v>10685</v>
      </c>
      <c r="H19" s="367">
        <f t="shared" si="3"/>
        <v>39.406232712520747</v>
      </c>
      <c r="I19" s="350"/>
      <c r="J19" s="368">
        <f t="shared" si="5"/>
        <v>6973</v>
      </c>
      <c r="K19" s="369">
        <f t="shared" si="6"/>
        <v>25.716393140328229</v>
      </c>
      <c r="L19" s="370">
        <v>2771</v>
      </c>
      <c r="M19" s="371">
        <v>39.738993259716047</v>
      </c>
      <c r="N19" s="370">
        <v>4202</v>
      </c>
      <c r="O19" s="372">
        <v>60.261006740283953</v>
      </c>
      <c r="P19" s="350"/>
      <c r="Q19" s="368">
        <v>4912</v>
      </c>
      <c r="R19" s="369">
        <v>18.115434261478885</v>
      </c>
      <c r="S19" s="370">
        <v>2825</v>
      </c>
      <c r="T19" s="371">
        <v>57.512214983713349</v>
      </c>
      <c r="U19" s="370">
        <v>2087</v>
      </c>
      <c r="V19" s="372">
        <v>42.487785016286644</v>
      </c>
      <c r="W19" s="350"/>
      <c r="X19" s="368">
        <v>15230</v>
      </c>
      <c r="Y19" s="369">
        <v>56.168172598192875</v>
      </c>
      <c r="Z19" s="370">
        <v>10834</v>
      </c>
      <c r="AA19" s="371">
        <v>71.13591595535128</v>
      </c>
      <c r="AB19" s="370">
        <v>4396</v>
      </c>
      <c r="AC19" s="372">
        <f t="shared" si="0"/>
        <v>28.86408404464872</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104726</v>
      </c>
      <c r="E20" s="365">
        <f t="shared" si="2"/>
        <v>65992</v>
      </c>
      <c r="F20" s="366">
        <f t="shared" si="3"/>
        <v>63.013960239100129</v>
      </c>
      <c r="G20" s="365">
        <f t="shared" si="4"/>
        <v>38734</v>
      </c>
      <c r="H20" s="367">
        <f t="shared" si="3"/>
        <v>36.986039760899878</v>
      </c>
      <c r="I20" s="350"/>
      <c r="J20" s="368">
        <f t="shared" si="5"/>
        <v>23464</v>
      </c>
      <c r="K20" s="369">
        <f t="shared" si="6"/>
        <v>22.405133395718352</v>
      </c>
      <c r="L20" s="370">
        <v>9318</v>
      </c>
      <c r="M20" s="371">
        <v>39.71189907944084</v>
      </c>
      <c r="N20" s="370">
        <v>14146</v>
      </c>
      <c r="O20" s="372">
        <v>60.288100920559152</v>
      </c>
      <c r="P20" s="350"/>
      <c r="Q20" s="368">
        <v>19661</v>
      </c>
      <c r="R20" s="369">
        <v>18.77375245879724</v>
      </c>
      <c r="S20" s="370">
        <v>11271</v>
      </c>
      <c r="T20" s="371">
        <v>57.326687350592543</v>
      </c>
      <c r="U20" s="370">
        <v>8390</v>
      </c>
      <c r="V20" s="372">
        <v>42.673312649407457</v>
      </c>
      <c r="W20" s="350"/>
      <c r="X20" s="368">
        <v>61601</v>
      </c>
      <c r="Y20" s="369">
        <v>58.821114145484408</v>
      </c>
      <c r="Z20" s="370">
        <v>45403</v>
      </c>
      <c r="AA20" s="371">
        <v>73.704972321877889</v>
      </c>
      <c r="AB20" s="370">
        <v>16198</v>
      </c>
      <c r="AC20" s="372">
        <f t="shared" si="0"/>
        <v>26.295027678122107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68632</v>
      </c>
      <c r="E21" s="365">
        <f t="shared" si="2"/>
        <v>42559</v>
      </c>
      <c r="F21" s="366">
        <f t="shared" si="3"/>
        <v>62.010432451334651</v>
      </c>
      <c r="G21" s="365">
        <f t="shared" si="4"/>
        <v>26073</v>
      </c>
      <c r="H21" s="367">
        <f t="shared" si="3"/>
        <v>37.989567548665349</v>
      </c>
      <c r="I21" s="350"/>
      <c r="J21" s="368">
        <f t="shared" si="5"/>
        <v>17209</v>
      </c>
      <c r="K21" s="369">
        <f t="shared" si="6"/>
        <v>25.074309360065278</v>
      </c>
      <c r="L21" s="370">
        <v>7047</v>
      </c>
      <c r="M21" s="371">
        <v>40.94950316694753</v>
      </c>
      <c r="N21" s="370">
        <v>10162</v>
      </c>
      <c r="O21" s="372">
        <v>59.05049683305247</v>
      </c>
      <c r="P21" s="350"/>
      <c r="Q21" s="368">
        <v>14186</v>
      </c>
      <c r="R21" s="369">
        <v>20.669658468352957</v>
      </c>
      <c r="S21" s="370">
        <v>8346</v>
      </c>
      <c r="T21" s="371">
        <v>58.832651910334135</v>
      </c>
      <c r="U21" s="370">
        <v>5840</v>
      </c>
      <c r="V21" s="372">
        <v>41.167348089665865</v>
      </c>
      <c r="W21" s="350"/>
      <c r="X21" s="368">
        <v>37237</v>
      </c>
      <c r="Y21" s="369">
        <v>54.256032171581772</v>
      </c>
      <c r="Z21" s="370">
        <v>27166</v>
      </c>
      <c r="AA21" s="371">
        <v>72.954319628326672</v>
      </c>
      <c r="AB21" s="370">
        <v>10071</v>
      </c>
      <c r="AC21" s="372">
        <f t="shared" si="0"/>
        <v>27.045680371673335</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13754</v>
      </c>
      <c r="E22" s="365">
        <f t="shared" si="2"/>
        <v>8748</v>
      </c>
      <c r="F22" s="366">
        <f t="shared" si="3"/>
        <v>63.603315399156614</v>
      </c>
      <c r="G22" s="365">
        <f t="shared" si="4"/>
        <v>5006</v>
      </c>
      <c r="H22" s="367">
        <f t="shared" si="3"/>
        <v>36.396684600843393</v>
      </c>
      <c r="I22" s="350"/>
      <c r="J22" s="368">
        <f t="shared" si="5"/>
        <v>3533</v>
      </c>
      <c r="K22" s="369">
        <f t="shared" si="6"/>
        <v>25.687072851534097</v>
      </c>
      <c r="L22" s="370">
        <v>1474</v>
      </c>
      <c r="M22" s="371">
        <v>41.720917067647889</v>
      </c>
      <c r="N22" s="370">
        <v>2059</v>
      </c>
      <c r="O22" s="372">
        <v>58.279082932352111</v>
      </c>
      <c r="P22" s="350"/>
      <c r="Q22" s="368">
        <v>2503</v>
      </c>
      <c r="R22" s="369">
        <v>18.198342300421697</v>
      </c>
      <c r="S22" s="370">
        <v>1512</v>
      </c>
      <c r="T22" s="371">
        <v>60.407510986815815</v>
      </c>
      <c r="U22" s="370">
        <v>991</v>
      </c>
      <c r="V22" s="372">
        <v>39.592489013184178</v>
      </c>
      <c r="W22" s="350"/>
      <c r="X22" s="368">
        <v>7718</v>
      </c>
      <c r="Y22" s="369">
        <v>56.114584848044203</v>
      </c>
      <c r="Z22" s="370">
        <v>5762</v>
      </c>
      <c r="AA22" s="371">
        <v>74.656646799689042</v>
      </c>
      <c r="AB22" s="370">
        <v>1956</v>
      </c>
      <c r="AC22" s="372">
        <f t="shared" si="0"/>
        <v>25.343353200310965</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29735</v>
      </c>
      <c r="E23" s="365">
        <f t="shared" si="2"/>
        <v>18382</v>
      </c>
      <c r="F23" s="366">
        <f t="shared" si="3"/>
        <v>61.819404741886665</v>
      </c>
      <c r="G23" s="365">
        <f t="shared" si="4"/>
        <v>11353</v>
      </c>
      <c r="H23" s="367">
        <f t="shared" si="3"/>
        <v>38.180595258113335</v>
      </c>
      <c r="I23" s="350"/>
      <c r="J23" s="368">
        <f t="shared" si="5"/>
        <v>8302</v>
      </c>
      <c r="K23" s="369">
        <f t="shared" si="6"/>
        <v>27.919959643517739</v>
      </c>
      <c r="L23" s="370">
        <v>3203</v>
      </c>
      <c r="M23" s="371">
        <v>38.581064803661768</v>
      </c>
      <c r="N23" s="370">
        <v>5099</v>
      </c>
      <c r="O23" s="372">
        <v>61.418935196338232</v>
      </c>
      <c r="P23" s="350"/>
      <c r="Q23" s="368">
        <v>5370</v>
      </c>
      <c r="R23" s="369">
        <v>18.059525811333447</v>
      </c>
      <c r="S23" s="370">
        <v>3132</v>
      </c>
      <c r="T23" s="371">
        <v>58.324022346368722</v>
      </c>
      <c r="U23" s="370">
        <v>2238</v>
      </c>
      <c r="V23" s="372">
        <v>41.675977653631286</v>
      </c>
      <c r="W23" s="350"/>
      <c r="X23" s="368">
        <v>16063</v>
      </c>
      <c r="Y23" s="369">
        <v>54.020514545148814</v>
      </c>
      <c r="Z23" s="370">
        <v>12047</v>
      </c>
      <c r="AA23" s="371">
        <v>74.998443628213906</v>
      </c>
      <c r="AB23" s="370">
        <v>4016</v>
      </c>
      <c r="AC23" s="372">
        <f t="shared" si="0"/>
        <v>25.001556371786094</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80608</v>
      </c>
      <c r="E24" s="365">
        <f t="shared" si="2"/>
        <v>51081</v>
      </c>
      <c r="F24" s="366">
        <f t="shared" si="3"/>
        <v>63.369640730448594</v>
      </c>
      <c r="G24" s="365">
        <f t="shared" si="4"/>
        <v>29527</v>
      </c>
      <c r="H24" s="367">
        <f t="shared" si="3"/>
        <v>36.630359269551413</v>
      </c>
      <c r="I24" s="350"/>
      <c r="J24" s="368">
        <f t="shared" si="5"/>
        <v>22695</v>
      </c>
      <c r="K24" s="369">
        <f t="shared" si="6"/>
        <v>28.154773719730052</v>
      </c>
      <c r="L24" s="370">
        <v>10004</v>
      </c>
      <c r="M24" s="371">
        <v>44.080193875302932</v>
      </c>
      <c r="N24" s="370">
        <v>12691</v>
      </c>
      <c r="O24" s="372">
        <v>55.919806124697068</v>
      </c>
      <c r="P24" s="350"/>
      <c r="Q24" s="368">
        <v>14390</v>
      </c>
      <c r="R24" s="369">
        <v>17.851826121476776</v>
      </c>
      <c r="S24" s="370">
        <v>8747</v>
      </c>
      <c r="T24" s="371">
        <v>60.785267546907576</v>
      </c>
      <c r="U24" s="370">
        <v>5643</v>
      </c>
      <c r="V24" s="372">
        <v>39.214732453092424</v>
      </c>
      <c r="W24" s="350"/>
      <c r="X24" s="368">
        <v>43523</v>
      </c>
      <c r="Y24" s="369">
        <v>53.993400158793172</v>
      </c>
      <c r="Z24" s="370">
        <v>32330</v>
      </c>
      <c r="AA24" s="371">
        <v>74.282563242423549</v>
      </c>
      <c r="AB24" s="370">
        <v>11193</v>
      </c>
      <c r="AC24" s="372">
        <f t="shared" si="0"/>
        <v>25.717436757576458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19561</v>
      </c>
      <c r="E25" s="365">
        <f t="shared" si="2"/>
        <v>10531</v>
      </c>
      <c r="F25" s="366">
        <f t="shared" si="3"/>
        <v>53.836715914319313</v>
      </c>
      <c r="G25" s="365">
        <f t="shared" si="4"/>
        <v>9030</v>
      </c>
      <c r="H25" s="367">
        <f t="shared" si="3"/>
        <v>46.163284085680687</v>
      </c>
      <c r="I25" s="350"/>
      <c r="J25" s="368">
        <f t="shared" si="5"/>
        <v>8114</v>
      </c>
      <c r="K25" s="369">
        <f t="shared" si="6"/>
        <v>41.480496907111089</v>
      </c>
      <c r="L25" s="370">
        <v>2928</v>
      </c>
      <c r="M25" s="371">
        <v>36.085777668227756</v>
      </c>
      <c r="N25" s="370">
        <v>5186</v>
      </c>
      <c r="O25" s="372">
        <v>63.914222331772244</v>
      </c>
      <c r="P25" s="350"/>
      <c r="Q25" s="368">
        <v>3657</v>
      </c>
      <c r="R25" s="369">
        <v>18.695363222739122</v>
      </c>
      <c r="S25" s="370">
        <v>1981</v>
      </c>
      <c r="T25" s="371">
        <v>54.170084768936292</v>
      </c>
      <c r="U25" s="370">
        <v>1676</v>
      </c>
      <c r="V25" s="372">
        <v>45.829915231063708</v>
      </c>
      <c r="W25" s="350"/>
      <c r="X25" s="368">
        <v>7790</v>
      </c>
      <c r="Y25" s="369">
        <v>39.824139870149786</v>
      </c>
      <c r="Z25" s="370">
        <v>5622</v>
      </c>
      <c r="AA25" s="371">
        <v>72.169448010269576</v>
      </c>
      <c r="AB25" s="370">
        <v>2168</v>
      </c>
      <c r="AC25" s="372">
        <f t="shared" si="0"/>
        <v>27.830551989730424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6650</v>
      </c>
      <c r="E26" s="380">
        <f t="shared" si="2"/>
        <v>4211</v>
      </c>
      <c r="F26" s="381">
        <f t="shared" si="3"/>
        <v>63.323308270676691</v>
      </c>
      <c r="G26" s="380">
        <f t="shared" si="4"/>
        <v>2439</v>
      </c>
      <c r="H26" s="367">
        <f t="shared" si="3"/>
        <v>36.676691729323309</v>
      </c>
      <c r="I26" s="350"/>
      <c r="J26" s="377">
        <f t="shared" si="5"/>
        <v>1215</v>
      </c>
      <c r="K26" s="378">
        <f t="shared" si="6"/>
        <v>18.270676691729324</v>
      </c>
      <c r="L26" s="375">
        <v>464</v>
      </c>
      <c r="M26" s="376">
        <v>38.189300411522638</v>
      </c>
      <c r="N26" s="375">
        <v>751</v>
      </c>
      <c r="O26" s="372">
        <v>61.81069958847737</v>
      </c>
      <c r="P26" s="350"/>
      <c r="Q26" s="377">
        <v>920</v>
      </c>
      <c r="R26" s="378">
        <v>13.834586466165414</v>
      </c>
      <c r="S26" s="375">
        <v>480</v>
      </c>
      <c r="T26" s="376">
        <v>52.173913043478258</v>
      </c>
      <c r="U26" s="375">
        <v>440</v>
      </c>
      <c r="V26" s="372">
        <v>47.826086956521742</v>
      </c>
      <c r="W26" s="350"/>
      <c r="X26" s="377">
        <v>4515</v>
      </c>
      <c r="Y26" s="378">
        <v>67.89473684210526</v>
      </c>
      <c r="Z26" s="375">
        <v>3267</v>
      </c>
      <c r="AA26" s="376">
        <v>72.358803986710967</v>
      </c>
      <c r="AB26" s="375">
        <v>1248</v>
      </c>
      <c r="AC26" s="372">
        <f t="shared" si="0"/>
        <v>27.641196013289036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27334</v>
      </c>
      <c r="E27" s="380">
        <f t="shared" si="2"/>
        <v>16668</v>
      </c>
      <c r="F27" s="381">
        <f t="shared" si="3"/>
        <v>60.979000512182637</v>
      </c>
      <c r="G27" s="380">
        <f t="shared" si="4"/>
        <v>10666</v>
      </c>
      <c r="H27" s="367">
        <f t="shared" si="3"/>
        <v>39.02099948781737</v>
      </c>
      <c r="I27" s="350"/>
      <c r="J27" s="377">
        <f t="shared" si="5"/>
        <v>6574</v>
      </c>
      <c r="K27" s="378">
        <f t="shared" si="6"/>
        <v>24.050632911392405</v>
      </c>
      <c r="L27" s="375">
        <v>2567</v>
      </c>
      <c r="M27" s="376">
        <v>39.047763918466686</v>
      </c>
      <c r="N27" s="375">
        <v>4007</v>
      </c>
      <c r="O27" s="372">
        <v>60.952236081533314</v>
      </c>
      <c r="P27" s="350"/>
      <c r="Q27" s="377">
        <v>4981</v>
      </c>
      <c r="R27" s="378">
        <v>18.222726274968903</v>
      </c>
      <c r="S27" s="375">
        <v>2680</v>
      </c>
      <c r="T27" s="376">
        <v>53.804456936358157</v>
      </c>
      <c r="U27" s="375">
        <v>2301</v>
      </c>
      <c r="V27" s="372">
        <v>46.195543063641836</v>
      </c>
      <c r="W27" s="350"/>
      <c r="X27" s="377">
        <v>15779</v>
      </c>
      <c r="Y27" s="378">
        <v>57.726640813638696</v>
      </c>
      <c r="Z27" s="375">
        <v>11421</v>
      </c>
      <c r="AA27" s="376">
        <v>72.38101273844984</v>
      </c>
      <c r="AB27" s="375">
        <v>4358</v>
      </c>
      <c r="AC27" s="372">
        <f t="shared" si="0"/>
        <v>27.61898726155016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4403</v>
      </c>
      <c r="E28" s="380">
        <f t="shared" si="2"/>
        <v>2822</v>
      </c>
      <c r="F28" s="381">
        <f t="shared" si="3"/>
        <v>64.092664092664094</v>
      </c>
      <c r="G28" s="380">
        <f t="shared" si="4"/>
        <v>1581</v>
      </c>
      <c r="H28" s="382">
        <f t="shared" si="3"/>
        <v>35.907335907335906</v>
      </c>
      <c r="I28" s="350"/>
      <c r="J28" s="377">
        <f t="shared" si="5"/>
        <v>720</v>
      </c>
      <c r="K28" s="378">
        <f t="shared" si="6"/>
        <v>16.352486940722237</v>
      </c>
      <c r="L28" s="375">
        <v>284</v>
      </c>
      <c r="M28" s="376">
        <v>39.444444444444443</v>
      </c>
      <c r="N28" s="375">
        <v>436</v>
      </c>
      <c r="O28" s="383">
        <v>60.55555555555555</v>
      </c>
      <c r="P28" s="350"/>
      <c r="Q28" s="377">
        <v>759</v>
      </c>
      <c r="R28" s="378">
        <v>17.238246650011355</v>
      </c>
      <c r="S28" s="375">
        <v>411</v>
      </c>
      <c r="T28" s="376">
        <v>54.1501976284585</v>
      </c>
      <c r="U28" s="375">
        <v>348</v>
      </c>
      <c r="V28" s="383">
        <v>45.8498023715415</v>
      </c>
      <c r="W28" s="350"/>
      <c r="X28" s="377">
        <v>2924</v>
      </c>
      <c r="Y28" s="378">
        <v>66.409266409266408</v>
      </c>
      <c r="Z28" s="375">
        <v>2127</v>
      </c>
      <c r="AA28" s="376">
        <v>72.742818057455537</v>
      </c>
      <c r="AB28" s="375">
        <v>797</v>
      </c>
      <c r="AC28" s="383">
        <f t="shared" si="0"/>
        <v>27.257181942544463</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1553</v>
      </c>
      <c r="E29" s="386">
        <f t="shared" si="2"/>
        <v>816</v>
      </c>
      <c r="F29" s="387">
        <f t="shared" si="3"/>
        <v>52.543464262717322</v>
      </c>
      <c r="G29" s="386">
        <f t="shared" si="4"/>
        <v>737</v>
      </c>
      <c r="H29" s="388">
        <f t="shared" si="3"/>
        <v>47.456535737282678</v>
      </c>
      <c r="I29" s="350"/>
      <c r="J29" s="389">
        <f t="shared" si="5"/>
        <v>885</v>
      </c>
      <c r="K29" s="390">
        <f t="shared" si="6"/>
        <v>56.98647778493239</v>
      </c>
      <c r="L29" s="391">
        <v>317</v>
      </c>
      <c r="M29" s="392">
        <v>35.819209039548021</v>
      </c>
      <c r="N29" s="391">
        <v>568</v>
      </c>
      <c r="O29" s="393">
        <v>64.180790960451972</v>
      </c>
      <c r="P29" s="350"/>
      <c r="Q29" s="389">
        <v>239</v>
      </c>
      <c r="R29" s="390">
        <v>15.389568576947843</v>
      </c>
      <c r="S29" s="391">
        <v>167</v>
      </c>
      <c r="T29" s="392">
        <v>69.874476987447693</v>
      </c>
      <c r="U29" s="391">
        <v>72</v>
      </c>
      <c r="V29" s="393">
        <v>30.125523012552303</v>
      </c>
      <c r="W29" s="350"/>
      <c r="X29" s="389">
        <v>429</v>
      </c>
      <c r="Y29" s="390">
        <v>27.623953638119769</v>
      </c>
      <c r="Z29" s="391">
        <v>332</v>
      </c>
      <c r="AA29" s="392">
        <v>77.389277389277396</v>
      </c>
      <c r="AB29" s="391">
        <v>97</v>
      </c>
      <c r="AC29" s="393">
        <f t="shared" si="0"/>
        <v>22.610722610722611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635074</v>
      </c>
      <c r="E31" s="1230">
        <f>L31+S31+Z31</f>
        <v>393600</v>
      </c>
      <c r="F31" s="1231">
        <f>E31/$D31*100</f>
        <v>61.977029448536705</v>
      </c>
      <c r="G31" s="1230">
        <f>N31+U31+AB31</f>
        <v>241474</v>
      </c>
      <c r="H31" s="1232">
        <f>G31/$D31*100</f>
        <v>38.022970551463295</v>
      </c>
      <c r="I31" s="320"/>
      <c r="J31" s="1233">
        <f>SUM(J12:J29)</f>
        <v>172991</v>
      </c>
      <c r="K31" s="1234">
        <f>J31/$D31*100</f>
        <v>27.239502798099117</v>
      </c>
      <c r="L31" s="1230">
        <f>SUM(L12:L29)</f>
        <v>69769</v>
      </c>
      <c r="M31" s="1231">
        <f>L31/$J31*100</f>
        <v>40.330999878606399</v>
      </c>
      <c r="N31" s="1230">
        <f>SUM(N12:N29)</f>
        <v>103222</v>
      </c>
      <c r="O31" s="1235">
        <f>N31/$J31*100</f>
        <v>59.669000121393601</v>
      </c>
      <c r="P31" s="320"/>
      <c r="Q31" s="1233">
        <f>SUM(Q12:Q29)</f>
        <v>120753</v>
      </c>
      <c r="R31" s="1234">
        <f>Q31/$D31*100</f>
        <v>19.014004667172642</v>
      </c>
      <c r="S31" s="1230">
        <f>SUM(S12:S29)</f>
        <v>71161</v>
      </c>
      <c r="T31" s="1231">
        <f>S31/$Q31*100</f>
        <v>58.931041050739942</v>
      </c>
      <c r="U31" s="1230">
        <f>SUM(U12:U29)</f>
        <v>49592</v>
      </c>
      <c r="V31" s="1235">
        <f>U31/$Q31*100</f>
        <v>41.068958949260058</v>
      </c>
      <c r="W31" s="320"/>
      <c r="X31" s="1233">
        <f>SUM(X12:X29)</f>
        <v>341330</v>
      </c>
      <c r="Y31" s="1234">
        <f>X31/$D31*100</f>
        <v>53.74649253472824</v>
      </c>
      <c r="Z31" s="1230">
        <f>SUM(Z12:Z29)</f>
        <v>252670</v>
      </c>
      <c r="AA31" s="1231">
        <f>Z31/$X31*100</f>
        <v>74.025136964228167</v>
      </c>
      <c r="AB31" s="1230">
        <f>SUM(AB12:AB29)</f>
        <v>88660</v>
      </c>
      <c r="AC31" s="1235">
        <f>AB31/$X31*100</f>
        <v>25.974863035771833</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45"/>
      <c r="C34" s="1445"/>
      <c r="D34" s="1445"/>
      <c r="E34" s="1445"/>
      <c r="F34" s="1445"/>
      <c r="G34" s="1445"/>
      <c r="H34" s="1445"/>
      <c r="I34" s="1445"/>
      <c r="J34" s="1445"/>
      <c r="K34" s="1445"/>
      <c r="L34" s="1445"/>
      <c r="M34" s="1445"/>
      <c r="N34" s="1445"/>
      <c r="O34" s="1445"/>
    </row>
    <row r="35" spans="2:15" s="329" customFormat="1" ht="29.25" customHeight="1" x14ac:dyDescent="0.25">
      <c r="B35" s="1446"/>
      <c r="C35" s="1446"/>
      <c r="D35" s="1446"/>
      <c r="E35" s="1446"/>
      <c r="F35" s="1446"/>
      <c r="G35" s="1446"/>
      <c r="H35" s="1446"/>
      <c r="I35" s="1446"/>
      <c r="J35" s="1446"/>
      <c r="K35" s="1446"/>
      <c r="L35" s="1446"/>
      <c r="M35" s="1446"/>
    </row>
    <row r="36" spans="2:15" s="329" customFormat="1" ht="4.5" customHeight="1" x14ac:dyDescent="0.25">
      <c r="B36" s="1436"/>
      <c r="C36" s="1436"/>
      <c r="D36" s="143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7"/>
      <c r="C2" s="1447"/>
    </row>
    <row r="3" spans="1:53" s="345" customFormat="1" ht="4.5" customHeight="1" x14ac:dyDescent="0.25">
      <c r="B3" s="1448"/>
      <c r="C3" s="1448"/>
    </row>
    <row r="4" spans="1:53" s="345" customFormat="1" ht="17.25" customHeight="1" x14ac:dyDescent="0.25">
      <c r="A4" s="1449" t="s">
        <v>405</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5">
      <c r="B5" s="1450" t="str">
        <f>porsaad!$B$6</f>
        <v>Situación a 31 de agosto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5"/>
    <row r="7" spans="1:53" s="322" customFormat="1" ht="12.75" customHeight="1" x14ac:dyDescent="0.25">
      <c r="A7" s="316"/>
      <c r="B7" s="1451" t="s">
        <v>12</v>
      </c>
      <c r="C7" s="317"/>
      <c r="D7" s="1454" t="s">
        <v>232</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5">
      <c r="A8" s="316"/>
      <c r="B8" s="1452"/>
      <c r="C8" s="317"/>
      <c r="D8" s="1456"/>
      <c r="E8" s="1457"/>
      <c r="F8" s="1457"/>
      <c r="G8" s="1457"/>
      <c r="H8" s="1457"/>
      <c r="I8" s="323"/>
      <c r="J8" s="1460" t="s">
        <v>233</v>
      </c>
      <c r="K8" s="1461"/>
      <c r="L8" s="1461"/>
      <c r="M8" s="1461"/>
      <c r="N8" s="1461"/>
      <c r="O8" s="1462"/>
      <c r="P8" s="317"/>
      <c r="Q8" s="1460" t="s">
        <v>234</v>
      </c>
      <c r="R8" s="1461"/>
      <c r="S8" s="1461"/>
      <c r="T8" s="1461"/>
      <c r="U8" s="1461"/>
      <c r="V8" s="1462"/>
      <c r="W8" s="317"/>
      <c r="X8" s="1460" t="s">
        <v>235</v>
      </c>
      <c r="Y8" s="1461"/>
      <c r="Z8" s="1461"/>
      <c r="AA8" s="1461"/>
      <c r="AB8" s="1461"/>
      <c r="AC8" s="1462"/>
      <c r="AD8" s="319"/>
      <c r="AE8" s="319"/>
      <c r="AF8" s="320"/>
      <c r="AG8" s="320"/>
      <c r="AH8" s="320"/>
      <c r="AI8" s="320"/>
      <c r="AJ8" s="320"/>
      <c r="AK8" s="320"/>
      <c r="AL8" s="321"/>
    </row>
    <row r="9" spans="1:53" s="322" customFormat="1" ht="21.75" customHeight="1" x14ac:dyDescent="0.25">
      <c r="A9" s="316"/>
      <c r="B9" s="1452"/>
      <c r="C9" s="317"/>
      <c r="D9" s="1463" t="s">
        <v>9</v>
      </c>
      <c r="E9" s="1464" t="s">
        <v>24</v>
      </c>
      <c r="F9" s="1465"/>
      <c r="G9" s="1464" t="s">
        <v>23</v>
      </c>
      <c r="H9" s="1466"/>
      <c r="I9" s="323"/>
      <c r="J9" s="1443" t="s">
        <v>9</v>
      </c>
      <c r="K9" s="1437" t="s">
        <v>219</v>
      </c>
      <c r="L9" s="1439" t="s">
        <v>24</v>
      </c>
      <c r="M9" s="1440"/>
      <c r="N9" s="1441" t="s">
        <v>23</v>
      </c>
      <c r="O9" s="1442"/>
      <c r="P9" s="317"/>
      <c r="Q9" s="1443" t="s">
        <v>9</v>
      </c>
      <c r="R9" s="1437" t="s">
        <v>219</v>
      </c>
      <c r="S9" s="1439" t="s">
        <v>24</v>
      </c>
      <c r="T9" s="1440"/>
      <c r="U9" s="1441" t="s">
        <v>23</v>
      </c>
      <c r="V9" s="1442"/>
      <c r="W9" s="317"/>
      <c r="X9" s="1443" t="s">
        <v>9</v>
      </c>
      <c r="Y9" s="1437" t="s">
        <v>219</v>
      </c>
      <c r="Z9" s="1439" t="s">
        <v>24</v>
      </c>
      <c r="AA9" s="1440"/>
      <c r="AB9" s="1441" t="s">
        <v>23</v>
      </c>
      <c r="AC9" s="1442"/>
      <c r="AD9" s="319"/>
      <c r="AE9" s="319"/>
      <c r="AF9" s="320"/>
      <c r="AG9" s="320"/>
      <c r="AH9" s="320"/>
      <c r="AI9" s="320"/>
      <c r="AJ9" s="320"/>
      <c r="AK9" s="320"/>
      <c r="AL9" s="321"/>
    </row>
    <row r="10" spans="1:53" s="322" customFormat="1" ht="36.75" customHeight="1" x14ac:dyDescent="0.25">
      <c r="A10" s="316"/>
      <c r="B10" s="1453"/>
      <c r="C10" s="317"/>
      <c r="D10" s="1444"/>
      <c r="E10" s="407" t="s">
        <v>9</v>
      </c>
      <c r="F10" s="403" t="s">
        <v>219</v>
      </c>
      <c r="G10" s="406" t="s">
        <v>9</v>
      </c>
      <c r="H10" s="886" t="s">
        <v>219</v>
      </c>
      <c r="I10" s="346"/>
      <c r="J10" s="1444"/>
      <c r="K10" s="1438"/>
      <c r="L10" s="404" t="s">
        <v>9</v>
      </c>
      <c r="M10" s="403" t="s">
        <v>220</v>
      </c>
      <c r="N10" s="407" t="s">
        <v>9</v>
      </c>
      <c r="O10" s="402" t="s">
        <v>220</v>
      </c>
      <c r="P10" s="347"/>
      <c r="Q10" s="1444"/>
      <c r="R10" s="1438"/>
      <c r="S10" s="404" t="s">
        <v>9</v>
      </c>
      <c r="T10" s="403" t="s">
        <v>220</v>
      </c>
      <c r="U10" s="407" t="s">
        <v>9</v>
      </c>
      <c r="V10" s="402" t="s">
        <v>220</v>
      </c>
      <c r="W10" s="347"/>
      <c r="X10" s="1444"/>
      <c r="Y10" s="1438"/>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107300</v>
      </c>
      <c r="E12" s="352">
        <f>L12+S12+Z12</f>
        <v>70282</v>
      </c>
      <c r="F12" s="353">
        <f>E12/$D12*100</f>
        <v>65.500465983224615</v>
      </c>
      <c r="G12" s="352">
        <f>N12+U12+AB12</f>
        <v>37018</v>
      </c>
      <c r="H12" s="354">
        <f>G12/$D12*100</f>
        <v>34.499534016775399</v>
      </c>
      <c r="I12" s="350"/>
      <c r="J12" s="355">
        <f>L12+N12</f>
        <v>24269</v>
      </c>
      <c r="K12" s="356">
        <f>J12/$D12*100</f>
        <v>22.617893755824792</v>
      </c>
      <c r="L12" s="357">
        <v>10546</v>
      </c>
      <c r="M12" s="353">
        <v>43.454612880629611</v>
      </c>
      <c r="N12" s="357">
        <v>13723</v>
      </c>
      <c r="O12" s="358">
        <v>56.545387119370396</v>
      </c>
      <c r="P12" s="350"/>
      <c r="Q12" s="355">
        <v>26948</v>
      </c>
      <c r="R12" s="356">
        <v>25.114631873252563</v>
      </c>
      <c r="S12" s="357">
        <v>19319</v>
      </c>
      <c r="T12" s="353">
        <v>71.689921329968826</v>
      </c>
      <c r="U12" s="357">
        <v>7629</v>
      </c>
      <c r="V12" s="358">
        <v>28.310078670031167</v>
      </c>
      <c r="W12" s="350"/>
      <c r="X12" s="355">
        <v>56083</v>
      </c>
      <c r="Y12" s="356">
        <v>52.267474370922649</v>
      </c>
      <c r="Z12" s="357">
        <v>40417</v>
      </c>
      <c r="AA12" s="353">
        <v>72.066401583367508</v>
      </c>
      <c r="AB12" s="357">
        <v>15666</v>
      </c>
      <c r="AC12" s="358">
        <f t="shared" ref="AC12:AC29" si="0">AB12/$X12*100</f>
        <v>27.933598416632492</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16705</v>
      </c>
      <c r="E13" s="365">
        <f t="shared" ref="E13:E29" si="2">L13+S13+Z13</f>
        <v>10697</v>
      </c>
      <c r="F13" s="366">
        <f t="shared" ref="F13:H29" si="3">E13/$D13*100</f>
        <v>64.03472014366956</v>
      </c>
      <c r="G13" s="365">
        <f t="shared" ref="G13:G29" si="4">N13+U13+AB13</f>
        <v>6008</v>
      </c>
      <c r="H13" s="367">
        <f t="shared" si="3"/>
        <v>35.96527985633044</v>
      </c>
      <c r="I13" s="350"/>
      <c r="J13" s="368">
        <f t="shared" ref="J13:J29" si="5">L13+N13</f>
        <v>3151</v>
      </c>
      <c r="K13" s="369">
        <f t="shared" ref="K13:K29" si="6">J13/$D13*100</f>
        <v>18.862615983238552</v>
      </c>
      <c r="L13" s="370">
        <v>1390</v>
      </c>
      <c r="M13" s="371">
        <v>44.112980006347193</v>
      </c>
      <c r="N13" s="370">
        <v>1761</v>
      </c>
      <c r="O13" s="372">
        <v>55.887019993652807</v>
      </c>
      <c r="P13" s="350"/>
      <c r="Q13" s="368">
        <v>3773</v>
      </c>
      <c r="R13" s="369">
        <v>22.586052080215506</v>
      </c>
      <c r="S13" s="370">
        <v>2393</v>
      </c>
      <c r="T13" s="371">
        <v>63.424330771269545</v>
      </c>
      <c r="U13" s="370">
        <v>1380</v>
      </c>
      <c r="V13" s="372">
        <v>36.575669228730447</v>
      </c>
      <c r="W13" s="350"/>
      <c r="X13" s="368">
        <v>9781</v>
      </c>
      <c r="Y13" s="369">
        <v>58.551331936545949</v>
      </c>
      <c r="Z13" s="370">
        <v>6914</v>
      </c>
      <c r="AA13" s="371">
        <v>70.688068704631419</v>
      </c>
      <c r="AB13" s="370">
        <v>2867</v>
      </c>
      <c r="AC13" s="372">
        <f t="shared" si="0"/>
        <v>29.31193129536857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15387</v>
      </c>
      <c r="E14" s="365">
        <f t="shared" si="2"/>
        <v>9861</v>
      </c>
      <c r="F14" s="366">
        <f t="shared" si="3"/>
        <v>64.086566582179756</v>
      </c>
      <c r="G14" s="365">
        <f t="shared" si="4"/>
        <v>5526</v>
      </c>
      <c r="H14" s="367">
        <f t="shared" si="3"/>
        <v>35.913433417820237</v>
      </c>
      <c r="I14" s="350"/>
      <c r="J14" s="368">
        <f t="shared" si="5"/>
        <v>3548</v>
      </c>
      <c r="K14" s="369">
        <f t="shared" si="6"/>
        <v>23.058425943978683</v>
      </c>
      <c r="L14" s="370">
        <v>1522</v>
      </c>
      <c r="M14" s="371">
        <v>42.897406989853437</v>
      </c>
      <c r="N14" s="370">
        <v>2026</v>
      </c>
      <c r="O14" s="372">
        <v>57.102593010146563</v>
      </c>
      <c r="P14" s="350"/>
      <c r="Q14" s="368">
        <v>3493</v>
      </c>
      <c r="R14" s="369">
        <v>22.700981347891076</v>
      </c>
      <c r="S14" s="370">
        <v>2066</v>
      </c>
      <c r="T14" s="371">
        <v>59.146865158889206</v>
      </c>
      <c r="U14" s="370">
        <v>1427</v>
      </c>
      <c r="V14" s="372">
        <v>40.853134841110794</v>
      </c>
      <c r="W14" s="350"/>
      <c r="X14" s="368">
        <v>8346</v>
      </c>
      <c r="Y14" s="369">
        <v>54.240592708130244</v>
      </c>
      <c r="Z14" s="370">
        <v>6273</v>
      </c>
      <c r="AA14" s="371">
        <v>75.161754133716755</v>
      </c>
      <c r="AB14" s="370">
        <v>2073</v>
      </c>
      <c r="AC14" s="372">
        <f t="shared" si="0"/>
        <v>24.838245866283248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16461</v>
      </c>
      <c r="E15" s="365">
        <f t="shared" si="2"/>
        <v>10081</v>
      </c>
      <c r="F15" s="366">
        <f t="shared" si="3"/>
        <v>61.241722860093553</v>
      </c>
      <c r="G15" s="365">
        <f t="shared" si="4"/>
        <v>6380</v>
      </c>
      <c r="H15" s="367">
        <f t="shared" si="3"/>
        <v>38.758277139906447</v>
      </c>
      <c r="I15" s="350"/>
      <c r="J15" s="368">
        <f t="shared" si="5"/>
        <v>4607</v>
      </c>
      <c r="K15" s="369">
        <f t="shared" si="6"/>
        <v>27.987364072656582</v>
      </c>
      <c r="L15" s="370">
        <v>2104</v>
      </c>
      <c r="M15" s="371">
        <v>45.669633166919901</v>
      </c>
      <c r="N15" s="370">
        <v>2503</v>
      </c>
      <c r="O15" s="372">
        <v>54.330366833080092</v>
      </c>
      <c r="P15" s="350"/>
      <c r="Q15" s="368">
        <v>4152</v>
      </c>
      <c r="R15" s="369">
        <v>25.223254966283942</v>
      </c>
      <c r="S15" s="370">
        <v>2554</v>
      </c>
      <c r="T15" s="371">
        <v>61.51252408477842</v>
      </c>
      <c r="U15" s="370">
        <v>1598</v>
      </c>
      <c r="V15" s="372">
        <v>38.48747591522158</v>
      </c>
      <c r="W15" s="350"/>
      <c r="X15" s="368">
        <v>7702</v>
      </c>
      <c r="Y15" s="369">
        <v>46.789380961059472</v>
      </c>
      <c r="Z15" s="370">
        <v>5423</v>
      </c>
      <c r="AA15" s="371">
        <v>70.410283043365368</v>
      </c>
      <c r="AB15" s="370">
        <v>2279</v>
      </c>
      <c r="AC15" s="372">
        <f t="shared" si="0"/>
        <v>29.589716956634643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19236</v>
      </c>
      <c r="E16" s="365">
        <f t="shared" si="2"/>
        <v>11150</v>
      </c>
      <c r="F16" s="366">
        <f t="shared" si="3"/>
        <v>57.964233728425874</v>
      </c>
      <c r="G16" s="365">
        <f t="shared" si="4"/>
        <v>8086</v>
      </c>
      <c r="H16" s="367">
        <f t="shared" si="3"/>
        <v>42.035766271574133</v>
      </c>
      <c r="I16" s="350"/>
      <c r="J16" s="368">
        <f t="shared" si="5"/>
        <v>7416</v>
      </c>
      <c r="K16" s="369">
        <f t="shared" si="6"/>
        <v>38.552713661883971</v>
      </c>
      <c r="L16" s="370">
        <v>3134</v>
      </c>
      <c r="M16" s="371">
        <v>42.259978425026965</v>
      </c>
      <c r="N16" s="370">
        <v>4282</v>
      </c>
      <c r="O16" s="372">
        <v>57.740021574973035</v>
      </c>
      <c r="P16" s="350"/>
      <c r="Q16" s="368">
        <v>4898</v>
      </c>
      <c r="R16" s="369">
        <v>25.462674152630484</v>
      </c>
      <c r="S16" s="370">
        <v>3118</v>
      </c>
      <c r="T16" s="371">
        <v>63.658636178031848</v>
      </c>
      <c r="U16" s="370">
        <v>1780</v>
      </c>
      <c r="V16" s="372">
        <v>36.341363821968145</v>
      </c>
      <c r="W16" s="350"/>
      <c r="X16" s="368">
        <v>6922</v>
      </c>
      <c r="Y16" s="369">
        <v>35.984612185485545</v>
      </c>
      <c r="Z16" s="370">
        <v>4898</v>
      </c>
      <c r="AA16" s="371">
        <v>70.759895983819703</v>
      </c>
      <c r="AB16" s="370">
        <v>2024</v>
      </c>
      <c r="AC16" s="372">
        <f t="shared" si="0"/>
        <v>29.240104016180297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5313</v>
      </c>
      <c r="E17" s="375">
        <f t="shared" si="2"/>
        <v>3163</v>
      </c>
      <c r="F17" s="376">
        <f t="shared" si="3"/>
        <v>59.533220402785624</v>
      </c>
      <c r="G17" s="375">
        <f t="shared" si="4"/>
        <v>2150</v>
      </c>
      <c r="H17" s="367">
        <f t="shared" si="3"/>
        <v>40.466779597214384</v>
      </c>
      <c r="I17" s="350"/>
      <c r="J17" s="377">
        <f t="shared" si="5"/>
        <v>1517</v>
      </c>
      <c r="K17" s="378">
        <f t="shared" si="6"/>
        <v>28.552606813476377</v>
      </c>
      <c r="L17" s="375">
        <v>659</v>
      </c>
      <c r="M17" s="376">
        <v>43.441001977587348</v>
      </c>
      <c r="N17" s="375">
        <v>858</v>
      </c>
      <c r="O17" s="372">
        <v>56.558998022412652</v>
      </c>
      <c r="P17" s="350"/>
      <c r="Q17" s="377">
        <v>1300</v>
      </c>
      <c r="R17" s="378">
        <v>24.468285337850556</v>
      </c>
      <c r="S17" s="375">
        <v>737</v>
      </c>
      <c r="T17" s="376">
        <v>56.692307692307701</v>
      </c>
      <c r="U17" s="375">
        <v>563</v>
      </c>
      <c r="V17" s="372">
        <v>43.307692307692307</v>
      </c>
      <c r="W17" s="350"/>
      <c r="X17" s="377">
        <v>2496</v>
      </c>
      <c r="Y17" s="378">
        <v>46.979107848673067</v>
      </c>
      <c r="Z17" s="375">
        <v>1767</v>
      </c>
      <c r="AA17" s="376">
        <v>70.793269230769226</v>
      </c>
      <c r="AB17" s="375">
        <v>729</v>
      </c>
      <c r="AC17" s="372">
        <f t="shared" si="0"/>
        <v>29.20673076923077</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50850</v>
      </c>
      <c r="E18" s="365">
        <f t="shared" si="2"/>
        <v>31698</v>
      </c>
      <c r="F18" s="366">
        <f t="shared" si="3"/>
        <v>62.336283185840713</v>
      </c>
      <c r="G18" s="365">
        <f t="shared" si="4"/>
        <v>19152</v>
      </c>
      <c r="H18" s="367">
        <f t="shared" si="3"/>
        <v>37.663716814159294</v>
      </c>
      <c r="I18" s="350"/>
      <c r="J18" s="368">
        <f t="shared" si="5"/>
        <v>10025</v>
      </c>
      <c r="K18" s="369">
        <f t="shared" si="6"/>
        <v>19.714847590953784</v>
      </c>
      <c r="L18" s="370">
        <v>4273</v>
      </c>
      <c r="M18" s="371">
        <v>42.623441396508724</v>
      </c>
      <c r="N18" s="370">
        <v>5752</v>
      </c>
      <c r="O18" s="372">
        <v>57.376558603491269</v>
      </c>
      <c r="P18" s="350"/>
      <c r="Q18" s="368">
        <v>9867</v>
      </c>
      <c r="R18" s="369">
        <v>19.404129793510325</v>
      </c>
      <c r="S18" s="370">
        <v>5690</v>
      </c>
      <c r="T18" s="371">
        <v>57.666970710448972</v>
      </c>
      <c r="U18" s="370">
        <v>4177</v>
      </c>
      <c r="V18" s="372">
        <v>42.333029289551028</v>
      </c>
      <c r="W18" s="350"/>
      <c r="X18" s="368">
        <v>30958</v>
      </c>
      <c r="Y18" s="369">
        <v>60.881022615535883</v>
      </c>
      <c r="Z18" s="370">
        <v>21735</v>
      </c>
      <c r="AA18" s="371">
        <v>70.208023774145616</v>
      </c>
      <c r="AB18" s="370">
        <v>9223</v>
      </c>
      <c r="AC18" s="372">
        <f t="shared" si="0"/>
        <v>29.791976225854384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31511</v>
      </c>
      <c r="E19" s="365">
        <f t="shared" si="2"/>
        <v>20244</v>
      </c>
      <c r="F19" s="366">
        <f t="shared" si="3"/>
        <v>64.244232172891998</v>
      </c>
      <c r="G19" s="365">
        <f t="shared" si="4"/>
        <v>11267</v>
      </c>
      <c r="H19" s="367">
        <f t="shared" si="3"/>
        <v>35.755767827107995</v>
      </c>
      <c r="I19" s="350"/>
      <c r="J19" s="368">
        <f t="shared" si="5"/>
        <v>6353</v>
      </c>
      <c r="K19" s="369">
        <f t="shared" si="6"/>
        <v>20.161213544476535</v>
      </c>
      <c r="L19" s="370">
        <v>2710</v>
      </c>
      <c r="M19" s="371">
        <v>42.657012435070044</v>
      </c>
      <c r="N19" s="370">
        <v>3643</v>
      </c>
      <c r="O19" s="372">
        <v>57.342987564929956</v>
      </c>
      <c r="P19" s="350"/>
      <c r="Q19" s="368">
        <v>6876</v>
      </c>
      <c r="R19" s="369">
        <v>21.82095141379201</v>
      </c>
      <c r="S19" s="370">
        <v>4500</v>
      </c>
      <c r="T19" s="371">
        <v>65.445026178010465</v>
      </c>
      <c r="U19" s="370">
        <v>2376</v>
      </c>
      <c r="V19" s="372">
        <v>34.554973821989527</v>
      </c>
      <c r="W19" s="350"/>
      <c r="X19" s="368">
        <v>18282</v>
      </c>
      <c r="Y19" s="369">
        <v>58.017835041731459</v>
      </c>
      <c r="Z19" s="370">
        <v>13034</v>
      </c>
      <c r="AA19" s="371">
        <v>71.294169128104144</v>
      </c>
      <c r="AB19" s="370">
        <v>5248</v>
      </c>
      <c r="AC19" s="372">
        <f t="shared" si="0"/>
        <v>28.705830871895856</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125792</v>
      </c>
      <c r="E20" s="365">
        <f t="shared" si="2"/>
        <v>78781</v>
      </c>
      <c r="F20" s="366">
        <f t="shared" si="3"/>
        <v>62.627989061307552</v>
      </c>
      <c r="G20" s="365">
        <f t="shared" si="4"/>
        <v>47011</v>
      </c>
      <c r="H20" s="367">
        <f t="shared" si="3"/>
        <v>37.372010938692448</v>
      </c>
      <c r="I20" s="350"/>
      <c r="J20" s="368">
        <f t="shared" si="5"/>
        <v>32940</v>
      </c>
      <c r="K20" s="369">
        <f t="shared" si="6"/>
        <v>26.186084965657592</v>
      </c>
      <c r="L20" s="370">
        <v>14663</v>
      </c>
      <c r="M20" s="371">
        <v>44.514268366727386</v>
      </c>
      <c r="N20" s="370">
        <v>18277</v>
      </c>
      <c r="O20" s="372">
        <v>55.485731633272614</v>
      </c>
      <c r="P20" s="350"/>
      <c r="Q20" s="368">
        <v>29551</v>
      </c>
      <c r="R20" s="369">
        <v>23.491954973289239</v>
      </c>
      <c r="S20" s="370">
        <v>18953</v>
      </c>
      <c r="T20" s="371">
        <v>64.136577442387733</v>
      </c>
      <c r="U20" s="370">
        <v>10598</v>
      </c>
      <c r="V20" s="372">
        <v>35.86342255761226</v>
      </c>
      <c r="W20" s="350"/>
      <c r="X20" s="368">
        <v>63301</v>
      </c>
      <c r="Y20" s="369">
        <v>50.321960061053176</v>
      </c>
      <c r="Z20" s="370">
        <v>45165</v>
      </c>
      <c r="AA20" s="371">
        <v>71.349583734854107</v>
      </c>
      <c r="AB20" s="370">
        <v>18136</v>
      </c>
      <c r="AC20" s="372">
        <f t="shared" si="0"/>
        <v>28.650416265145889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65269</v>
      </c>
      <c r="E21" s="365">
        <f t="shared" si="2"/>
        <v>39318</v>
      </c>
      <c r="F21" s="366">
        <f t="shared" si="3"/>
        <v>60.239930135286279</v>
      </c>
      <c r="G21" s="365">
        <f t="shared" si="4"/>
        <v>25951</v>
      </c>
      <c r="H21" s="367">
        <f t="shared" si="3"/>
        <v>39.760069864713721</v>
      </c>
      <c r="I21" s="350"/>
      <c r="J21" s="368">
        <f t="shared" si="5"/>
        <v>19957</v>
      </c>
      <c r="K21" s="369">
        <f t="shared" si="6"/>
        <v>30.576537100307956</v>
      </c>
      <c r="L21" s="370">
        <v>7824</v>
      </c>
      <c r="M21" s="371">
        <v>39.204289221826926</v>
      </c>
      <c r="N21" s="370">
        <v>12133</v>
      </c>
      <c r="O21" s="372">
        <v>60.795710778173074</v>
      </c>
      <c r="P21" s="350"/>
      <c r="Q21" s="368">
        <v>14894</v>
      </c>
      <c r="R21" s="369">
        <v>22.819408907750997</v>
      </c>
      <c r="S21" s="370">
        <v>9614</v>
      </c>
      <c r="T21" s="371">
        <v>64.549483013293937</v>
      </c>
      <c r="U21" s="370">
        <v>5280</v>
      </c>
      <c r="V21" s="372">
        <v>35.450516986706056</v>
      </c>
      <c r="W21" s="350"/>
      <c r="X21" s="368">
        <v>30418</v>
      </c>
      <c r="Y21" s="369">
        <v>46.604053991941043</v>
      </c>
      <c r="Z21" s="370">
        <v>21880</v>
      </c>
      <c r="AA21" s="371">
        <v>71.931093431520807</v>
      </c>
      <c r="AB21" s="370">
        <v>8538</v>
      </c>
      <c r="AC21" s="372">
        <f t="shared" si="0"/>
        <v>28.068906568479189</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14576</v>
      </c>
      <c r="E22" s="365">
        <f t="shared" si="2"/>
        <v>9326</v>
      </c>
      <c r="F22" s="366">
        <f t="shared" si="3"/>
        <v>63.981888035126232</v>
      </c>
      <c r="G22" s="365">
        <f t="shared" si="4"/>
        <v>5250</v>
      </c>
      <c r="H22" s="367">
        <f t="shared" si="3"/>
        <v>36.018111964873768</v>
      </c>
      <c r="I22" s="350"/>
      <c r="J22" s="368">
        <f t="shared" si="5"/>
        <v>3676</v>
      </c>
      <c r="K22" s="369">
        <f t="shared" si="6"/>
        <v>25.219538968166848</v>
      </c>
      <c r="L22" s="370">
        <v>1603</v>
      </c>
      <c r="M22" s="371">
        <v>43.607181719260062</v>
      </c>
      <c r="N22" s="370">
        <v>2073</v>
      </c>
      <c r="O22" s="372">
        <v>56.392818280739931</v>
      </c>
      <c r="P22" s="350"/>
      <c r="Q22" s="368">
        <v>3157</v>
      </c>
      <c r="R22" s="369">
        <v>21.658891328210757</v>
      </c>
      <c r="S22" s="370">
        <v>2100</v>
      </c>
      <c r="T22" s="371">
        <v>66.518847006651882</v>
      </c>
      <c r="U22" s="370">
        <v>1057</v>
      </c>
      <c r="V22" s="372">
        <v>33.481152993348118</v>
      </c>
      <c r="W22" s="350"/>
      <c r="X22" s="368">
        <v>7743</v>
      </c>
      <c r="Y22" s="369">
        <v>53.121569703622399</v>
      </c>
      <c r="Z22" s="370">
        <v>5623</v>
      </c>
      <c r="AA22" s="371">
        <v>72.620431357355031</v>
      </c>
      <c r="AB22" s="370">
        <v>2120</v>
      </c>
      <c r="AC22" s="372">
        <f t="shared" si="0"/>
        <v>27.379568642644969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30698</v>
      </c>
      <c r="E23" s="365">
        <f t="shared" si="2"/>
        <v>17691</v>
      </c>
      <c r="F23" s="366">
        <f t="shared" si="3"/>
        <v>57.629161508893091</v>
      </c>
      <c r="G23" s="365">
        <f t="shared" si="4"/>
        <v>13007</v>
      </c>
      <c r="H23" s="367">
        <f t="shared" si="3"/>
        <v>42.370838491106909</v>
      </c>
      <c r="I23" s="350"/>
      <c r="J23" s="368">
        <f t="shared" si="5"/>
        <v>10455</v>
      </c>
      <c r="K23" s="369">
        <f t="shared" si="6"/>
        <v>34.057593328555605</v>
      </c>
      <c r="L23" s="370">
        <v>3817</v>
      </c>
      <c r="M23" s="371">
        <v>36.50884744141559</v>
      </c>
      <c r="N23" s="370">
        <v>6638</v>
      </c>
      <c r="O23" s="372">
        <v>63.49115255858441</v>
      </c>
      <c r="P23" s="350"/>
      <c r="Q23" s="368">
        <v>5756</v>
      </c>
      <c r="R23" s="369">
        <v>18.750407192650986</v>
      </c>
      <c r="S23" s="370">
        <v>3383</v>
      </c>
      <c r="T23" s="371">
        <v>58.773453787352324</v>
      </c>
      <c r="U23" s="370">
        <v>2373</v>
      </c>
      <c r="V23" s="372">
        <v>41.226546212647676</v>
      </c>
      <c r="W23" s="350"/>
      <c r="X23" s="368">
        <v>14487</v>
      </c>
      <c r="Y23" s="369">
        <v>47.191999478793406</v>
      </c>
      <c r="Z23" s="370">
        <v>10491</v>
      </c>
      <c r="AA23" s="371">
        <v>72.41664940981569</v>
      </c>
      <c r="AB23" s="370">
        <v>3996</v>
      </c>
      <c r="AC23" s="372">
        <f t="shared" si="0"/>
        <v>27.583350590184303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67516</v>
      </c>
      <c r="E24" s="365">
        <f t="shared" si="2"/>
        <v>44158</v>
      </c>
      <c r="F24" s="366">
        <f t="shared" si="3"/>
        <v>65.403756146691151</v>
      </c>
      <c r="G24" s="365">
        <f t="shared" si="4"/>
        <v>23358</v>
      </c>
      <c r="H24" s="367">
        <f t="shared" si="3"/>
        <v>34.596243853308842</v>
      </c>
      <c r="I24" s="350"/>
      <c r="J24" s="368">
        <f t="shared" si="5"/>
        <v>16204</v>
      </c>
      <c r="K24" s="369">
        <f t="shared" si="6"/>
        <v>24.000236980863797</v>
      </c>
      <c r="L24" s="370">
        <v>7462</v>
      </c>
      <c r="M24" s="371">
        <v>46.050357936312018</v>
      </c>
      <c r="N24" s="370">
        <v>8742</v>
      </c>
      <c r="O24" s="372">
        <v>53.949642063687975</v>
      </c>
      <c r="P24" s="350"/>
      <c r="Q24" s="368">
        <v>14783</v>
      </c>
      <c r="R24" s="369">
        <v>21.895550684282245</v>
      </c>
      <c r="S24" s="370">
        <v>10127</v>
      </c>
      <c r="T24" s="371">
        <v>68.504363119799777</v>
      </c>
      <c r="U24" s="370">
        <v>4656</v>
      </c>
      <c r="V24" s="372">
        <v>31.49563688020023</v>
      </c>
      <c r="W24" s="350"/>
      <c r="X24" s="368">
        <v>36529</v>
      </c>
      <c r="Y24" s="369">
        <v>54.104212334853962</v>
      </c>
      <c r="Z24" s="370">
        <v>26569</v>
      </c>
      <c r="AA24" s="371">
        <v>72.733992170604182</v>
      </c>
      <c r="AB24" s="370">
        <v>9960</v>
      </c>
      <c r="AC24" s="372">
        <f t="shared" si="0"/>
        <v>27.266007829395821</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18498</v>
      </c>
      <c r="E25" s="365">
        <f t="shared" si="2"/>
        <v>11398</v>
      </c>
      <c r="F25" s="366">
        <f t="shared" si="3"/>
        <v>61.617472159152342</v>
      </c>
      <c r="G25" s="365">
        <f t="shared" si="4"/>
        <v>7100</v>
      </c>
      <c r="H25" s="367">
        <f t="shared" si="3"/>
        <v>38.382527840847658</v>
      </c>
      <c r="I25" s="350"/>
      <c r="J25" s="368">
        <f t="shared" si="5"/>
        <v>5013</v>
      </c>
      <c r="K25" s="369">
        <f t="shared" si="6"/>
        <v>27.100227051573146</v>
      </c>
      <c r="L25" s="370">
        <v>1964</v>
      </c>
      <c r="M25" s="371">
        <v>39.178136844205071</v>
      </c>
      <c r="N25" s="370">
        <v>3049</v>
      </c>
      <c r="O25" s="372">
        <v>60.821863155794929</v>
      </c>
      <c r="P25" s="350"/>
      <c r="Q25" s="368">
        <v>4804</v>
      </c>
      <c r="R25" s="369">
        <v>25.97037517569467</v>
      </c>
      <c r="S25" s="370">
        <v>3324</v>
      </c>
      <c r="T25" s="371">
        <v>69.19233971690258</v>
      </c>
      <c r="U25" s="370">
        <v>1480</v>
      </c>
      <c r="V25" s="372">
        <v>30.80766028309742</v>
      </c>
      <c r="W25" s="350"/>
      <c r="X25" s="368">
        <v>8681</v>
      </c>
      <c r="Y25" s="369">
        <v>46.929397772732187</v>
      </c>
      <c r="Z25" s="370">
        <v>6110</v>
      </c>
      <c r="AA25" s="371">
        <v>70.383596359866374</v>
      </c>
      <c r="AB25" s="370">
        <v>2571</v>
      </c>
      <c r="AC25" s="372">
        <f t="shared" si="0"/>
        <v>29.616403640133626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7735</v>
      </c>
      <c r="E26" s="380">
        <f t="shared" si="2"/>
        <v>4747</v>
      </c>
      <c r="F26" s="381">
        <f t="shared" si="3"/>
        <v>61.370394311570784</v>
      </c>
      <c r="G26" s="380">
        <f t="shared" si="4"/>
        <v>2988</v>
      </c>
      <c r="H26" s="367">
        <f t="shared" si="3"/>
        <v>38.629605688429223</v>
      </c>
      <c r="I26" s="350"/>
      <c r="J26" s="377">
        <f t="shared" si="5"/>
        <v>1779</v>
      </c>
      <c r="K26" s="378">
        <f t="shared" si="6"/>
        <v>22.999353587588882</v>
      </c>
      <c r="L26" s="375">
        <v>734</v>
      </c>
      <c r="M26" s="376">
        <v>41.259134345137717</v>
      </c>
      <c r="N26" s="375">
        <v>1045</v>
      </c>
      <c r="O26" s="372">
        <v>58.740865654862283</v>
      </c>
      <c r="P26" s="350"/>
      <c r="Q26" s="377">
        <v>1531</v>
      </c>
      <c r="R26" s="378">
        <v>19.793148028442147</v>
      </c>
      <c r="S26" s="375">
        <v>868</v>
      </c>
      <c r="T26" s="376">
        <v>56.694970607446116</v>
      </c>
      <c r="U26" s="375">
        <v>663</v>
      </c>
      <c r="V26" s="372">
        <v>43.305029392553884</v>
      </c>
      <c r="W26" s="350"/>
      <c r="X26" s="377">
        <v>4425</v>
      </c>
      <c r="Y26" s="378">
        <v>57.207498383968968</v>
      </c>
      <c r="Z26" s="375">
        <v>3145</v>
      </c>
      <c r="AA26" s="376">
        <v>71.073446327683627</v>
      </c>
      <c r="AB26" s="375">
        <v>1280</v>
      </c>
      <c r="AC26" s="372">
        <f t="shared" si="0"/>
        <v>28.926553672316384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39741</v>
      </c>
      <c r="E27" s="380">
        <f t="shared" si="2"/>
        <v>23069</v>
      </c>
      <c r="F27" s="381">
        <f t="shared" si="3"/>
        <v>58.048363151405347</v>
      </c>
      <c r="G27" s="380">
        <f t="shared" si="4"/>
        <v>16672</v>
      </c>
      <c r="H27" s="367">
        <f t="shared" si="3"/>
        <v>41.951636848594646</v>
      </c>
      <c r="I27" s="350"/>
      <c r="J27" s="377">
        <f t="shared" si="5"/>
        <v>11845</v>
      </c>
      <c r="K27" s="378">
        <f t="shared" si="6"/>
        <v>29.805490551319796</v>
      </c>
      <c r="L27" s="375">
        <v>4584</v>
      </c>
      <c r="M27" s="376">
        <v>38.699873364288727</v>
      </c>
      <c r="N27" s="375">
        <v>7261</v>
      </c>
      <c r="O27" s="372">
        <v>61.300126635711273</v>
      </c>
      <c r="P27" s="350"/>
      <c r="Q27" s="377">
        <v>8373</v>
      </c>
      <c r="R27" s="378">
        <v>21.06892126519212</v>
      </c>
      <c r="S27" s="375">
        <v>4673</v>
      </c>
      <c r="T27" s="376">
        <v>55.810342768422302</v>
      </c>
      <c r="U27" s="375">
        <v>3700</v>
      </c>
      <c r="V27" s="372">
        <v>44.189657231577691</v>
      </c>
      <c r="W27" s="350"/>
      <c r="X27" s="377">
        <v>19523</v>
      </c>
      <c r="Y27" s="378">
        <v>49.125588183488084</v>
      </c>
      <c r="Z27" s="375">
        <v>13812</v>
      </c>
      <c r="AA27" s="376">
        <v>70.747323669517996</v>
      </c>
      <c r="AB27" s="375">
        <v>5711</v>
      </c>
      <c r="AC27" s="372">
        <f t="shared" si="0"/>
        <v>29.252676330481997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3590</v>
      </c>
      <c r="E28" s="380">
        <f t="shared" si="2"/>
        <v>2372</v>
      </c>
      <c r="F28" s="381">
        <f t="shared" si="3"/>
        <v>66.072423398328695</v>
      </c>
      <c r="G28" s="380">
        <f t="shared" si="4"/>
        <v>1218</v>
      </c>
      <c r="H28" s="382">
        <f t="shared" si="3"/>
        <v>33.927576601671312</v>
      </c>
      <c r="I28" s="350"/>
      <c r="J28" s="377">
        <f t="shared" si="5"/>
        <v>462</v>
      </c>
      <c r="K28" s="378">
        <f t="shared" si="6"/>
        <v>12.869080779944289</v>
      </c>
      <c r="L28" s="375">
        <v>205</v>
      </c>
      <c r="M28" s="376">
        <v>44.372294372294377</v>
      </c>
      <c r="N28" s="375">
        <v>257</v>
      </c>
      <c r="O28" s="383">
        <v>55.627705627705623</v>
      </c>
      <c r="P28" s="350"/>
      <c r="Q28" s="377">
        <v>788</v>
      </c>
      <c r="R28" s="378">
        <v>21.949860724233982</v>
      </c>
      <c r="S28" s="375">
        <v>498</v>
      </c>
      <c r="T28" s="376">
        <v>63.197969543147202</v>
      </c>
      <c r="U28" s="375">
        <v>290</v>
      </c>
      <c r="V28" s="383">
        <v>36.802030456852791</v>
      </c>
      <c r="W28" s="350"/>
      <c r="X28" s="377">
        <v>2340</v>
      </c>
      <c r="Y28" s="378">
        <v>65.181058495821731</v>
      </c>
      <c r="Z28" s="375">
        <v>1669</v>
      </c>
      <c r="AA28" s="376">
        <v>71.324786324786331</v>
      </c>
      <c r="AB28" s="375">
        <v>671</v>
      </c>
      <c r="AC28" s="383">
        <f t="shared" si="0"/>
        <v>28.675213675213673</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1370</v>
      </c>
      <c r="E29" s="386">
        <f t="shared" si="2"/>
        <v>751</v>
      </c>
      <c r="F29" s="387">
        <f t="shared" si="3"/>
        <v>54.817518248175176</v>
      </c>
      <c r="G29" s="386">
        <f t="shared" si="4"/>
        <v>619</v>
      </c>
      <c r="H29" s="388">
        <f t="shared" si="3"/>
        <v>45.182481751824817</v>
      </c>
      <c r="I29" s="350"/>
      <c r="J29" s="389">
        <f t="shared" si="5"/>
        <v>726</v>
      </c>
      <c r="K29" s="390">
        <f t="shared" si="6"/>
        <v>52.992700729927009</v>
      </c>
      <c r="L29" s="391">
        <v>261</v>
      </c>
      <c r="M29" s="392">
        <v>35.950413223140501</v>
      </c>
      <c r="N29" s="391">
        <v>465</v>
      </c>
      <c r="O29" s="393">
        <v>64.049586776859499</v>
      </c>
      <c r="P29" s="350"/>
      <c r="Q29" s="389">
        <v>260</v>
      </c>
      <c r="R29" s="390">
        <v>18.978102189781019</v>
      </c>
      <c r="S29" s="391">
        <v>186</v>
      </c>
      <c r="T29" s="392">
        <v>71.538461538461533</v>
      </c>
      <c r="U29" s="391">
        <v>74</v>
      </c>
      <c r="V29" s="393">
        <v>28.46153846153846</v>
      </c>
      <c r="W29" s="350"/>
      <c r="X29" s="389">
        <v>384</v>
      </c>
      <c r="Y29" s="390">
        <v>28.029197080291972</v>
      </c>
      <c r="Z29" s="391">
        <v>304</v>
      </c>
      <c r="AA29" s="392">
        <v>79.166666666666657</v>
      </c>
      <c r="AB29" s="391">
        <v>80</v>
      </c>
      <c r="AC29" s="393">
        <f t="shared" si="0"/>
        <v>20.833333333333336</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637548</v>
      </c>
      <c r="E31" s="1230">
        <f>L31+S31+Z31</f>
        <v>398787</v>
      </c>
      <c r="F31" s="1231">
        <f>E31/$D31*100</f>
        <v>62.550113873778912</v>
      </c>
      <c r="G31" s="1230">
        <f>N31+U31+AB31</f>
        <v>238761</v>
      </c>
      <c r="H31" s="1232">
        <f>G31/$D31*100</f>
        <v>37.449886126221081</v>
      </c>
      <c r="I31" s="320"/>
      <c r="J31" s="1233">
        <f>SUM(J12:J29)</f>
        <v>163943</v>
      </c>
      <c r="K31" s="1234">
        <f>J31/$D31*100</f>
        <v>25.714612860521875</v>
      </c>
      <c r="L31" s="1230">
        <f>SUM(L12:L29)</f>
        <v>69455</v>
      </c>
      <c r="M31" s="1231">
        <f>L31/$J31*100</f>
        <v>42.365334293016474</v>
      </c>
      <c r="N31" s="1230">
        <f>SUM(N12:N29)</f>
        <v>94488</v>
      </c>
      <c r="O31" s="1235">
        <f>N31/$J31*100</f>
        <v>57.634665706983526</v>
      </c>
      <c r="P31" s="320"/>
      <c r="Q31" s="1233">
        <f>SUM(Q12:Q29)</f>
        <v>145204</v>
      </c>
      <c r="R31" s="1234">
        <f>Q31/$D31*100</f>
        <v>22.77538318683456</v>
      </c>
      <c r="S31" s="1230">
        <f>SUM(S12:S29)</f>
        <v>94103</v>
      </c>
      <c r="T31" s="1231">
        <f>S31/$Q31*100</f>
        <v>64.80744332112063</v>
      </c>
      <c r="U31" s="1230">
        <f>SUM(U12:U29)</f>
        <v>51101</v>
      </c>
      <c r="V31" s="1235">
        <f>U31/$Q31*100</f>
        <v>35.19255667887937</v>
      </c>
      <c r="W31" s="320"/>
      <c r="X31" s="1233">
        <f>SUM(X12:X29)</f>
        <v>328401</v>
      </c>
      <c r="Y31" s="1234">
        <f>X31/$D31*100</f>
        <v>51.510003952643565</v>
      </c>
      <c r="Z31" s="1230">
        <f>SUM(Z12:Z29)</f>
        <v>235229</v>
      </c>
      <c r="AA31" s="1231">
        <f>Z31/$X31*100</f>
        <v>71.628588219889707</v>
      </c>
      <c r="AB31" s="1230">
        <f>SUM(AB12:AB29)</f>
        <v>93172</v>
      </c>
      <c r="AC31" s="1235">
        <f>AB31/$X31*100</f>
        <v>28.371411780110289</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45"/>
      <c r="C34" s="1445"/>
      <c r="D34" s="1445"/>
      <c r="E34" s="1445"/>
      <c r="F34" s="1445"/>
      <c r="G34" s="1445"/>
      <c r="H34" s="1445"/>
      <c r="I34" s="1445"/>
      <c r="J34" s="1445"/>
      <c r="K34" s="1445"/>
      <c r="L34" s="1445"/>
      <c r="M34" s="1445"/>
      <c r="N34" s="1445"/>
      <c r="O34" s="1445"/>
    </row>
    <row r="35" spans="2:15" s="329" customFormat="1" ht="29.25" customHeight="1" x14ac:dyDescent="0.25">
      <c r="B35" s="1446"/>
      <c r="C35" s="1446"/>
      <c r="D35" s="1446"/>
      <c r="E35" s="1446"/>
      <c r="F35" s="1446"/>
      <c r="G35" s="1446"/>
      <c r="H35" s="1446"/>
      <c r="I35" s="1446"/>
      <c r="J35" s="1446"/>
      <c r="K35" s="1446"/>
      <c r="L35" s="1446"/>
      <c r="M35" s="1446"/>
    </row>
    <row r="36" spans="2:15" s="329" customFormat="1" ht="4.5" customHeight="1" x14ac:dyDescent="0.25">
      <c r="B36" s="1436"/>
      <c r="C36" s="1436"/>
      <c r="D36" s="143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46"/>
  <sheetViews>
    <sheetView showGridLines="0" zoomScale="80" zoomScaleNormal="8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113</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7"/>
      <c r="C2" s="1447"/>
    </row>
    <row r="3" spans="1:53" s="345" customFormat="1" ht="4.5" customHeight="1" x14ac:dyDescent="0.25">
      <c r="B3" s="1448"/>
      <c r="C3" s="1448"/>
    </row>
    <row r="4" spans="1:53" s="345" customFormat="1" ht="17.25" customHeight="1" x14ac:dyDescent="0.25">
      <c r="A4" s="1449" t="s">
        <v>406</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5">
      <c r="B5" s="1450" t="str">
        <f>porsaad!$B$6</f>
        <v>Situación a 31 de agosto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5"/>
    <row r="7" spans="1:53" s="322" customFormat="1" ht="12.75" customHeight="1" x14ac:dyDescent="0.25">
      <c r="A7" s="316"/>
      <c r="B7" s="1451" t="s">
        <v>12</v>
      </c>
      <c r="C7" s="317"/>
      <c r="D7" s="1454" t="s">
        <v>236</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5">
      <c r="A8" s="316"/>
      <c r="B8" s="1452"/>
      <c r="C8" s="317"/>
      <c r="D8" s="1456"/>
      <c r="E8" s="1457"/>
      <c r="F8" s="1457"/>
      <c r="G8" s="1457"/>
      <c r="H8" s="1457"/>
      <c r="I8" s="323"/>
      <c r="J8" s="1460" t="s">
        <v>237</v>
      </c>
      <c r="K8" s="1461"/>
      <c r="L8" s="1461"/>
      <c r="M8" s="1461"/>
      <c r="N8" s="1461"/>
      <c r="O8" s="1462"/>
      <c r="P8" s="317"/>
      <c r="Q8" s="1460" t="s">
        <v>238</v>
      </c>
      <c r="R8" s="1461"/>
      <c r="S8" s="1461"/>
      <c r="T8" s="1461"/>
      <c r="U8" s="1461"/>
      <c r="V8" s="1462"/>
      <c r="W8" s="317"/>
      <c r="X8" s="1460" t="s">
        <v>239</v>
      </c>
      <c r="Y8" s="1461"/>
      <c r="Z8" s="1461"/>
      <c r="AA8" s="1461"/>
      <c r="AB8" s="1461"/>
      <c r="AC8" s="1462"/>
      <c r="AD8" s="319"/>
      <c r="AE8" s="319"/>
      <c r="AF8" s="320"/>
      <c r="AG8" s="320"/>
      <c r="AH8" s="320"/>
      <c r="AI8" s="320"/>
      <c r="AJ8" s="320"/>
      <c r="AK8" s="320"/>
      <c r="AL8" s="321"/>
    </row>
    <row r="9" spans="1:53" s="322" customFormat="1" ht="21.75" customHeight="1" x14ac:dyDescent="0.25">
      <c r="A9" s="316"/>
      <c r="B9" s="1452"/>
      <c r="C9" s="317"/>
      <c r="D9" s="1463" t="s">
        <v>9</v>
      </c>
      <c r="E9" s="1464" t="s">
        <v>24</v>
      </c>
      <c r="F9" s="1465"/>
      <c r="G9" s="1464" t="s">
        <v>23</v>
      </c>
      <c r="H9" s="1466"/>
      <c r="I9" s="323"/>
      <c r="J9" s="1443" t="s">
        <v>9</v>
      </c>
      <c r="K9" s="1437" t="s">
        <v>219</v>
      </c>
      <c r="L9" s="1439" t="s">
        <v>24</v>
      </c>
      <c r="M9" s="1440"/>
      <c r="N9" s="1441" t="s">
        <v>23</v>
      </c>
      <c r="O9" s="1442"/>
      <c r="P9" s="317"/>
      <c r="Q9" s="1443" t="s">
        <v>9</v>
      </c>
      <c r="R9" s="1437" t="s">
        <v>219</v>
      </c>
      <c r="S9" s="1439" t="s">
        <v>24</v>
      </c>
      <c r="T9" s="1440"/>
      <c r="U9" s="1441" t="s">
        <v>23</v>
      </c>
      <c r="V9" s="1442"/>
      <c r="W9" s="317"/>
      <c r="X9" s="1443" t="s">
        <v>9</v>
      </c>
      <c r="Y9" s="1437" t="s">
        <v>219</v>
      </c>
      <c r="Z9" s="1439" t="s">
        <v>24</v>
      </c>
      <c r="AA9" s="1440"/>
      <c r="AB9" s="1441" t="s">
        <v>23</v>
      </c>
      <c r="AC9" s="1442"/>
      <c r="AD9" s="319"/>
      <c r="AE9" s="319"/>
      <c r="AF9" s="320"/>
      <c r="AG9" s="320"/>
      <c r="AH9" s="320"/>
      <c r="AI9" s="320"/>
      <c r="AJ9" s="320"/>
      <c r="AK9" s="320"/>
      <c r="AL9" s="321"/>
    </row>
    <row r="10" spans="1:53" s="322" customFormat="1" ht="36.75" customHeight="1" x14ac:dyDescent="0.25">
      <c r="A10" s="316"/>
      <c r="B10" s="1453"/>
      <c r="C10" s="317"/>
      <c r="D10" s="1444"/>
      <c r="E10" s="407" t="s">
        <v>9</v>
      </c>
      <c r="F10" s="403" t="s">
        <v>219</v>
      </c>
      <c r="G10" s="406" t="s">
        <v>9</v>
      </c>
      <c r="H10" s="886" t="s">
        <v>219</v>
      </c>
      <c r="I10" s="346"/>
      <c r="J10" s="1444"/>
      <c r="K10" s="1438"/>
      <c r="L10" s="404" t="s">
        <v>9</v>
      </c>
      <c r="M10" s="403" t="s">
        <v>220</v>
      </c>
      <c r="N10" s="407" t="s">
        <v>9</v>
      </c>
      <c r="O10" s="402" t="s">
        <v>220</v>
      </c>
      <c r="P10" s="347"/>
      <c r="Q10" s="1444"/>
      <c r="R10" s="1438"/>
      <c r="S10" s="404" t="s">
        <v>9</v>
      </c>
      <c r="T10" s="403" t="s">
        <v>220</v>
      </c>
      <c r="U10" s="407" t="s">
        <v>9</v>
      </c>
      <c r="V10" s="402" t="s">
        <v>220</v>
      </c>
      <c r="W10" s="347"/>
      <c r="X10" s="1444"/>
      <c r="Y10" s="1438"/>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78434</v>
      </c>
      <c r="E12" s="352">
        <f>L12+S12+Z12</f>
        <v>48538</v>
      </c>
      <c r="F12" s="353">
        <f>E12/$D12*100</f>
        <v>61.883876890124178</v>
      </c>
      <c r="G12" s="352">
        <f>N12+U12+AB12</f>
        <v>29896</v>
      </c>
      <c r="H12" s="354">
        <f>G12/$D12*100</f>
        <v>38.116123109875822</v>
      </c>
      <c r="I12" s="350"/>
      <c r="J12" s="355">
        <f>L12+N12</f>
        <v>18982</v>
      </c>
      <c r="K12" s="356">
        <f>J12/$D12*100</f>
        <v>24.20123925848484</v>
      </c>
      <c r="L12" s="357">
        <v>9268</v>
      </c>
      <c r="M12" s="353">
        <v>48.825202823727743</v>
      </c>
      <c r="N12" s="357">
        <v>9714</v>
      </c>
      <c r="O12" s="358">
        <v>51.174797176272257</v>
      </c>
      <c r="P12" s="350"/>
      <c r="Q12" s="355">
        <v>25006</v>
      </c>
      <c r="R12" s="356">
        <v>31.881581967004109</v>
      </c>
      <c r="S12" s="357">
        <v>17111</v>
      </c>
      <c r="T12" s="353">
        <v>68.427577381428463</v>
      </c>
      <c r="U12" s="357">
        <v>7895</v>
      </c>
      <c r="V12" s="358">
        <v>31.572422618571544</v>
      </c>
      <c r="W12" s="350"/>
      <c r="X12" s="355">
        <v>34446</v>
      </c>
      <c r="Y12" s="356">
        <v>43.917178774511058</v>
      </c>
      <c r="Z12" s="357">
        <v>22159</v>
      </c>
      <c r="AA12" s="353">
        <v>64.329675434012657</v>
      </c>
      <c r="AB12" s="357">
        <v>12287</v>
      </c>
      <c r="AC12" s="358">
        <f t="shared" ref="AC12:AC29" si="0">AB12/$X12*100</f>
        <v>35.670324565987343</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7859</v>
      </c>
      <c r="E13" s="365">
        <f t="shared" ref="E13:E29" si="2">L13+S13+Z13</f>
        <v>4905</v>
      </c>
      <c r="F13" s="366">
        <f t="shared" ref="F13:H29" si="3">E13/$D13*100</f>
        <v>62.412520676930903</v>
      </c>
      <c r="G13" s="365">
        <f t="shared" ref="G13:G29" si="4">N13+U13+AB13</f>
        <v>2954</v>
      </c>
      <c r="H13" s="367">
        <f t="shared" si="3"/>
        <v>37.587479323069097</v>
      </c>
      <c r="I13" s="350"/>
      <c r="J13" s="368">
        <f t="shared" ref="J13:J29" si="5">L13+N13</f>
        <v>1574</v>
      </c>
      <c r="K13" s="369">
        <f t="shared" ref="K13:K29" si="6">J13/$D13*100</f>
        <v>20.02799338338211</v>
      </c>
      <c r="L13" s="370">
        <v>727</v>
      </c>
      <c r="M13" s="371">
        <v>46.188055908513341</v>
      </c>
      <c r="N13" s="370">
        <v>847</v>
      </c>
      <c r="O13" s="372">
        <v>53.811944091486666</v>
      </c>
      <c r="P13" s="350"/>
      <c r="Q13" s="368">
        <v>1898</v>
      </c>
      <c r="R13" s="369">
        <v>24.150655299656446</v>
      </c>
      <c r="S13" s="370">
        <v>1234</v>
      </c>
      <c r="T13" s="371">
        <v>65.015806111696534</v>
      </c>
      <c r="U13" s="370">
        <v>664</v>
      </c>
      <c r="V13" s="372">
        <v>34.98419388830348</v>
      </c>
      <c r="W13" s="350"/>
      <c r="X13" s="368">
        <v>4387</v>
      </c>
      <c r="Y13" s="369">
        <v>55.82135131696144</v>
      </c>
      <c r="Z13" s="370">
        <v>2944</v>
      </c>
      <c r="AA13" s="371">
        <v>67.107362662411674</v>
      </c>
      <c r="AB13" s="370">
        <v>1443</v>
      </c>
      <c r="AC13" s="372">
        <f t="shared" si="0"/>
        <v>32.892637337588333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8933</v>
      </c>
      <c r="E14" s="365">
        <f t="shared" si="2"/>
        <v>5655</v>
      </c>
      <c r="F14" s="366">
        <f t="shared" si="3"/>
        <v>63.304600917944697</v>
      </c>
      <c r="G14" s="365">
        <f t="shared" si="4"/>
        <v>3278</v>
      </c>
      <c r="H14" s="367">
        <f t="shared" si="3"/>
        <v>36.695399082055303</v>
      </c>
      <c r="I14" s="350"/>
      <c r="J14" s="368">
        <f t="shared" si="5"/>
        <v>1766</v>
      </c>
      <c r="K14" s="369">
        <f t="shared" si="6"/>
        <v>19.769394380387329</v>
      </c>
      <c r="L14" s="370">
        <v>807</v>
      </c>
      <c r="M14" s="371">
        <v>45.696489241223105</v>
      </c>
      <c r="N14" s="370">
        <v>959</v>
      </c>
      <c r="O14" s="372">
        <v>54.303510758776895</v>
      </c>
      <c r="P14" s="350"/>
      <c r="Q14" s="368">
        <v>2353</v>
      </c>
      <c r="R14" s="369">
        <v>26.340535094593083</v>
      </c>
      <c r="S14" s="370">
        <v>1522</v>
      </c>
      <c r="T14" s="371">
        <v>64.683382915427117</v>
      </c>
      <c r="U14" s="370">
        <v>831</v>
      </c>
      <c r="V14" s="372">
        <v>35.31661708457289</v>
      </c>
      <c r="W14" s="350"/>
      <c r="X14" s="368">
        <v>4814</v>
      </c>
      <c r="Y14" s="369">
        <v>53.890070525019595</v>
      </c>
      <c r="Z14" s="370">
        <v>3326</v>
      </c>
      <c r="AA14" s="371">
        <v>69.090153718321574</v>
      </c>
      <c r="AB14" s="370">
        <v>1488</v>
      </c>
      <c r="AC14" s="372">
        <f t="shared" si="0"/>
        <v>30.909846281678437</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9155</v>
      </c>
      <c r="E15" s="365">
        <f t="shared" si="2"/>
        <v>5469</v>
      </c>
      <c r="F15" s="366">
        <f t="shared" si="3"/>
        <v>59.737848170398692</v>
      </c>
      <c r="G15" s="365">
        <f t="shared" si="4"/>
        <v>3686</v>
      </c>
      <c r="H15" s="367">
        <f t="shared" si="3"/>
        <v>40.262151829601308</v>
      </c>
      <c r="I15" s="350"/>
      <c r="J15" s="368">
        <f t="shared" si="5"/>
        <v>3156</v>
      </c>
      <c r="K15" s="369">
        <f t="shared" si="6"/>
        <v>34.472965592572365</v>
      </c>
      <c r="L15" s="370">
        <v>1516</v>
      </c>
      <c r="M15" s="371">
        <v>48.035487959442328</v>
      </c>
      <c r="N15" s="370">
        <v>1640</v>
      </c>
      <c r="O15" s="372">
        <v>51.964512040557665</v>
      </c>
      <c r="P15" s="350"/>
      <c r="Q15" s="368">
        <v>2508</v>
      </c>
      <c r="R15" s="369">
        <v>27.394866193336973</v>
      </c>
      <c r="S15" s="370">
        <v>1601</v>
      </c>
      <c r="T15" s="371">
        <v>63.835725677830943</v>
      </c>
      <c r="U15" s="370">
        <v>907</v>
      </c>
      <c r="V15" s="372">
        <v>36.164274322169057</v>
      </c>
      <c r="W15" s="350"/>
      <c r="X15" s="368">
        <v>3491</v>
      </c>
      <c r="Y15" s="369">
        <v>38.132168214090662</v>
      </c>
      <c r="Z15" s="370">
        <v>2352</v>
      </c>
      <c r="AA15" s="371">
        <v>67.373245488398737</v>
      </c>
      <c r="AB15" s="370">
        <v>1139</v>
      </c>
      <c r="AC15" s="372">
        <f t="shared" si="0"/>
        <v>32.626754511601256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7902</v>
      </c>
      <c r="E16" s="365">
        <f t="shared" si="2"/>
        <v>4401</v>
      </c>
      <c r="F16" s="366">
        <f t="shared" si="3"/>
        <v>55.694760820045566</v>
      </c>
      <c r="G16" s="365">
        <f t="shared" si="4"/>
        <v>3501</v>
      </c>
      <c r="H16" s="367">
        <f t="shared" si="3"/>
        <v>44.305239179954441</v>
      </c>
      <c r="I16" s="350"/>
      <c r="J16" s="368">
        <f t="shared" si="5"/>
        <v>2513</v>
      </c>
      <c r="K16" s="369">
        <f t="shared" si="6"/>
        <v>31.802075423943304</v>
      </c>
      <c r="L16" s="370">
        <v>1091</v>
      </c>
      <c r="M16" s="371">
        <v>43.414245921209712</v>
      </c>
      <c r="N16" s="370">
        <v>1422</v>
      </c>
      <c r="O16" s="372">
        <v>56.585754078790295</v>
      </c>
      <c r="P16" s="350"/>
      <c r="Q16" s="368">
        <v>2403</v>
      </c>
      <c r="R16" s="369">
        <v>30.410022779043278</v>
      </c>
      <c r="S16" s="370">
        <v>1434</v>
      </c>
      <c r="T16" s="371">
        <v>59.675405742821475</v>
      </c>
      <c r="U16" s="370">
        <v>969</v>
      </c>
      <c r="V16" s="372">
        <v>40.324594257178525</v>
      </c>
      <c r="W16" s="350"/>
      <c r="X16" s="368">
        <v>2986</v>
      </c>
      <c r="Y16" s="369">
        <v>37.787901797013411</v>
      </c>
      <c r="Z16" s="370">
        <v>1876</v>
      </c>
      <c r="AA16" s="371">
        <v>62.826523777628942</v>
      </c>
      <c r="AB16" s="370">
        <v>1110</v>
      </c>
      <c r="AC16" s="372">
        <f t="shared" si="0"/>
        <v>37.173476222371065</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4743</v>
      </c>
      <c r="E17" s="375">
        <f t="shared" si="2"/>
        <v>2754</v>
      </c>
      <c r="F17" s="376">
        <f t="shared" si="3"/>
        <v>58.064516129032263</v>
      </c>
      <c r="G17" s="375">
        <f t="shared" si="4"/>
        <v>1989</v>
      </c>
      <c r="H17" s="367">
        <f t="shared" si="3"/>
        <v>41.935483870967744</v>
      </c>
      <c r="I17" s="350"/>
      <c r="J17" s="377">
        <f t="shared" si="5"/>
        <v>1786</v>
      </c>
      <c r="K17" s="378">
        <f t="shared" si="6"/>
        <v>37.655492304448664</v>
      </c>
      <c r="L17" s="375">
        <v>811</v>
      </c>
      <c r="M17" s="376">
        <v>45.40873460246361</v>
      </c>
      <c r="N17" s="375">
        <v>975</v>
      </c>
      <c r="O17" s="372">
        <v>54.59126539753639</v>
      </c>
      <c r="P17" s="350"/>
      <c r="Q17" s="377">
        <v>989</v>
      </c>
      <c r="R17" s="378">
        <v>20.851781572844192</v>
      </c>
      <c r="S17" s="375">
        <v>592</v>
      </c>
      <c r="T17" s="376">
        <v>59.858442871587457</v>
      </c>
      <c r="U17" s="375">
        <v>397</v>
      </c>
      <c r="V17" s="372">
        <v>40.141557128412536</v>
      </c>
      <c r="W17" s="350"/>
      <c r="X17" s="377">
        <v>1968</v>
      </c>
      <c r="Y17" s="378">
        <v>41.492726122707147</v>
      </c>
      <c r="Z17" s="375">
        <v>1351</v>
      </c>
      <c r="AA17" s="376">
        <v>68.648373983739845</v>
      </c>
      <c r="AB17" s="375">
        <v>617</v>
      </c>
      <c r="AC17" s="372">
        <f t="shared" si="0"/>
        <v>31.351626016260166</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30997</v>
      </c>
      <c r="E18" s="365">
        <f t="shared" si="2"/>
        <v>18076</v>
      </c>
      <c r="F18" s="366">
        <f t="shared" si="3"/>
        <v>58.315320837500408</v>
      </c>
      <c r="G18" s="365">
        <f t="shared" si="4"/>
        <v>12921</v>
      </c>
      <c r="H18" s="367">
        <f t="shared" si="3"/>
        <v>41.684679162499599</v>
      </c>
      <c r="I18" s="350"/>
      <c r="J18" s="368">
        <f t="shared" si="5"/>
        <v>6043</v>
      </c>
      <c r="K18" s="369">
        <f t="shared" si="6"/>
        <v>19.495435042100848</v>
      </c>
      <c r="L18" s="370">
        <v>2702</v>
      </c>
      <c r="M18" s="371">
        <v>44.712890948204539</v>
      </c>
      <c r="N18" s="370">
        <v>3341</v>
      </c>
      <c r="O18" s="372">
        <v>55.287109051795468</v>
      </c>
      <c r="P18" s="350"/>
      <c r="Q18" s="368">
        <v>6459</v>
      </c>
      <c r="R18" s="369">
        <v>20.837500403264833</v>
      </c>
      <c r="S18" s="370">
        <v>3823</v>
      </c>
      <c r="T18" s="371">
        <v>59.188728905403309</v>
      </c>
      <c r="U18" s="370">
        <v>2636</v>
      </c>
      <c r="V18" s="372">
        <v>40.811271094596684</v>
      </c>
      <c r="W18" s="350"/>
      <c r="X18" s="368">
        <v>18495</v>
      </c>
      <c r="Y18" s="369">
        <v>59.667064554634322</v>
      </c>
      <c r="Z18" s="370">
        <v>11551</v>
      </c>
      <c r="AA18" s="371">
        <v>62.454717491213842</v>
      </c>
      <c r="AB18" s="370">
        <v>6944</v>
      </c>
      <c r="AC18" s="372">
        <f t="shared" si="0"/>
        <v>37.545282508786158</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17199</v>
      </c>
      <c r="E19" s="365">
        <f t="shared" si="2"/>
        <v>10204</v>
      </c>
      <c r="F19" s="366">
        <f t="shared" si="3"/>
        <v>59.329030757602183</v>
      </c>
      <c r="G19" s="365">
        <f t="shared" si="4"/>
        <v>6995</v>
      </c>
      <c r="H19" s="367">
        <f t="shared" si="3"/>
        <v>40.670969242397817</v>
      </c>
      <c r="I19" s="350"/>
      <c r="J19" s="368">
        <f t="shared" si="5"/>
        <v>4659</v>
      </c>
      <c r="K19" s="369">
        <f t="shared" si="6"/>
        <v>27.088784231641373</v>
      </c>
      <c r="L19" s="370">
        <v>2217</v>
      </c>
      <c r="M19" s="371">
        <v>47.585318737926599</v>
      </c>
      <c r="N19" s="370">
        <v>2442</v>
      </c>
      <c r="O19" s="372">
        <v>52.414681262073401</v>
      </c>
      <c r="P19" s="350"/>
      <c r="Q19" s="368">
        <v>4597</v>
      </c>
      <c r="R19" s="369">
        <v>26.728298156869585</v>
      </c>
      <c r="S19" s="370">
        <v>2967</v>
      </c>
      <c r="T19" s="371">
        <v>64.542092669132046</v>
      </c>
      <c r="U19" s="370">
        <v>1630</v>
      </c>
      <c r="V19" s="372">
        <v>35.457907330867954</v>
      </c>
      <c r="W19" s="350"/>
      <c r="X19" s="368">
        <v>7943</v>
      </c>
      <c r="Y19" s="369">
        <v>46.182917611489039</v>
      </c>
      <c r="Z19" s="370">
        <v>5020</v>
      </c>
      <c r="AA19" s="371">
        <v>63.200302152838987</v>
      </c>
      <c r="AB19" s="370">
        <v>2923</v>
      </c>
      <c r="AC19" s="372">
        <f t="shared" si="0"/>
        <v>36.799697847161021</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86900</v>
      </c>
      <c r="E20" s="365">
        <f t="shared" si="2"/>
        <v>54014</v>
      </c>
      <c r="F20" s="366">
        <f t="shared" si="3"/>
        <v>62.156501726121981</v>
      </c>
      <c r="G20" s="365">
        <f t="shared" si="4"/>
        <v>32886</v>
      </c>
      <c r="H20" s="367">
        <f t="shared" si="3"/>
        <v>37.843498273878026</v>
      </c>
      <c r="I20" s="350"/>
      <c r="J20" s="368">
        <f t="shared" si="5"/>
        <v>23392</v>
      </c>
      <c r="K20" s="369">
        <f t="shared" si="6"/>
        <v>26.918296892980436</v>
      </c>
      <c r="L20" s="370">
        <v>11339</v>
      </c>
      <c r="M20" s="371">
        <v>48.473837209302324</v>
      </c>
      <c r="N20" s="370">
        <v>12053</v>
      </c>
      <c r="O20" s="372">
        <v>51.526162790697668</v>
      </c>
      <c r="P20" s="350"/>
      <c r="Q20" s="368">
        <v>24899</v>
      </c>
      <c r="R20" s="369">
        <v>28.65247410817031</v>
      </c>
      <c r="S20" s="370">
        <v>16768</v>
      </c>
      <c r="T20" s="371">
        <v>67.344070042973613</v>
      </c>
      <c r="U20" s="370">
        <v>8131</v>
      </c>
      <c r="V20" s="372">
        <v>32.655929957026387</v>
      </c>
      <c r="W20" s="350"/>
      <c r="X20" s="368">
        <v>38609</v>
      </c>
      <c r="Y20" s="369">
        <v>44.429228998849254</v>
      </c>
      <c r="Z20" s="370">
        <v>25907</v>
      </c>
      <c r="AA20" s="371">
        <v>67.100935015151904</v>
      </c>
      <c r="AB20" s="370">
        <v>12702</v>
      </c>
      <c r="AC20" s="372">
        <f t="shared" si="0"/>
        <v>32.899064984848096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30362</v>
      </c>
      <c r="E21" s="365">
        <f t="shared" si="2"/>
        <v>17759</v>
      </c>
      <c r="F21" s="366">
        <f t="shared" si="3"/>
        <v>58.490876753837028</v>
      </c>
      <c r="G21" s="365">
        <f t="shared" si="4"/>
        <v>12603</v>
      </c>
      <c r="H21" s="367">
        <f t="shared" si="3"/>
        <v>41.509123246162964</v>
      </c>
      <c r="I21" s="350"/>
      <c r="J21" s="368">
        <f t="shared" si="5"/>
        <v>9605</v>
      </c>
      <c r="K21" s="369">
        <f t="shared" si="6"/>
        <v>31.634938409854424</v>
      </c>
      <c r="L21" s="370">
        <v>4160</v>
      </c>
      <c r="M21" s="371">
        <v>43.310775637688707</v>
      </c>
      <c r="N21" s="370">
        <v>5445</v>
      </c>
      <c r="O21" s="372">
        <v>56.689224362311293</v>
      </c>
      <c r="P21" s="350"/>
      <c r="Q21" s="368">
        <v>8306</v>
      </c>
      <c r="R21" s="369">
        <v>27.356564126210394</v>
      </c>
      <c r="S21" s="370">
        <v>5416</v>
      </c>
      <c r="T21" s="371">
        <v>65.205875270888512</v>
      </c>
      <c r="U21" s="370">
        <v>2890</v>
      </c>
      <c r="V21" s="372">
        <v>34.794124729111488</v>
      </c>
      <c r="W21" s="350"/>
      <c r="X21" s="368">
        <v>12451</v>
      </c>
      <c r="Y21" s="369">
        <v>41.008497463935186</v>
      </c>
      <c r="Z21" s="370">
        <v>8183</v>
      </c>
      <c r="AA21" s="371">
        <v>65.721628784836554</v>
      </c>
      <c r="AB21" s="370">
        <v>4268</v>
      </c>
      <c r="AC21" s="372">
        <f t="shared" si="0"/>
        <v>34.278371215163439</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15636</v>
      </c>
      <c r="E22" s="365">
        <f t="shared" si="2"/>
        <v>9560</v>
      </c>
      <c r="F22" s="366">
        <f t="shared" si="3"/>
        <v>61.140956766436425</v>
      </c>
      <c r="G22" s="365">
        <f t="shared" si="4"/>
        <v>6076</v>
      </c>
      <c r="H22" s="367">
        <f t="shared" si="3"/>
        <v>38.859043233563575</v>
      </c>
      <c r="I22" s="350"/>
      <c r="J22" s="368">
        <f t="shared" si="5"/>
        <v>3626</v>
      </c>
      <c r="K22" s="369">
        <f t="shared" si="6"/>
        <v>23.19007418777181</v>
      </c>
      <c r="L22" s="370">
        <v>1737</v>
      </c>
      <c r="M22" s="371">
        <v>47.904026475455048</v>
      </c>
      <c r="N22" s="370">
        <v>1889</v>
      </c>
      <c r="O22" s="372">
        <v>52.095973524544959</v>
      </c>
      <c r="P22" s="350"/>
      <c r="Q22" s="368">
        <v>4297</v>
      </c>
      <c r="R22" s="369">
        <v>27.48145305704784</v>
      </c>
      <c r="S22" s="370">
        <v>2808</v>
      </c>
      <c r="T22" s="371">
        <v>65.347917151501051</v>
      </c>
      <c r="U22" s="370">
        <v>1489</v>
      </c>
      <c r="V22" s="372">
        <v>34.652082848498956</v>
      </c>
      <c r="W22" s="350"/>
      <c r="X22" s="368">
        <v>7713</v>
      </c>
      <c r="Y22" s="369">
        <v>49.32847275518035</v>
      </c>
      <c r="Z22" s="370">
        <v>5015</v>
      </c>
      <c r="AA22" s="371">
        <v>65.020095941916239</v>
      </c>
      <c r="AB22" s="370">
        <v>2698</v>
      </c>
      <c r="AC22" s="372">
        <f t="shared" si="0"/>
        <v>34.979904058083754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6497</v>
      </c>
      <c r="E23" s="365">
        <f t="shared" si="2"/>
        <v>3848</v>
      </c>
      <c r="F23" s="366">
        <f t="shared" si="3"/>
        <v>59.227335693396952</v>
      </c>
      <c r="G23" s="365">
        <f t="shared" si="4"/>
        <v>2649</v>
      </c>
      <c r="H23" s="367">
        <f t="shared" si="3"/>
        <v>40.772664306603048</v>
      </c>
      <c r="I23" s="350"/>
      <c r="J23" s="368">
        <f t="shared" si="5"/>
        <v>2598</v>
      </c>
      <c r="K23" s="369">
        <f t="shared" si="6"/>
        <v>39.987686624595966</v>
      </c>
      <c r="L23" s="370">
        <v>1149</v>
      </c>
      <c r="M23" s="371">
        <v>44.226327944572745</v>
      </c>
      <c r="N23" s="370">
        <v>1449</v>
      </c>
      <c r="O23" s="372">
        <v>55.773672055427248</v>
      </c>
      <c r="P23" s="350"/>
      <c r="Q23" s="368">
        <v>1101</v>
      </c>
      <c r="R23" s="369">
        <v>16.946282899799908</v>
      </c>
      <c r="S23" s="370">
        <v>644</v>
      </c>
      <c r="T23" s="371">
        <v>58.492279745685735</v>
      </c>
      <c r="U23" s="370">
        <v>457</v>
      </c>
      <c r="V23" s="372">
        <v>41.507720254314265</v>
      </c>
      <c r="W23" s="350"/>
      <c r="X23" s="368">
        <v>2798</v>
      </c>
      <c r="Y23" s="369">
        <v>43.066030475604123</v>
      </c>
      <c r="Z23" s="370">
        <v>2055</v>
      </c>
      <c r="AA23" s="371">
        <v>73.445318084345956</v>
      </c>
      <c r="AB23" s="370">
        <v>743</v>
      </c>
      <c r="AC23" s="372">
        <f t="shared" si="0"/>
        <v>26.554681915654037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56671</v>
      </c>
      <c r="E24" s="365">
        <f t="shared" si="2"/>
        <v>37834</v>
      </c>
      <c r="F24" s="366">
        <f t="shared" si="3"/>
        <v>66.760777117043986</v>
      </c>
      <c r="G24" s="365">
        <f t="shared" si="4"/>
        <v>18837</v>
      </c>
      <c r="H24" s="367">
        <f t="shared" si="3"/>
        <v>33.239222882956007</v>
      </c>
      <c r="I24" s="350"/>
      <c r="J24" s="368">
        <f t="shared" si="5"/>
        <v>8642</v>
      </c>
      <c r="K24" s="369">
        <f t="shared" si="6"/>
        <v>15.249422103015654</v>
      </c>
      <c r="L24" s="370">
        <v>4348</v>
      </c>
      <c r="M24" s="371">
        <v>50.312427678778057</v>
      </c>
      <c r="N24" s="370">
        <v>4294</v>
      </c>
      <c r="O24" s="372">
        <v>49.687572321221943</v>
      </c>
      <c r="P24" s="350"/>
      <c r="Q24" s="368">
        <v>14204</v>
      </c>
      <c r="R24" s="369">
        <v>25.063965696740837</v>
      </c>
      <c r="S24" s="370">
        <v>9993</v>
      </c>
      <c r="T24" s="371">
        <v>70.353421571388338</v>
      </c>
      <c r="U24" s="370">
        <v>4211</v>
      </c>
      <c r="V24" s="372">
        <v>29.646578428611658</v>
      </c>
      <c r="W24" s="350"/>
      <c r="X24" s="368">
        <v>33825</v>
      </c>
      <c r="Y24" s="369">
        <v>59.686612200243516</v>
      </c>
      <c r="Z24" s="370">
        <v>23493</v>
      </c>
      <c r="AA24" s="371">
        <v>69.454545454545453</v>
      </c>
      <c r="AB24" s="370">
        <v>10332</v>
      </c>
      <c r="AC24" s="372">
        <f t="shared" si="0"/>
        <v>30.545454545454547</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8895</v>
      </c>
      <c r="E25" s="365">
        <f t="shared" si="2"/>
        <v>5318</v>
      </c>
      <c r="F25" s="366">
        <f t="shared" si="3"/>
        <v>59.786396852164138</v>
      </c>
      <c r="G25" s="365">
        <f t="shared" si="4"/>
        <v>3577</v>
      </c>
      <c r="H25" s="367">
        <f t="shared" si="3"/>
        <v>40.213603147835862</v>
      </c>
      <c r="I25" s="350"/>
      <c r="J25" s="368">
        <f t="shared" si="5"/>
        <v>3119</v>
      </c>
      <c r="K25" s="369">
        <f t="shared" si="6"/>
        <v>35.06464305789769</v>
      </c>
      <c r="L25" s="370">
        <v>1450</v>
      </c>
      <c r="M25" s="371">
        <v>46.489259378005769</v>
      </c>
      <c r="N25" s="370">
        <v>1669</v>
      </c>
      <c r="O25" s="372">
        <v>53.510740621994223</v>
      </c>
      <c r="P25" s="350"/>
      <c r="Q25" s="368">
        <v>3202</v>
      </c>
      <c r="R25" s="369">
        <v>35.997751545812257</v>
      </c>
      <c r="S25" s="370">
        <v>2183</v>
      </c>
      <c r="T25" s="371">
        <v>68.17613991255466</v>
      </c>
      <c r="U25" s="370">
        <v>1019</v>
      </c>
      <c r="V25" s="372">
        <v>31.82386008744535</v>
      </c>
      <c r="W25" s="350"/>
      <c r="X25" s="368">
        <v>2574</v>
      </c>
      <c r="Y25" s="369">
        <v>28.937605396290049</v>
      </c>
      <c r="Z25" s="370">
        <v>1685</v>
      </c>
      <c r="AA25" s="371">
        <v>65.462315462315459</v>
      </c>
      <c r="AB25" s="370">
        <v>889</v>
      </c>
      <c r="AC25" s="372">
        <f t="shared" si="0"/>
        <v>34.537684537684541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5955</v>
      </c>
      <c r="E26" s="380">
        <f t="shared" si="2"/>
        <v>3507</v>
      </c>
      <c r="F26" s="381">
        <f t="shared" si="3"/>
        <v>58.891687657430737</v>
      </c>
      <c r="G26" s="380">
        <f t="shared" si="4"/>
        <v>2448</v>
      </c>
      <c r="H26" s="367">
        <f t="shared" si="3"/>
        <v>41.10831234256927</v>
      </c>
      <c r="I26" s="350"/>
      <c r="J26" s="377">
        <f t="shared" si="5"/>
        <v>1884</v>
      </c>
      <c r="K26" s="378">
        <f t="shared" si="6"/>
        <v>31.637279596977329</v>
      </c>
      <c r="L26" s="375">
        <v>924</v>
      </c>
      <c r="M26" s="376">
        <v>49.044585987261144</v>
      </c>
      <c r="N26" s="375">
        <v>960</v>
      </c>
      <c r="O26" s="372">
        <v>50.955414012738856</v>
      </c>
      <c r="P26" s="350"/>
      <c r="Q26" s="377">
        <v>1544</v>
      </c>
      <c r="R26" s="378">
        <v>25.927791771620491</v>
      </c>
      <c r="S26" s="375">
        <v>861</v>
      </c>
      <c r="T26" s="376">
        <v>55.76424870466321</v>
      </c>
      <c r="U26" s="375">
        <v>683</v>
      </c>
      <c r="V26" s="372">
        <v>44.23575129533679</v>
      </c>
      <c r="W26" s="350"/>
      <c r="X26" s="377">
        <v>2527</v>
      </c>
      <c r="Y26" s="378">
        <v>42.434928631402187</v>
      </c>
      <c r="Z26" s="375">
        <v>1722</v>
      </c>
      <c r="AA26" s="376">
        <v>68.144044321329645</v>
      </c>
      <c r="AB26" s="375">
        <v>805</v>
      </c>
      <c r="AC26" s="372">
        <f t="shared" si="0"/>
        <v>31.855955678670362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33215</v>
      </c>
      <c r="E27" s="380">
        <f t="shared" si="2"/>
        <v>19569</v>
      </c>
      <c r="F27" s="381">
        <f t="shared" si="3"/>
        <v>58.91615234080988</v>
      </c>
      <c r="G27" s="380">
        <f t="shared" si="4"/>
        <v>13646</v>
      </c>
      <c r="H27" s="367">
        <f t="shared" si="3"/>
        <v>41.083847659190127</v>
      </c>
      <c r="I27" s="350"/>
      <c r="J27" s="377">
        <f t="shared" si="5"/>
        <v>9489</v>
      </c>
      <c r="K27" s="378">
        <f t="shared" si="6"/>
        <v>28.568417883486376</v>
      </c>
      <c r="L27" s="375">
        <v>4271</v>
      </c>
      <c r="M27" s="376">
        <v>45.010011592370113</v>
      </c>
      <c r="N27" s="375">
        <v>5218</v>
      </c>
      <c r="O27" s="372">
        <v>54.989988407629887</v>
      </c>
      <c r="P27" s="350"/>
      <c r="Q27" s="377">
        <v>7668</v>
      </c>
      <c r="R27" s="378">
        <v>23.085955140749661</v>
      </c>
      <c r="S27" s="375">
        <v>4529</v>
      </c>
      <c r="T27" s="376">
        <v>59.063641105894625</v>
      </c>
      <c r="U27" s="375">
        <v>3139</v>
      </c>
      <c r="V27" s="372">
        <v>40.936358894105375</v>
      </c>
      <c r="W27" s="350"/>
      <c r="X27" s="377">
        <v>16058</v>
      </c>
      <c r="Y27" s="378">
        <v>48.345626975763963</v>
      </c>
      <c r="Z27" s="375">
        <v>10769</v>
      </c>
      <c r="AA27" s="376">
        <v>67.063146095404164</v>
      </c>
      <c r="AB27" s="375">
        <v>5289</v>
      </c>
      <c r="AC27" s="372">
        <f t="shared" si="0"/>
        <v>32.936853904595843</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4409</v>
      </c>
      <c r="E28" s="380">
        <f t="shared" si="2"/>
        <v>2463</v>
      </c>
      <c r="F28" s="381">
        <f t="shared" si="3"/>
        <v>55.863007484690407</v>
      </c>
      <c r="G28" s="380">
        <f t="shared" si="4"/>
        <v>1946</v>
      </c>
      <c r="H28" s="382">
        <f t="shared" si="3"/>
        <v>44.136992515309593</v>
      </c>
      <c r="I28" s="350"/>
      <c r="J28" s="377">
        <f t="shared" si="5"/>
        <v>1707</v>
      </c>
      <c r="K28" s="378">
        <f t="shared" si="6"/>
        <v>38.716262190973012</v>
      </c>
      <c r="L28" s="375">
        <v>694</v>
      </c>
      <c r="M28" s="376">
        <v>40.656121851200936</v>
      </c>
      <c r="N28" s="375">
        <v>1013</v>
      </c>
      <c r="O28" s="383">
        <v>59.343878148799064</v>
      </c>
      <c r="P28" s="350"/>
      <c r="Q28" s="377">
        <v>857</v>
      </c>
      <c r="R28" s="378">
        <v>19.43751417555001</v>
      </c>
      <c r="S28" s="375">
        <v>536</v>
      </c>
      <c r="T28" s="376">
        <v>62.543757292882148</v>
      </c>
      <c r="U28" s="375">
        <v>321</v>
      </c>
      <c r="V28" s="383">
        <v>37.456242707117852</v>
      </c>
      <c r="W28" s="350"/>
      <c r="X28" s="377">
        <v>1845</v>
      </c>
      <c r="Y28" s="378">
        <v>41.846223633476981</v>
      </c>
      <c r="Z28" s="375">
        <v>1233</v>
      </c>
      <c r="AA28" s="376">
        <v>66.829268292682926</v>
      </c>
      <c r="AB28" s="375">
        <v>612</v>
      </c>
      <c r="AC28" s="383">
        <f t="shared" si="0"/>
        <v>33.170731707317074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1459</v>
      </c>
      <c r="E29" s="386">
        <f t="shared" si="2"/>
        <v>855</v>
      </c>
      <c r="F29" s="387">
        <f t="shared" si="3"/>
        <v>58.601782042494854</v>
      </c>
      <c r="G29" s="386">
        <f t="shared" si="4"/>
        <v>604</v>
      </c>
      <c r="H29" s="388">
        <f t="shared" si="3"/>
        <v>41.398217957505139</v>
      </c>
      <c r="I29" s="350"/>
      <c r="J29" s="389">
        <f t="shared" si="5"/>
        <v>758</v>
      </c>
      <c r="K29" s="390">
        <f t="shared" si="6"/>
        <v>51.953392734749826</v>
      </c>
      <c r="L29" s="391">
        <v>339</v>
      </c>
      <c r="M29" s="392">
        <v>44.722955145118732</v>
      </c>
      <c r="N29" s="391">
        <v>419</v>
      </c>
      <c r="O29" s="393">
        <v>55.277044854881261</v>
      </c>
      <c r="P29" s="350"/>
      <c r="Q29" s="389">
        <v>331</v>
      </c>
      <c r="R29" s="390">
        <v>22.686771761480465</v>
      </c>
      <c r="S29" s="391">
        <v>237</v>
      </c>
      <c r="T29" s="392">
        <v>71.601208459214504</v>
      </c>
      <c r="U29" s="391">
        <v>94</v>
      </c>
      <c r="V29" s="393">
        <v>28.398791540785499</v>
      </c>
      <c r="W29" s="350"/>
      <c r="X29" s="389">
        <v>370</v>
      </c>
      <c r="Y29" s="390">
        <v>25.359835503769705</v>
      </c>
      <c r="Z29" s="391">
        <v>279</v>
      </c>
      <c r="AA29" s="392">
        <v>75.405405405405403</v>
      </c>
      <c r="AB29" s="391">
        <v>91</v>
      </c>
      <c r="AC29" s="393">
        <f t="shared" si="0"/>
        <v>24.594594594594597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415221</v>
      </c>
      <c r="E31" s="1230">
        <f>L31+S31+Z31</f>
        <v>254729</v>
      </c>
      <c r="F31" s="1231">
        <f>E31/$D31*100</f>
        <v>61.347812369798248</v>
      </c>
      <c r="G31" s="1230">
        <f>N31+U31+AB31</f>
        <v>160492</v>
      </c>
      <c r="H31" s="1232">
        <f>G31/$D31*100</f>
        <v>38.652187630201745</v>
      </c>
      <c r="I31" s="320"/>
      <c r="J31" s="1233">
        <f>SUM(J12:J29)</f>
        <v>105299</v>
      </c>
      <c r="K31" s="1234">
        <f>J31/$D31*100</f>
        <v>25.359748182293284</v>
      </c>
      <c r="L31" s="1230">
        <f>SUM(L12:L29)</f>
        <v>49550</v>
      </c>
      <c r="M31" s="1231">
        <f>L31/$J31*100</f>
        <v>47.05647726948974</v>
      </c>
      <c r="N31" s="1230">
        <f>SUM(N12:N29)</f>
        <v>55749</v>
      </c>
      <c r="O31" s="1235">
        <f>N31/$J31*100</f>
        <v>52.94352273051026</v>
      </c>
      <c r="P31" s="320"/>
      <c r="Q31" s="1233">
        <f>SUM(Q12:Q29)</f>
        <v>112622</v>
      </c>
      <c r="R31" s="1234">
        <f>Q31/$D31*100</f>
        <v>27.123387304592011</v>
      </c>
      <c r="S31" s="1230">
        <f>SUM(S12:S29)</f>
        <v>74259</v>
      </c>
      <c r="T31" s="1231">
        <f>S31/$Q31*100</f>
        <v>65.936495533732312</v>
      </c>
      <c r="U31" s="1230">
        <f>SUM(U12:U29)</f>
        <v>38363</v>
      </c>
      <c r="V31" s="1235">
        <f>U31/$Q31*100</f>
        <v>34.063504466267688</v>
      </c>
      <c r="W31" s="320"/>
      <c r="X31" s="1233">
        <f>SUM(X12:X29)</f>
        <v>197300</v>
      </c>
      <c r="Y31" s="1234">
        <f>X31/$D31*100</f>
        <v>47.516864513114704</v>
      </c>
      <c r="Z31" s="1230">
        <f>SUM(Z12:Z29)</f>
        <v>130920</v>
      </c>
      <c r="AA31" s="1231">
        <f>Z31/$X31*100</f>
        <v>66.355803345159657</v>
      </c>
      <c r="AB31" s="1230">
        <f>SUM(AB12:AB29)</f>
        <v>66380</v>
      </c>
      <c r="AC31" s="1235">
        <f>AB31/$X31*100</f>
        <v>33.64419665484035</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45"/>
      <c r="C34" s="1445"/>
      <c r="D34" s="1445"/>
      <c r="E34" s="1445"/>
      <c r="F34" s="1445"/>
      <c r="G34" s="1445"/>
      <c r="H34" s="1445"/>
      <c r="I34" s="1445"/>
      <c r="J34" s="1445"/>
      <c r="K34" s="1445"/>
      <c r="L34" s="1445"/>
      <c r="M34" s="1445"/>
      <c r="N34" s="1445"/>
      <c r="O34" s="1445"/>
    </row>
    <row r="35" spans="2:15" s="329" customFormat="1" ht="29.25" customHeight="1" x14ac:dyDescent="0.25">
      <c r="B35" s="1446"/>
      <c r="C35" s="1446"/>
      <c r="D35" s="1446"/>
      <c r="E35" s="1446"/>
      <c r="F35" s="1446"/>
      <c r="G35" s="1446"/>
      <c r="H35" s="1446"/>
      <c r="I35" s="1446"/>
      <c r="J35" s="1446"/>
      <c r="K35" s="1446"/>
      <c r="L35" s="1446"/>
      <c r="M35" s="1446"/>
    </row>
    <row r="36" spans="2:15" s="329" customFormat="1" ht="4.5" customHeight="1" x14ac:dyDescent="0.25">
      <c r="B36" s="1436"/>
      <c r="C36" s="1436"/>
      <c r="D36" s="143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447"/>
      <c r="C2" s="1447"/>
    </row>
    <row r="3" spans="1:38" s="345" customFormat="1" ht="4.5" customHeight="1" x14ac:dyDescent="0.25">
      <c r="B3" s="1448"/>
      <c r="C3" s="1448"/>
    </row>
    <row r="4" spans="1:38" s="492" customFormat="1" ht="17.25" customHeight="1" x14ac:dyDescent="0.25">
      <c r="A4" s="1474" t="s">
        <v>407</v>
      </c>
      <c r="B4" s="1474"/>
      <c r="C4" s="1474"/>
      <c r="D4" s="1474"/>
      <c r="E4" s="1474"/>
      <c r="F4" s="1474"/>
      <c r="G4" s="1474"/>
      <c r="H4" s="1474"/>
      <c r="I4" s="1474"/>
      <c r="J4" s="1474"/>
      <c r="K4" s="1474"/>
      <c r="L4" s="1474"/>
      <c r="M4" s="1474"/>
      <c r="N4" s="1474"/>
    </row>
    <row r="5" spans="1:38" s="492" customFormat="1" ht="17.25" customHeight="1" x14ac:dyDescent="0.25">
      <c r="B5" s="1475" t="str">
        <f>porsaad!$B$6</f>
        <v>Situación a 31 de agosto de 2025</v>
      </c>
      <c r="C5" s="1475"/>
      <c r="D5" s="1475"/>
      <c r="E5" s="1475"/>
      <c r="F5" s="1475"/>
      <c r="G5" s="1475"/>
      <c r="H5" s="1475"/>
      <c r="I5" s="1475"/>
      <c r="J5" s="1475"/>
      <c r="K5" s="1475"/>
      <c r="L5" s="1475"/>
      <c r="M5" s="1475"/>
      <c r="N5" s="1475"/>
    </row>
    <row r="6" spans="1:38" s="492" customFormat="1" ht="6" customHeight="1" x14ac:dyDescent="0.25"/>
    <row r="7" spans="1:38" s="437" customFormat="1" ht="12.75" customHeight="1" x14ac:dyDescent="0.25">
      <c r="A7" s="488"/>
      <c r="B7" s="1451" t="s">
        <v>12</v>
      </c>
      <c r="D7" s="1454" t="s">
        <v>243</v>
      </c>
      <c r="E7" s="1455"/>
      <c r="F7" s="489"/>
      <c r="G7" s="1485"/>
      <c r="H7" s="1485"/>
      <c r="I7" s="489"/>
      <c r="J7" s="1485"/>
      <c r="K7" s="1485"/>
      <c r="L7" s="489"/>
      <c r="M7" s="1485"/>
      <c r="N7" s="1486"/>
      <c r="O7" s="488"/>
      <c r="P7" s="488"/>
      <c r="W7" s="490"/>
    </row>
    <row r="8" spans="1:38" s="437" customFormat="1" ht="33.75" customHeight="1" x14ac:dyDescent="0.25">
      <c r="A8" s="488"/>
      <c r="B8" s="1452"/>
      <c r="D8" s="1483"/>
      <c r="E8" s="1484"/>
      <c r="F8" s="491"/>
      <c r="G8" s="1460" t="s">
        <v>221</v>
      </c>
      <c r="H8" s="1462"/>
      <c r="J8" s="1460" t="s">
        <v>176</v>
      </c>
      <c r="K8" s="1462"/>
      <c r="M8" s="1460" t="s">
        <v>177</v>
      </c>
      <c r="N8" s="1462"/>
      <c r="O8" s="488"/>
      <c r="P8" s="488"/>
      <c r="W8" s="490"/>
    </row>
    <row r="9" spans="1:38" s="437" customFormat="1" ht="6" customHeight="1" x14ac:dyDescent="0.25">
      <c r="A9" s="488"/>
      <c r="B9" s="1452"/>
      <c r="D9" s="1487" t="s">
        <v>9</v>
      </c>
      <c r="E9" s="1494" t="s">
        <v>217</v>
      </c>
      <c r="G9" s="1489" t="s">
        <v>9</v>
      </c>
      <c r="H9" s="1491" t="s">
        <v>217</v>
      </c>
      <c r="J9" s="1489" t="s">
        <v>9</v>
      </c>
      <c r="K9" s="1491" t="s">
        <v>217</v>
      </c>
      <c r="M9" s="1489" t="s">
        <v>9</v>
      </c>
      <c r="N9" s="1491" t="s">
        <v>217</v>
      </c>
      <c r="O9" s="488"/>
      <c r="P9" s="488"/>
      <c r="W9" s="490"/>
    </row>
    <row r="10" spans="1:38" s="437" customFormat="1" ht="27.75" customHeight="1" x14ac:dyDescent="0.25">
      <c r="A10" s="488"/>
      <c r="B10" s="1453"/>
      <c r="D10" s="1488"/>
      <c r="E10" s="1495"/>
      <c r="F10" s="493"/>
      <c r="G10" s="1490"/>
      <c r="H10" s="1492"/>
      <c r="I10" s="494"/>
      <c r="J10" s="1490"/>
      <c r="K10" s="1492"/>
      <c r="L10" s="494"/>
      <c r="M10" s="1490"/>
      <c r="N10" s="1492"/>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397870</v>
      </c>
      <c r="E12" s="498">
        <f>D12/'20pobl'!D12*100</f>
        <v>4.6093183602796248</v>
      </c>
      <c r="F12" s="350"/>
      <c r="G12" s="355">
        <v>115552</v>
      </c>
      <c r="H12" s="498">
        <v>1.6463567276266415</v>
      </c>
      <c r="I12" s="350"/>
      <c r="J12" s="355">
        <v>92446</v>
      </c>
      <c r="K12" s="498">
        <v>7.8584683441758534</v>
      </c>
      <c r="L12" s="350"/>
      <c r="M12" s="355">
        <v>189872</v>
      </c>
      <c r="N12" s="498">
        <f>M12/'20pobl'!X12*100</f>
        <v>43.466277190460275</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55577</v>
      </c>
      <c r="E13" s="500">
        <f>D13/'20pobl'!D13*100</f>
        <v>4.111968783455942</v>
      </c>
      <c r="F13" s="350"/>
      <c r="G13" s="368">
        <v>10895</v>
      </c>
      <c r="H13" s="501">
        <v>1.0386517642303397</v>
      </c>
      <c r="I13" s="350"/>
      <c r="J13" s="368">
        <v>10765</v>
      </c>
      <c r="K13" s="501">
        <v>5.2421671844716924</v>
      </c>
      <c r="L13" s="350"/>
      <c r="M13" s="368">
        <v>33917</v>
      </c>
      <c r="N13" s="501">
        <f>M13/'20pobl'!X13*100</f>
        <v>34.864978772833339</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43887</v>
      </c>
      <c r="E14" s="500">
        <f>D14/'20pobl'!D14*100</f>
        <v>4.3469734023112148</v>
      </c>
      <c r="F14" s="350"/>
      <c r="G14" s="368">
        <v>9946</v>
      </c>
      <c r="H14" s="501">
        <v>1.3679111641685944</v>
      </c>
      <c r="I14" s="350"/>
      <c r="J14" s="368">
        <v>9692</v>
      </c>
      <c r="K14" s="501">
        <v>4.909603918767635</v>
      </c>
      <c r="L14" s="350"/>
      <c r="M14" s="368">
        <v>24249</v>
      </c>
      <c r="N14" s="501">
        <f>M14/'20pobl'!X14*100</f>
        <v>28.496051518285231</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46201</v>
      </c>
      <c r="E15" s="500">
        <f>D15/'20pobl'!D15*100</f>
        <v>3.7507874859551475</v>
      </c>
      <c r="F15" s="350"/>
      <c r="G15" s="368">
        <v>13402</v>
      </c>
      <c r="H15" s="501">
        <v>1.305632084919667</v>
      </c>
      <c r="I15" s="350"/>
      <c r="J15" s="368">
        <v>10678</v>
      </c>
      <c r="K15" s="501">
        <v>7.0801975930776111</v>
      </c>
      <c r="L15" s="350"/>
      <c r="M15" s="368">
        <v>22121</v>
      </c>
      <c r="N15" s="501">
        <f>M15/'20pobl'!X15*100</f>
        <v>40.606127356499073</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71059</v>
      </c>
      <c r="E16" s="500">
        <f>D16/'20pobl'!D16*100</f>
        <v>3.1740423467696761</v>
      </c>
      <c r="F16" s="350"/>
      <c r="G16" s="368">
        <v>24832</v>
      </c>
      <c r="H16" s="501">
        <v>1.349332017618694</v>
      </c>
      <c r="I16" s="350"/>
      <c r="J16" s="368">
        <v>16391</v>
      </c>
      <c r="K16" s="501">
        <v>5.5210487668501296</v>
      </c>
      <c r="L16" s="350"/>
      <c r="M16" s="368">
        <v>29836</v>
      </c>
      <c r="N16" s="501">
        <f>M16/'20pobl'!X16*100</f>
        <v>29.37944344880556</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23290</v>
      </c>
      <c r="E17" s="502">
        <f>D17/'20pobl'!D17*100</f>
        <v>3.9417721219055228</v>
      </c>
      <c r="F17" s="350"/>
      <c r="G17" s="377">
        <v>6526</v>
      </c>
      <c r="H17" s="502">
        <v>1.4536787472434456</v>
      </c>
      <c r="I17" s="350"/>
      <c r="J17" s="377">
        <v>4931</v>
      </c>
      <c r="K17" s="502">
        <v>4.9011519844149127</v>
      </c>
      <c r="L17" s="350"/>
      <c r="M17" s="377">
        <v>11833</v>
      </c>
      <c r="N17" s="502">
        <f>M17/'20pobl'!X17*100</f>
        <v>28.643009295120063</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158598</v>
      </c>
      <c r="E18" s="500">
        <f>D18/'20pobl'!D18*100</f>
        <v>6.6312327474973678</v>
      </c>
      <c r="F18" s="350"/>
      <c r="G18" s="368">
        <v>32626</v>
      </c>
      <c r="H18" s="501">
        <v>1.8656008051143056</v>
      </c>
      <c r="I18" s="350"/>
      <c r="J18" s="368">
        <v>28506</v>
      </c>
      <c r="K18" s="501">
        <v>6.7559048400017057</v>
      </c>
      <c r="L18" s="350"/>
      <c r="M18" s="368">
        <v>97466</v>
      </c>
      <c r="N18" s="501">
        <f>M18/'20pobl'!X18*100</f>
        <v>44.118232844468587</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100174</v>
      </c>
      <c r="E19" s="500">
        <f>D19/'20pobl'!D19*100</f>
        <v>4.7601420430111103</v>
      </c>
      <c r="F19" s="350"/>
      <c r="G19" s="368">
        <v>23548</v>
      </c>
      <c r="H19" s="501">
        <v>1.3940879729423321</v>
      </c>
      <c r="I19" s="350"/>
      <c r="J19" s="368">
        <v>19885</v>
      </c>
      <c r="K19" s="501">
        <v>7.0455970775919186</v>
      </c>
      <c r="L19" s="350"/>
      <c r="M19" s="368">
        <v>56741</v>
      </c>
      <c r="N19" s="501">
        <f>M19/'20pobl'!X19*100</f>
        <v>42.640925248183251</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366826</v>
      </c>
      <c r="E20" s="500">
        <f>D20/'20pobl'!D20*100</f>
        <v>4.5783253128872596</v>
      </c>
      <c r="F20" s="350"/>
      <c r="G20" s="368">
        <v>93590</v>
      </c>
      <c r="H20" s="501">
        <v>1.45174307668706</v>
      </c>
      <c r="I20" s="350"/>
      <c r="J20" s="368">
        <v>82001</v>
      </c>
      <c r="K20" s="501">
        <v>7.45399260972916</v>
      </c>
      <c r="L20" s="350"/>
      <c r="M20" s="368">
        <v>191235</v>
      </c>
      <c r="N20" s="501">
        <f>M20/'20pobl'!X20*100</f>
        <v>41.090194949323489</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213527</v>
      </c>
      <c r="E21" s="500">
        <f>D21/'20pobl'!D21*100</f>
        <v>4.0142049166382323</v>
      </c>
      <c r="F21" s="350"/>
      <c r="G21" s="368">
        <v>57140</v>
      </c>
      <c r="H21" s="501">
        <v>1.3459761813567459</v>
      </c>
      <c r="I21" s="350"/>
      <c r="J21" s="368">
        <v>46124</v>
      </c>
      <c r="K21" s="501">
        <v>5.9654314345282131</v>
      </c>
      <c r="L21" s="350"/>
      <c r="M21" s="368">
        <v>110263</v>
      </c>
      <c r="N21" s="501">
        <f>M21/'20pobl'!X21*100</f>
        <v>36.650368454816508</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57041</v>
      </c>
      <c r="E22" s="500">
        <f>D22/'20pobl'!D22*100</f>
        <v>5.4083651834061675</v>
      </c>
      <c r="F22" s="350"/>
      <c r="G22" s="368">
        <v>13609</v>
      </c>
      <c r="H22" s="501">
        <v>1.6622126029645987</v>
      </c>
      <c r="I22" s="350"/>
      <c r="J22" s="368">
        <v>11966</v>
      </c>
      <c r="K22" s="501">
        <v>7.419210833064656</v>
      </c>
      <c r="L22" s="350"/>
      <c r="M22" s="368">
        <v>31466</v>
      </c>
      <c r="N22" s="501">
        <f>M22/'20pobl'!X22*100</f>
        <v>42.140647390483331</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94502</v>
      </c>
      <c r="E23" s="500">
        <f>D23/'20pobl'!D23*100</f>
        <v>3.4925289180817884</v>
      </c>
      <c r="F23" s="350"/>
      <c r="G23" s="368">
        <v>26659</v>
      </c>
      <c r="H23" s="501">
        <v>1.342385628583312</v>
      </c>
      <c r="I23" s="350"/>
      <c r="J23" s="368">
        <v>16537</v>
      </c>
      <c r="K23" s="501">
        <v>3.4548459139140224</v>
      </c>
      <c r="L23" s="350"/>
      <c r="M23" s="368">
        <v>51306</v>
      </c>
      <c r="N23" s="501">
        <f>M23/'20pobl'!X23*100</f>
        <v>21.268498942917546</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271897</v>
      </c>
      <c r="E24" s="500">
        <f>D24/'20pobl'!D24*100</f>
        <v>3.8791069195813312</v>
      </c>
      <c r="F24" s="350"/>
      <c r="G24" s="368">
        <v>64095</v>
      </c>
      <c r="H24" s="501">
        <v>1.1236321428740474</v>
      </c>
      <c r="I24" s="350"/>
      <c r="J24" s="368">
        <v>53415</v>
      </c>
      <c r="K24" s="501">
        <v>5.8519799116533449</v>
      </c>
      <c r="L24" s="350"/>
      <c r="M24" s="368">
        <v>154387</v>
      </c>
      <c r="N24" s="501">
        <f>M24/'20pobl'!X24*100</f>
        <v>39.361243756867765</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62343</v>
      </c>
      <c r="E25" s="500">
        <f>D25/'20pobl'!D25*100</f>
        <v>3.9747094661624032</v>
      </c>
      <c r="F25" s="350"/>
      <c r="G25" s="368">
        <v>21883</v>
      </c>
      <c r="H25" s="501">
        <v>1.6742871483178323</v>
      </c>
      <c r="I25" s="350"/>
      <c r="J25" s="368">
        <v>14003</v>
      </c>
      <c r="K25" s="501">
        <v>7.4060949681077251</v>
      </c>
      <c r="L25" s="350"/>
      <c r="M25" s="368">
        <v>26457</v>
      </c>
      <c r="N25" s="501">
        <f>M25/'20pobl'!X25*100</f>
        <v>36.535752754992131</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23630</v>
      </c>
      <c r="E26" s="504">
        <f>D26/'20pobl'!D26*100</f>
        <v>3.483539795351251</v>
      </c>
      <c r="F26" s="350"/>
      <c r="G26" s="377">
        <v>5544</v>
      </c>
      <c r="H26" s="502">
        <v>1.030966177466025</v>
      </c>
      <c r="I26" s="350"/>
      <c r="J26" s="377">
        <v>4487</v>
      </c>
      <c r="K26" s="502">
        <v>4.5923014727706306</v>
      </c>
      <c r="L26" s="350"/>
      <c r="M26" s="377">
        <v>13599</v>
      </c>
      <c r="N26" s="502">
        <f>M26/'20pobl'!X26*100</f>
        <v>31.715565091655396</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119985</v>
      </c>
      <c r="E27" s="504">
        <f>D27/'20pobl'!D27*100</f>
        <v>5.3860870751866061</v>
      </c>
      <c r="F27" s="350"/>
      <c r="G27" s="377">
        <v>31447</v>
      </c>
      <c r="H27" s="502">
        <v>1.8529473807018186</v>
      </c>
      <c r="I27" s="350"/>
      <c r="J27" s="377">
        <v>23987</v>
      </c>
      <c r="K27" s="502">
        <v>6.5225667157937099</v>
      </c>
      <c r="L27" s="350"/>
      <c r="M27" s="377">
        <v>64551</v>
      </c>
      <c r="N27" s="502">
        <f>M27/'20pobl'!X27*100</f>
        <v>39.651465637976365</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14709</v>
      </c>
      <c r="E28" s="504">
        <f>D28/'20pobl'!D28*100</f>
        <v>4.5372381116896578</v>
      </c>
      <c r="F28" s="350"/>
      <c r="G28" s="377">
        <v>3412</v>
      </c>
      <c r="H28" s="502">
        <v>1.3513513513513513</v>
      </c>
      <c r="I28" s="350"/>
      <c r="J28" s="377">
        <v>2749</v>
      </c>
      <c r="K28" s="502">
        <v>5.5898979218349663</v>
      </c>
      <c r="L28" s="350"/>
      <c r="M28" s="377">
        <v>8548</v>
      </c>
      <c r="N28" s="502">
        <f>M28/'20pobl'!X28*100</f>
        <v>37.960742517097437</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5640</v>
      </c>
      <c r="E29" s="506">
        <f>D29/'20pobl'!D29*100</f>
        <v>3.334042704121444</v>
      </c>
      <c r="F29" s="350"/>
      <c r="G29" s="389">
        <v>3031</v>
      </c>
      <c r="H29" s="507">
        <v>2.0527025105140901</v>
      </c>
      <c r="I29" s="350"/>
      <c r="J29" s="389">
        <v>1023</v>
      </c>
      <c r="K29" s="507">
        <v>6.1648788718814034</v>
      </c>
      <c r="L29" s="350"/>
      <c r="M29" s="389">
        <v>1586</v>
      </c>
      <c r="N29" s="507">
        <f>M29/'20pobl'!X29*100</f>
        <v>32.294848299735293</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36" t="s">
        <v>0</v>
      </c>
      <c r="C31" s="320"/>
      <c r="D31" s="1242">
        <f>G31+J31+M31</f>
        <v>2126756</v>
      </c>
      <c r="E31" s="1243">
        <f>D31/'20pobl'!D31*100</f>
        <v>4.3742684934572296</v>
      </c>
      <c r="F31" s="320"/>
      <c r="G31" s="1242">
        <f>SUM(G12:G29)</f>
        <v>557737</v>
      </c>
      <c r="H31" s="1243">
        <f>G31/'20pobl'!J31*100</f>
        <v>1.441503931875999</v>
      </c>
      <c r="I31" s="320"/>
      <c r="J31" s="1242">
        <f>SUM(J12:J29)</f>
        <v>449586</v>
      </c>
      <c r="K31" s="1243">
        <f>J31/'20pobl'!Q31*100</f>
        <v>6.4429672163709206</v>
      </c>
      <c r="L31" s="320"/>
      <c r="M31" s="1242">
        <f>SUM(M12:M29)</f>
        <v>1119433</v>
      </c>
      <c r="N31" s="1243">
        <f>M31/'20pobl'!X31*100</f>
        <v>37.941299483398033</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customHeight="1" x14ac:dyDescent="0.25">
      <c r="B33" s="397" t="s">
        <v>47</v>
      </c>
      <c r="C33" s="509"/>
      <c r="F33" s="509"/>
    </row>
    <row r="34" spans="2:14" s="496" customFormat="1" ht="13.5" customHeight="1" x14ac:dyDescent="0.25">
      <c r="B34" s="1479" t="str">
        <f>'24solcasaad_pobl'!B34:N34</f>
        <v xml:space="preserve">(1) Cifras INE de población referidas al 01/01/2024. Publicado Censo de Población Anual el 19/12/2024 </v>
      </c>
      <c r="C34" s="1496"/>
      <c r="D34" s="1496"/>
      <c r="E34" s="1496"/>
      <c r="F34" s="1496"/>
      <c r="G34" s="1496"/>
      <c r="H34" s="1496"/>
      <c r="I34" s="1496"/>
      <c r="J34" s="1496"/>
      <c r="K34" s="1496"/>
      <c r="L34" s="1496"/>
      <c r="M34" s="1496"/>
      <c r="N34" s="1496"/>
    </row>
    <row r="35" spans="2:14" ht="29.25" customHeight="1" x14ac:dyDescent="0.25">
      <c r="B35" s="1493"/>
      <c r="C35" s="1493"/>
      <c r="D35" s="1493"/>
      <c r="E35" s="510"/>
    </row>
    <row r="36" spans="2:14" ht="4.5" customHeight="1" x14ac:dyDescent="0.25">
      <c r="B36" s="1473"/>
      <c r="C36" s="1473"/>
      <c r="D36" s="1473"/>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T42"/>
  <sheetViews>
    <sheetView zoomScaleNormal="100" workbookViewId="0"/>
  </sheetViews>
  <sheetFormatPr baseColWidth="10" defaultColWidth="11.453125" defaultRowHeight="15" x14ac:dyDescent="0.25"/>
  <cols>
    <col min="1" max="1" width="2" style="212" customWidth="1"/>
    <col min="2" max="2" width="4.54296875" style="212" customWidth="1"/>
    <col min="3" max="3" width="13.453125" style="212" customWidth="1"/>
    <col min="4" max="4" width="0.81640625" style="212" customWidth="1"/>
    <col min="5" max="5" width="7" style="212" customWidth="1"/>
    <col min="6" max="6" width="7.1796875" style="212" customWidth="1"/>
    <col min="7" max="7" width="7" style="212" customWidth="1"/>
    <col min="8" max="8" width="7.1796875" style="212" customWidth="1"/>
    <col min="9" max="9" width="7" style="212" customWidth="1"/>
    <col min="10" max="10" width="7.1796875" style="212" customWidth="1"/>
    <col min="11" max="11" width="7" style="212" customWidth="1"/>
    <col min="12" max="12" width="7.1796875" style="212" customWidth="1"/>
    <col min="13" max="13" width="7" style="212" customWidth="1"/>
    <col min="14" max="14" width="7.1796875" style="212" customWidth="1"/>
    <col min="15" max="15" width="7" style="209" customWidth="1"/>
    <col min="16" max="16" width="5.26953125" style="212" customWidth="1"/>
    <col min="17" max="17" width="7" style="209" customWidth="1"/>
    <col min="18" max="18" width="7.1796875" style="212" customWidth="1"/>
    <col min="19" max="19" width="2.81640625" style="212" customWidth="1"/>
    <col min="20" max="20" width="11.1796875" style="212" customWidth="1"/>
    <col min="21" max="16384" width="11.453125" style="212"/>
  </cols>
  <sheetData>
    <row r="1" spans="1:20" s="209" customFormat="1" ht="13.5" customHeight="1" x14ac:dyDescent="0.25"/>
    <row r="2" spans="1:20" s="211" customFormat="1" ht="66.75" customHeight="1" x14ac:dyDescent="0.3">
      <c r="A2" s="210"/>
      <c r="B2" s="1410"/>
      <c r="C2" s="1410"/>
      <c r="D2" s="1410"/>
      <c r="E2" s="1410"/>
      <c r="F2" s="1410"/>
      <c r="G2" s="1410"/>
      <c r="H2" s="1410"/>
      <c r="I2" s="1410"/>
      <c r="J2" s="1410"/>
      <c r="K2" s="1410"/>
      <c r="L2" s="1410"/>
      <c r="M2" s="1410"/>
      <c r="N2" s="1410"/>
      <c r="O2" s="1410"/>
      <c r="P2" s="1410"/>
      <c r="Q2" s="1410"/>
      <c r="R2" s="1410"/>
      <c r="S2" s="210"/>
      <c r="T2" s="210"/>
    </row>
    <row r="3" spans="1:20" x14ac:dyDescent="0.25">
      <c r="C3" s="1411" t="s">
        <v>314</v>
      </c>
      <c r="D3" s="1411"/>
      <c r="E3" s="1411"/>
    </row>
    <row r="5" spans="1:20" ht="23.25" customHeight="1" x14ac:dyDescent="0.25">
      <c r="B5" s="1412" t="s">
        <v>290</v>
      </c>
      <c r="C5" s="1413"/>
      <c r="D5" s="1413"/>
      <c r="E5" s="1413"/>
      <c r="F5" s="1413"/>
      <c r="G5" s="1413"/>
      <c r="H5" s="1413"/>
      <c r="I5" s="1413"/>
      <c r="J5" s="1413"/>
      <c r="K5" s="1413"/>
      <c r="L5" s="1413"/>
      <c r="M5" s="1413"/>
      <c r="N5" s="1413"/>
      <c r="O5" s="1413"/>
      <c r="P5" s="1413"/>
      <c r="Q5" s="1414">
        <v>45900</v>
      </c>
      <c r="R5" s="1415"/>
      <c r="S5" s="1415"/>
    </row>
    <row r="6" spans="1:20" ht="19" customHeight="1" x14ac:dyDescent="0.25">
      <c r="B6" s="213"/>
      <c r="C6" s="213"/>
      <c r="D6" s="213"/>
      <c r="E6" s="213"/>
      <c r="F6" s="213"/>
      <c r="G6" s="213"/>
      <c r="H6" s="213"/>
      <c r="I6" s="213"/>
      <c r="J6" s="213"/>
      <c r="K6" s="213"/>
      <c r="L6" s="213"/>
      <c r="M6" s="213"/>
      <c r="N6" s="213"/>
      <c r="O6" s="213"/>
      <c r="P6" s="213"/>
      <c r="Q6" s="213"/>
      <c r="R6" s="213"/>
      <c r="S6" s="213"/>
    </row>
    <row r="7" spans="1:20" ht="18.75" customHeight="1" x14ac:dyDescent="0.25">
      <c r="B7" s="1416" t="s">
        <v>315</v>
      </c>
      <c r="C7" s="1416"/>
      <c r="D7" s="1416"/>
      <c r="E7" s="1416"/>
      <c r="F7" s="1416"/>
      <c r="G7" s="1416"/>
      <c r="H7" s="1416"/>
      <c r="I7" s="1416"/>
      <c r="J7" s="1416"/>
      <c r="K7" s="1416"/>
      <c r="L7" s="1416"/>
      <c r="M7" s="1416"/>
      <c r="N7" s="1416"/>
      <c r="O7" s="1416"/>
      <c r="P7" s="1416"/>
      <c r="Q7" s="1416"/>
      <c r="R7" s="1416"/>
      <c r="S7" s="1416"/>
    </row>
    <row r="8" spans="1:20" ht="18.75" customHeight="1" x14ac:dyDescent="0.25">
      <c r="B8" s="1409" t="s">
        <v>316</v>
      </c>
      <c r="C8" s="1409"/>
      <c r="D8" s="1409"/>
      <c r="E8" s="1409"/>
      <c r="F8" s="1409"/>
      <c r="G8" s="1409"/>
      <c r="H8" s="1409"/>
      <c r="I8" s="1409"/>
      <c r="J8" s="1409"/>
      <c r="K8" s="1409"/>
      <c r="L8" s="1409"/>
      <c r="M8" s="1409"/>
      <c r="N8" s="1409"/>
      <c r="O8" s="1409"/>
      <c r="P8" s="1409"/>
      <c r="Q8" s="1409"/>
      <c r="R8" s="1409"/>
      <c r="S8" s="1409"/>
      <c r="T8" s="1409"/>
    </row>
    <row r="9" spans="1:20" ht="18.75" customHeight="1" x14ac:dyDescent="0.25">
      <c r="B9" s="1409" t="s">
        <v>317</v>
      </c>
      <c r="C9" s="1409"/>
      <c r="D9" s="1409"/>
      <c r="E9" s="1409"/>
      <c r="F9" s="1409"/>
      <c r="G9" s="1409"/>
      <c r="H9" s="1409"/>
      <c r="I9" s="1409"/>
      <c r="J9" s="1409"/>
      <c r="K9" s="1409"/>
      <c r="L9" s="1409"/>
      <c r="M9" s="1409"/>
      <c r="N9" s="1409"/>
      <c r="O9" s="1409"/>
      <c r="P9" s="1409"/>
      <c r="Q9" s="1409"/>
      <c r="R9" s="1409"/>
      <c r="S9" s="1409"/>
      <c r="T9" s="1409"/>
    </row>
    <row r="10" spans="1:20" ht="18.75" customHeight="1" x14ac:dyDescent="0.25">
      <c r="B10" s="1409" t="s">
        <v>318</v>
      </c>
      <c r="C10" s="1409"/>
      <c r="D10" s="1409"/>
      <c r="E10" s="1409"/>
      <c r="F10" s="1409"/>
      <c r="G10" s="1409"/>
      <c r="H10" s="1409"/>
      <c r="I10" s="1409"/>
      <c r="J10" s="1409"/>
      <c r="K10" s="1409"/>
      <c r="L10" s="1409"/>
      <c r="M10" s="1409"/>
      <c r="N10" s="1409"/>
      <c r="O10" s="1409"/>
      <c r="P10" s="1409"/>
      <c r="Q10" s="1409"/>
      <c r="R10" s="1409"/>
      <c r="S10" s="1409"/>
      <c r="T10" s="1409"/>
    </row>
    <row r="11" spans="1:20" ht="18.75" customHeight="1" x14ac:dyDescent="0.25">
      <c r="B11" s="1409" t="s">
        <v>319</v>
      </c>
      <c r="C11" s="1409"/>
      <c r="D11" s="1409"/>
      <c r="E11" s="1409"/>
      <c r="F11" s="1409"/>
      <c r="G11" s="1409"/>
      <c r="H11" s="1409"/>
      <c r="I11" s="1409"/>
      <c r="J11" s="1409"/>
      <c r="K11" s="1409"/>
      <c r="L11" s="1409"/>
      <c r="M11" s="1409"/>
      <c r="N11" s="1409"/>
      <c r="O11" s="1409"/>
      <c r="P11" s="1409"/>
      <c r="Q11" s="1409"/>
      <c r="R11" s="1409"/>
      <c r="S11" s="1409"/>
      <c r="T11" s="1409"/>
    </row>
    <row r="12" spans="1:20" ht="18.75" customHeight="1" x14ac:dyDescent="0.25">
      <c r="B12" s="1409" t="s">
        <v>320</v>
      </c>
      <c r="C12" s="1409"/>
      <c r="D12" s="1409"/>
      <c r="E12" s="1409"/>
      <c r="F12" s="1409"/>
      <c r="G12" s="1409"/>
      <c r="H12" s="1409"/>
      <c r="I12" s="1409"/>
      <c r="J12" s="1409"/>
      <c r="K12" s="1409"/>
      <c r="L12" s="1409"/>
      <c r="M12" s="1409"/>
      <c r="N12" s="1409"/>
      <c r="O12" s="1409"/>
      <c r="P12" s="1409"/>
      <c r="Q12" s="1409"/>
      <c r="R12" s="1409"/>
      <c r="S12" s="1409"/>
      <c r="T12" s="1409"/>
    </row>
    <row r="13" spans="1:20" ht="18.75" customHeight="1" x14ac:dyDescent="0.25">
      <c r="B13" s="1409" t="s">
        <v>321</v>
      </c>
      <c r="C13" s="1409"/>
      <c r="D13" s="1409"/>
      <c r="E13" s="1409"/>
      <c r="F13" s="1409"/>
      <c r="G13" s="1409"/>
      <c r="H13" s="1409"/>
      <c r="I13" s="1409"/>
      <c r="J13" s="1409"/>
      <c r="K13" s="1409"/>
      <c r="L13" s="1409"/>
      <c r="M13" s="1409"/>
      <c r="N13" s="1409"/>
      <c r="O13" s="1409"/>
      <c r="P13" s="1409"/>
      <c r="Q13" s="1409"/>
      <c r="R13" s="1409"/>
      <c r="S13" s="1409"/>
      <c r="T13" s="1409"/>
    </row>
    <row r="14" spans="1:20" ht="18.75" customHeight="1" x14ac:dyDescent="0.25">
      <c r="B14" s="214"/>
      <c r="C14" s="214"/>
      <c r="D14" s="214"/>
      <c r="E14" s="214"/>
      <c r="F14" s="214"/>
      <c r="G14" s="214"/>
      <c r="H14" s="214"/>
      <c r="I14" s="214"/>
      <c r="J14" s="214"/>
      <c r="K14" s="214"/>
      <c r="L14" s="214"/>
      <c r="M14" s="214"/>
      <c r="N14" s="214"/>
      <c r="O14" s="214"/>
      <c r="P14" s="214"/>
      <c r="Q14" s="214"/>
      <c r="R14" s="214"/>
      <c r="S14" s="214"/>
    </row>
    <row r="15" spans="1:20" ht="18.75" customHeight="1" x14ac:dyDescent="0.25">
      <c r="B15" s="1416" t="s">
        <v>322</v>
      </c>
      <c r="C15" s="1416"/>
      <c r="D15" s="1416"/>
      <c r="E15" s="1416"/>
      <c r="F15" s="1416"/>
      <c r="G15" s="1416"/>
      <c r="H15" s="1416"/>
      <c r="I15" s="1416"/>
      <c r="J15" s="1416"/>
      <c r="K15" s="1416"/>
      <c r="L15" s="1416"/>
      <c r="M15" s="1416"/>
      <c r="N15" s="1416"/>
      <c r="O15" s="1416"/>
      <c r="P15" s="1416"/>
      <c r="Q15" s="1416"/>
      <c r="R15" s="1416"/>
      <c r="S15" s="1416"/>
    </row>
    <row r="16" spans="1:20" ht="18.75" customHeight="1" x14ac:dyDescent="0.25">
      <c r="B16" s="1409" t="s">
        <v>323</v>
      </c>
      <c r="C16" s="1409"/>
      <c r="D16" s="1409"/>
      <c r="E16" s="1409"/>
      <c r="F16" s="1409"/>
      <c r="G16" s="1409"/>
      <c r="H16" s="1409"/>
      <c r="I16" s="1409"/>
      <c r="J16" s="1409"/>
      <c r="K16" s="1409"/>
      <c r="L16" s="1409"/>
      <c r="M16" s="1409"/>
      <c r="N16" s="1409"/>
      <c r="O16" s="1409"/>
      <c r="P16" s="1409"/>
      <c r="Q16" s="1409"/>
      <c r="R16" s="1409"/>
      <c r="S16" s="1409"/>
    </row>
    <row r="17" spans="2:20" ht="18.75" customHeight="1" x14ac:dyDescent="0.25">
      <c r="B17" s="1409" t="s">
        <v>324</v>
      </c>
      <c r="C17" s="1409"/>
      <c r="D17" s="1409"/>
      <c r="E17" s="1409"/>
      <c r="F17" s="1409"/>
      <c r="G17" s="1409"/>
      <c r="H17" s="1409"/>
      <c r="I17" s="1409"/>
      <c r="J17" s="1409"/>
      <c r="K17" s="1409"/>
      <c r="L17" s="1409"/>
      <c r="M17" s="1409"/>
      <c r="N17" s="1409"/>
      <c r="O17" s="1409"/>
      <c r="P17" s="1409"/>
      <c r="Q17" s="1409"/>
      <c r="R17" s="1409"/>
      <c r="S17" s="1409"/>
      <c r="T17" s="214"/>
    </row>
    <row r="18" spans="2:20" ht="18.75" customHeight="1" x14ac:dyDescent="0.25">
      <c r="B18" s="1409" t="s">
        <v>325</v>
      </c>
      <c r="C18" s="1409"/>
      <c r="D18" s="1409"/>
      <c r="E18" s="1409"/>
      <c r="F18" s="1409"/>
      <c r="G18" s="1409"/>
      <c r="H18" s="1409"/>
      <c r="I18" s="1409"/>
      <c r="J18" s="1409"/>
      <c r="K18" s="1409"/>
      <c r="L18" s="1409"/>
      <c r="M18" s="1409"/>
      <c r="N18" s="1409"/>
      <c r="O18" s="1409"/>
      <c r="P18" s="1409"/>
      <c r="Q18" s="1409"/>
      <c r="R18" s="1409"/>
      <c r="S18" s="1409"/>
      <c r="T18" s="214"/>
    </row>
    <row r="19" spans="2:20" ht="18.75" customHeight="1" x14ac:dyDescent="0.25">
      <c r="B19" s="214"/>
      <c r="C19" s="214"/>
      <c r="D19" s="214"/>
      <c r="E19" s="214"/>
      <c r="F19" s="214"/>
      <c r="G19" s="214"/>
      <c r="H19" s="214"/>
      <c r="I19" s="214"/>
      <c r="J19" s="214"/>
      <c r="K19" s="214"/>
      <c r="L19" s="214"/>
      <c r="M19" s="214"/>
      <c r="N19" s="214"/>
      <c r="O19" s="214"/>
      <c r="P19" s="214"/>
      <c r="Q19" s="214"/>
      <c r="R19" s="214"/>
      <c r="S19" s="214"/>
    </row>
    <row r="20" spans="2:20" ht="18.75" customHeight="1" x14ac:dyDescent="0.25">
      <c r="B20" s="1416" t="s">
        <v>326</v>
      </c>
      <c r="C20" s="1416"/>
      <c r="D20" s="1416"/>
      <c r="E20" s="1416"/>
      <c r="F20" s="1416"/>
      <c r="G20" s="1416"/>
      <c r="H20" s="1416"/>
      <c r="I20" s="1416"/>
      <c r="J20" s="1416"/>
      <c r="K20" s="1416"/>
      <c r="L20" s="1416"/>
      <c r="M20" s="1416"/>
      <c r="N20" s="1416"/>
      <c r="O20" s="1416"/>
      <c r="P20" s="1416"/>
      <c r="Q20" s="1416"/>
      <c r="R20" s="1416"/>
      <c r="S20" s="1416"/>
    </row>
    <row r="21" spans="2:20" ht="18.75" customHeight="1" x14ac:dyDescent="0.25">
      <c r="B21" s="1409" t="s">
        <v>327</v>
      </c>
      <c r="C21" s="1409"/>
      <c r="D21" s="1409"/>
      <c r="E21" s="1409"/>
      <c r="F21" s="1409"/>
      <c r="G21" s="1409"/>
      <c r="H21" s="1409"/>
      <c r="I21" s="1409"/>
      <c r="J21" s="1409"/>
      <c r="K21" s="1409"/>
      <c r="L21" s="1409"/>
      <c r="M21" s="1409"/>
      <c r="N21" s="1409"/>
      <c r="O21" s="1409"/>
      <c r="P21" s="1409"/>
      <c r="Q21" s="1409"/>
      <c r="R21" s="1409"/>
      <c r="S21" s="1409"/>
    </row>
    <row r="22" spans="2:20" ht="18.75" customHeight="1" x14ac:dyDescent="0.25">
      <c r="B22" s="214"/>
      <c r="C22" s="214"/>
      <c r="D22" s="214"/>
      <c r="E22" s="214"/>
      <c r="F22" s="214"/>
      <c r="G22" s="214"/>
      <c r="H22" s="214"/>
      <c r="I22" s="214"/>
      <c r="J22" s="214"/>
      <c r="K22" s="214"/>
      <c r="L22" s="214"/>
      <c r="M22" s="214"/>
      <c r="N22" s="214"/>
      <c r="O22" s="214"/>
      <c r="P22" s="214"/>
      <c r="Q22" s="214"/>
      <c r="R22" s="214"/>
      <c r="S22" s="214"/>
    </row>
    <row r="23" spans="2:20" ht="18.75" customHeight="1" x14ac:dyDescent="0.25">
      <c r="B23" s="1416" t="s">
        <v>328</v>
      </c>
      <c r="C23" s="1416"/>
      <c r="D23" s="1416"/>
      <c r="E23" s="1416"/>
      <c r="F23" s="1416"/>
      <c r="G23" s="1416"/>
      <c r="H23" s="1416"/>
      <c r="I23" s="1416"/>
      <c r="J23" s="1416"/>
      <c r="K23" s="1416"/>
      <c r="L23" s="1416"/>
      <c r="M23" s="1416"/>
      <c r="N23" s="1416"/>
      <c r="O23" s="1416"/>
      <c r="P23" s="1416"/>
      <c r="Q23" s="1416"/>
      <c r="R23" s="1416"/>
      <c r="S23" s="1416"/>
    </row>
    <row r="24" spans="2:20" ht="18.75" customHeight="1" x14ac:dyDescent="0.25">
      <c r="B24" s="1409" t="s">
        <v>328</v>
      </c>
      <c r="C24" s="1409"/>
      <c r="D24" s="1409"/>
      <c r="E24" s="1409"/>
      <c r="F24" s="1409"/>
      <c r="G24" s="1409"/>
      <c r="H24" s="1409"/>
      <c r="I24" s="1409"/>
      <c r="J24" s="1409"/>
      <c r="K24" s="1409"/>
      <c r="L24" s="1409"/>
      <c r="M24" s="1409"/>
      <c r="N24" s="1409"/>
      <c r="O24" s="1409"/>
      <c r="P24" s="1409"/>
      <c r="Q24" s="1409"/>
      <c r="R24" s="1409"/>
      <c r="S24" s="1409"/>
    </row>
    <row r="25" spans="2:20" ht="18.75" customHeight="1" x14ac:dyDescent="0.25">
      <c r="B25" s="1409" t="s">
        <v>329</v>
      </c>
      <c r="C25" s="1409"/>
      <c r="D25" s="1409"/>
      <c r="E25" s="1409"/>
      <c r="F25" s="1409"/>
      <c r="G25" s="1409"/>
      <c r="H25" s="1409"/>
      <c r="I25" s="1409"/>
      <c r="J25" s="1409"/>
      <c r="K25" s="1409"/>
      <c r="L25" s="1409"/>
      <c r="M25" s="1409"/>
      <c r="N25" s="1409"/>
      <c r="O25" s="1409"/>
      <c r="P25" s="1409"/>
      <c r="Q25" s="1409"/>
      <c r="R25" s="1409"/>
      <c r="S25" s="1409"/>
    </row>
    <row r="26" spans="2:20" ht="18.75" customHeight="1" x14ac:dyDescent="0.25">
      <c r="B26" s="214"/>
      <c r="C26" s="214"/>
      <c r="D26" s="214"/>
      <c r="E26" s="214"/>
      <c r="F26" s="214"/>
      <c r="G26" s="214"/>
      <c r="H26" s="214"/>
      <c r="I26" s="214"/>
      <c r="J26" s="214"/>
      <c r="K26" s="214"/>
      <c r="L26" s="214"/>
      <c r="M26" s="214"/>
      <c r="N26" s="214"/>
      <c r="O26" s="214"/>
      <c r="P26" s="214"/>
      <c r="Q26" s="214"/>
      <c r="R26" s="214"/>
      <c r="S26" s="214"/>
    </row>
    <row r="27" spans="2:20" ht="18.75" customHeight="1" x14ac:dyDescent="0.25">
      <c r="B27" s="1416" t="s">
        <v>330</v>
      </c>
      <c r="C27" s="1416"/>
      <c r="D27" s="1416"/>
      <c r="E27" s="1416"/>
      <c r="F27" s="1416"/>
      <c r="G27" s="1416"/>
      <c r="H27" s="1416"/>
      <c r="I27" s="1416"/>
      <c r="J27" s="1416"/>
      <c r="K27" s="1416"/>
      <c r="L27" s="1416"/>
      <c r="M27" s="1416"/>
      <c r="N27" s="1416"/>
      <c r="O27" s="1416"/>
      <c r="P27" s="1416"/>
      <c r="Q27" s="1416"/>
      <c r="R27" s="1416"/>
      <c r="S27" s="1416"/>
    </row>
    <row r="28" spans="2:20" ht="18.75" customHeight="1" x14ac:dyDescent="0.25">
      <c r="B28" s="1409" t="s">
        <v>330</v>
      </c>
      <c r="C28" s="1409"/>
      <c r="D28" s="1409"/>
      <c r="E28" s="1409"/>
      <c r="F28" s="1409"/>
      <c r="G28" s="1409"/>
      <c r="H28" s="1409"/>
      <c r="I28" s="1409"/>
      <c r="J28" s="1409"/>
      <c r="K28" s="1409"/>
      <c r="L28" s="1409"/>
      <c r="M28" s="1409"/>
      <c r="N28" s="1409"/>
      <c r="O28" s="1409"/>
      <c r="P28" s="1409"/>
      <c r="Q28" s="1409"/>
      <c r="R28" s="1409"/>
      <c r="S28" s="1409"/>
    </row>
    <row r="29" spans="2:20" ht="18.75" customHeight="1" x14ac:dyDescent="0.25">
      <c r="B29" s="1409" t="s">
        <v>331</v>
      </c>
      <c r="C29" s="1409"/>
      <c r="D29" s="1409"/>
      <c r="E29" s="1409"/>
      <c r="F29" s="1409"/>
      <c r="G29" s="1409"/>
      <c r="H29" s="1409"/>
      <c r="I29" s="1409"/>
      <c r="J29" s="1409"/>
      <c r="K29" s="1409"/>
      <c r="L29" s="1409"/>
      <c r="M29" s="1409"/>
      <c r="N29" s="1409"/>
      <c r="O29" s="1409"/>
      <c r="P29" s="1409"/>
      <c r="Q29" s="1409"/>
      <c r="R29" s="1409"/>
      <c r="S29" s="1409"/>
    </row>
    <row r="30" spans="2:20" ht="18.75" customHeight="1" x14ac:dyDescent="0.25">
      <c r="B30" s="214"/>
      <c r="C30" s="214"/>
      <c r="D30" s="214"/>
      <c r="E30" s="214"/>
      <c r="F30" s="214"/>
      <c r="G30" s="214"/>
      <c r="H30" s="214"/>
      <c r="I30" s="214"/>
      <c r="J30" s="214"/>
      <c r="K30" s="214"/>
      <c r="L30" s="214"/>
      <c r="M30" s="214"/>
      <c r="N30" s="214"/>
      <c r="O30" s="214"/>
      <c r="P30" s="214"/>
      <c r="Q30" s="214"/>
      <c r="R30" s="214"/>
      <c r="S30" s="214"/>
    </row>
    <row r="31" spans="2:20" ht="18.75" customHeight="1" x14ac:dyDescent="0.25">
      <c r="B31" s="1416" t="s">
        <v>332</v>
      </c>
      <c r="C31" s="1416"/>
      <c r="D31" s="1416"/>
      <c r="E31" s="1416"/>
      <c r="F31" s="1416"/>
      <c r="G31" s="1416"/>
      <c r="H31" s="1416"/>
      <c r="I31" s="1416"/>
      <c r="J31" s="1416"/>
      <c r="K31" s="1416"/>
      <c r="L31" s="1416"/>
      <c r="M31" s="1416"/>
      <c r="N31" s="1416"/>
      <c r="O31" s="1416"/>
      <c r="P31" s="1416"/>
      <c r="Q31" s="1416"/>
      <c r="R31" s="1416"/>
      <c r="S31" s="1416"/>
    </row>
    <row r="32" spans="2:20" ht="18.75" customHeight="1" x14ac:dyDescent="0.25">
      <c r="B32" s="1409" t="s">
        <v>333</v>
      </c>
      <c r="C32" s="1409"/>
      <c r="D32" s="1409"/>
      <c r="E32" s="1409"/>
      <c r="F32" s="1409"/>
      <c r="G32" s="1409"/>
      <c r="H32" s="1409"/>
      <c r="I32" s="1409"/>
      <c r="J32" s="1409"/>
      <c r="K32" s="1409"/>
      <c r="L32" s="1409"/>
      <c r="M32" s="1409"/>
      <c r="N32" s="1409"/>
      <c r="O32" s="1409"/>
      <c r="P32" s="1409"/>
      <c r="Q32" s="1409"/>
      <c r="R32" s="1409"/>
      <c r="S32" s="1409"/>
    </row>
    <row r="33" spans="2:20" ht="18.75" customHeight="1" x14ac:dyDescent="0.25">
      <c r="B33" s="1409" t="s">
        <v>334</v>
      </c>
      <c r="C33" s="1409"/>
      <c r="D33" s="1409"/>
      <c r="E33" s="1409"/>
      <c r="F33" s="1409"/>
      <c r="G33" s="1409"/>
      <c r="H33" s="1409"/>
      <c r="I33" s="1409"/>
      <c r="J33" s="1409"/>
      <c r="K33" s="1409"/>
      <c r="L33" s="1409"/>
      <c r="M33" s="1409"/>
      <c r="N33" s="1409"/>
      <c r="O33" s="1409"/>
      <c r="P33" s="1409"/>
      <c r="Q33" s="1409"/>
      <c r="R33" s="1409"/>
      <c r="S33" s="1409"/>
      <c r="T33" s="214"/>
    </row>
    <row r="34" spans="2:20" ht="18.75" customHeight="1" x14ac:dyDescent="0.25">
      <c r="B34" s="1409" t="s">
        <v>335</v>
      </c>
      <c r="C34" s="1409"/>
      <c r="D34" s="1409"/>
      <c r="E34" s="1409"/>
      <c r="F34" s="1409"/>
      <c r="G34" s="1409"/>
      <c r="H34" s="1409"/>
      <c r="I34" s="1409"/>
      <c r="J34" s="1409"/>
      <c r="K34" s="1409"/>
      <c r="L34" s="1409"/>
      <c r="M34" s="1409"/>
      <c r="N34" s="1409"/>
      <c r="O34" s="1409"/>
      <c r="P34" s="1409"/>
      <c r="Q34" s="1409"/>
      <c r="R34" s="1409"/>
      <c r="S34" s="1409"/>
      <c r="T34" s="214"/>
    </row>
    <row r="35" spans="2:20" ht="15" customHeight="1" x14ac:dyDescent="0.25">
      <c r="B35" s="1409" t="s">
        <v>497</v>
      </c>
      <c r="C35" s="1409"/>
      <c r="D35" s="1409"/>
      <c r="E35" s="1409"/>
      <c r="F35" s="1409"/>
      <c r="G35" s="1409"/>
      <c r="H35" s="1409"/>
      <c r="I35" s="1409"/>
      <c r="J35" s="1409"/>
      <c r="K35" s="1409"/>
      <c r="L35" s="1409"/>
      <c r="M35" s="1409"/>
      <c r="N35" s="1409"/>
      <c r="O35" s="1409"/>
      <c r="P35" s="1409"/>
      <c r="Q35" s="1409"/>
      <c r="R35" s="1409"/>
      <c r="S35" s="1409"/>
      <c r="T35" s="214"/>
    </row>
    <row r="36" spans="2:20" ht="16" customHeight="1" x14ac:dyDescent="0.25"/>
    <row r="37" spans="2:20" ht="16" customHeight="1" x14ac:dyDescent="0.25"/>
    <row r="38" spans="2:20" ht="16" customHeight="1" x14ac:dyDescent="0.25"/>
    <row r="39" spans="2:20" ht="16" customHeight="1" x14ac:dyDescent="0.25"/>
    <row r="40" spans="2:20" ht="16" customHeight="1" x14ac:dyDescent="0.25"/>
    <row r="41" spans="2:20" ht="16" customHeight="1" x14ac:dyDescent="0.25"/>
    <row r="42" spans="2:20" ht="18" customHeight="1" x14ac:dyDescent="0.25"/>
  </sheetData>
  <mergeCells count="28">
    <mergeCell ref="B32:S32"/>
    <mergeCell ref="B33:S33"/>
    <mergeCell ref="B34:S34"/>
    <mergeCell ref="B35:S35"/>
    <mergeCell ref="B31:S31"/>
    <mergeCell ref="B27:S27"/>
    <mergeCell ref="B28:S28"/>
    <mergeCell ref="B16:S16"/>
    <mergeCell ref="B17:S17"/>
    <mergeCell ref="B18:S18"/>
    <mergeCell ref="B20:S20"/>
    <mergeCell ref="B21:S21"/>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6"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32" t="s">
        <v>135</v>
      </c>
      <c r="V1" s="32" t="s">
        <v>16</v>
      </c>
      <c r="Y1" s="32" t="s">
        <v>15</v>
      </c>
    </row>
    <row r="2" spans="1:50" s="36" customFormat="1" ht="52.5" customHeight="1" x14ac:dyDescent="0.3">
      <c r="B2" s="1502"/>
      <c r="C2" s="1502"/>
      <c r="D2" s="1502"/>
      <c r="E2" s="1502"/>
      <c r="F2" s="1502"/>
      <c r="G2" s="1502"/>
      <c r="H2" s="1502"/>
      <c r="I2" s="1502"/>
      <c r="O2" s="37"/>
    </row>
    <row r="3" spans="1:50" s="38" customFormat="1" ht="4.5" customHeight="1" x14ac:dyDescent="0.25">
      <c r="B3" s="1503"/>
      <c r="C3" s="1503"/>
      <c r="D3" s="1503"/>
      <c r="E3" s="1503"/>
      <c r="F3" s="1503"/>
      <c r="G3" s="1503"/>
      <c r="H3" s="1503"/>
      <c r="I3" s="1503"/>
      <c r="O3" s="37"/>
    </row>
    <row r="4" spans="1:50" s="38" customFormat="1" ht="17.25" customHeight="1" x14ac:dyDescent="0.25">
      <c r="A4" s="1503" t="s">
        <v>192</v>
      </c>
      <c r="B4" s="1503"/>
      <c r="C4" s="1503"/>
      <c r="D4" s="1503"/>
      <c r="E4" s="1503"/>
      <c r="F4" s="1503"/>
      <c r="G4" s="1503"/>
      <c r="H4" s="1503"/>
      <c r="I4" s="1503"/>
      <c r="J4" s="1503"/>
      <c r="K4" s="1503"/>
      <c r="L4" s="1503"/>
      <c r="M4" s="1503"/>
      <c r="N4" s="1503"/>
      <c r="O4" s="1503"/>
      <c r="P4" s="1503"/>
      <c r="Q4" s="1503"/>
      <c r="R4" s="1503"/>
      <c r="S4" s="1503"/>
      <c r="T4" s="1503"/>
      <c r="U4" s="1503"/>
      <c r="V4" s="1503"/>
      <c r="W4" s="1503"/>
      <c r="X4" s="1503"/>
      <c r="Y4" s="1503"/>
      <c r="Z4" s="1503"/>
    </row>
    <row r="5" spans="1:50" s="38" customFormat="1" ht="17.25" customHeight="1" x14ac:dyDescent="0.25">
      <c r="B5" s="1511" t="e">
        <f>#REF!</f>
        <v>#REF!</v>
      </c>
      <c r="C5" s="1511"/>
      <c r="D5" s="1511"/>
      <c r="E5" s="1511"/>
      <c r="F5" s="1511"/>
      <c r="G5" s="1511"/>
      <c r="H5" s="1511"/>
      <c r="I5" s="1511"/>
      <c r="J5" s="1511"/>
      <c r="K5" s="1511"/>
      <c r="L5" s="1511"/>
      <c r="M5" s="1511"/>
      <c r="N5" s="1511"/>
      <c r="O5" s="1511"/>
      <c r="P5" s="1511"/>
      <c r="Q5" s="1511"/>
      <c r="R5" s="1511"/>
      <c r="S5" s="1511"/>
      <c r="T5" s="1511"/>
      <c r="U5" s="1511"/>
      <c r="V5" s="1511"/>
      <c r="W5" s="1511"/>
      <c r="X5" s="1511"/>
      <c r="Y5" s="1511"/>
      <c r="Z5" s="1511"/>
    </row>
    <row r="6" spans="1:50" s="38" customFormat="1" ht="6" customHeight="1" x14ac:dyDescent="0.25">
      <c r="O6" s="37"/>
    </row>
    <row r="7" spans="1:50" s="41" customFormat="1" ht="12.75" customHeight="1" x14ac:dyDescent="0.25">
      <c r="A7" s="39"/>
      <c r="B7" s="1504" t="s">
        <v>12</v>
      </c>
      <c r="C7" s="40"/>
      <c r="D7" s="1499" t="s">
        <v>109</v>
      </c>
      <c r="E7" s="1497"/>
      <c r="F7" s="181"/>
      <c r="G7" s="1497"/>
      <c r="H7" s="1497"/>
      <c r="I7" s="181"/>
      <c r="J7" s="1497"/>
      <c r="K7" s="1497"/>
      <c r="L7" s="181"/>
      <c r="M7" s="1497"/>
      <c r="N7" s="1498"/>
      <c r="O7" s="40"/>
      <c r="P7" s="1499" t="s">
        <v>30</v>
      </c>
      <c r="Q7" s="1497"/>
      <c r="R7" s="181"/>
      <c r="S7" s="1497"/>
      <c r="T7" s="1497"/>
      <c r="U7" s="181"/>
      <c r="V7" s="1497"/>
      <c r="W7" s="1497"/>
      <c r="X7" s="181"/>
      <c r="Y7" s="1497"/>
      <c r="Z7" s="1498"/>
      <c r="AA7" s="116"/>
      <c r="AB7" s="116"/>
      <c r="AC7" s="117"/>
      <c r="AD7" s="117"/>
      <c r="AE7" s="117"/>
      <c r="AF7" s="117"/>
      <c r="AG7" s="117"/>
      <c r="AH7" s="117"/>
      <c r="AI7" s="118"/>
    </row>
    <row r="8" spans="1:50" s="41" customFormat="1" ht="33.75" customHeight="1" x14ac:dyDescent="0.25">
      <c r="A8" s="39"/>
      <c r="B8" s="1505"/>
      <c r="C8" s="40"/>
      <c r="D8" s="1508"/>
      <c r="E8" s="1509"/>
      <c r="F8" s="40"/>
      <c r="G8" s="1499" t="s">
        <v>168</v>
      </c>
      <c r="H8" s="1498"/>
      <c r="I8" s="40"/>
      <c r="J8" s="1499" t="s">
        <v>174</v>
      </c>
      <c r="K8" s="1498"/>
      <c r="L8" s="40"/>
      <c r="M8" s="1499" t="s">
        <v>169</v>
      </c>
      <c r="N8" s="1498"/>
      <c r="O8" s="40"/>
      <c r="P8" s="1508"/>
      <c r="Q8" s="1510"/>
      <c r="R8" s="130"/>
      <c r="S8" s="1499" t="s">
        <v>175</v>
      </c>
      <c r="T8" s="1498"/>
      <c r="U8" s="40"/>
      <c r="V8" s="1499" t="s">
        <v>176</v>
      </c>
      <c r="W8" s="1498"/>
      <c r="X8" s="40"/>
      <c r="Y8" s="1499" t="s">
        <v>177</v>
      </c>
      <c r="Z8" s="1498"/>
      <c r="AA8" s="116"/>
      <c r="AB8" s="116"/>
      <c r="AC8" s="117"/>
      <c r="AD8" s="117"/>
      <c r="AE8" s="117"/>
      <c r="AF8" s="117"/>
      <c r="AG8" s="117"/>
      <c r="AH8" s="117"/>
      <c r="AI8" s="118"/>
    </row>
    <row r="9" spans="1:50" s="46" customFormat="1" ht="36.75" customHeight="1" x14ac:dyDescent="0.25">
      <c r="A9" s="42"/>
      <c r="B9" s="150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507" t="s">
        <v>216</v>
      </c>
      <c r="C33" s="1507"/>
      <c r="D33" s="1507"/>
      <c r="E33" s="1507"/>
      <c r="F33" s="1507"/>
      <c r="G33" s="1507"/>
      <c r="H33" s="1507"/>
      <c r="I33" s="1507"/>
      <c r="J33" s="1507"/>
      <c r="K33" s="1507"/>
      <c r="L33" s="1507"/>
      <c r="M33" s="1507"/>
      <c r="O33" s="86"/>
    </row>
    <row r="34" spans="2:19" ht="29.25" customHeight="1" x14ac:dyDescent="0.25">
      <c r="B34" s="1501"/>
      <c r="C34" s="1501"/>
      <c r="D34" s="1501"/>
      <c r="E34" s="1501"/>
      <c r="F34" s="1501"/>
      <c r="G34" s="1501"/>
      <c r="H34" s="1501"/>
      <c r="I34" s="1501"/>
      <c r="J34" s="1501"/>
      <c r="K34" s="1501"/>
      <c r="L34" s="1501"/>
      <c r="M34" s="1501"/>
      <c r="N34" s="1501"/>
      <c r="O34" s="1501"/>
      <c r="P34" s="1501"/>
      <c r="Q34" s="89"/>
      <c r="R34" s="89"/>
      <c r="S34" s="89"/>
    </row>
    <row r="35" spans="2:19" ht="4.5" customHeight="1" x14ac:dyDescent="0.25">
      <c r="B35" s="1500"/>
      <c r="C35" s="1500"/>
      <c r="D35" s="1500"/>
      <c r="E35" s="1500"/>
      <c r="F35" s="1500"/>
      <c r="G35" s="1500"/>
      <c r="H35" s="1500"/>
      <c r="I35" s="1500"/>
      <c r="J35" s="1500"/>
      <c r="K35" s="1500"/>
      <c r="L35" s="1500"/>
      <c r="M35" s="1500"/>
      <c r="N35" s="1500"/>
      <c r="O35" s="1500"/>
      <c r="P35" s="1500"/>
      <c r="Q35" s="89"/>
      <c r="R35" s="89"/>
      <c r="S35" s="89"/>
    </row>
    <row r="38" spans="2:19" x14ac:dyDescent="0.25">
      <c r="L38" s="90"/>
      <c r="M38" s="90"/>
      <c r="N38" s="90"/>
    </row>
  </sheetData>
  <mergeCells count="22">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 ref="V7:W7"/>
    <mergeCell ref="P7:Q8"/>
    <mergeCell ref="B33:M33"/>
    <mergeCell ref="B34:P34"/>
    <mergeCell ref="B35:P35"/>
    <mergeCell ref="S7:T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50"/>
  <sheetViews>
    <sheetView showGridLines="0" zoomScaleNormal="100" workbookViewId="0">
      <selection activeCell="AC34" sqref="AC34"/>
    </sheetView>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7.7265625" style="333" customWidth="1"/>
    <col min="6" max="6" width="0.453125" style="333" customWidth="1"/>
    <col min="7" max="7" width="12.453125" style="333" customWidth="1"/>
    <col min="8" max="8" width="6.26953125" style="333" customWidth="1"/>
    <col min="9" max="9" width="0.453125" style="333" customWidth="1"/>
    <col min="10" max="10" width="10.81640625" style="333" customWidth="1"/>
    <col min="11" max="11" width="6.26953125" style="333" customWidth="1"/>
    <col min="12" max="12" width="0.453125" style="333" customWidth="1"/>
    <col min="13" max="13" width="11.81640625" style="333" customWidth="1"/>
    <col min="14" max="14" width="6.26953125" style="333" customWidth="1"/>
    <col min="15" max="15" width="0.7265625" style="450" customWidth="1"/>
    <col min="16" max="16" width="10.453125" style="333" bestFit="1" customWidth="1"/>
    <col min="17" max="17" width="8.54296875" style="333" customWidth="1"/>
    <col min="18" max="18" width="0.453125" style="333" customWidth="1"/>
    <col min="19" max="19" width="8.7265625" style="333" bestFit="1" customWidth="1"/>
    <col min="20" max="20" width="8.1796875" style="333" bestFit="1" customWidth="1"/>
    <col min="21" max="21" width="0.453125" style="333" customWidth="1"/>
    <col min="22" max="22" width="8.7265625" style="333" bestFit="1" customWidth="1"/>
    <col min="23" max="23" width="8" style="333" bestFit="1" customWidth="1"/>
    <col min="24" max="24" width="0.453125" style="333" customWidth="1"/>
    <col min="25" max="25" width="10.26953125" style="333" bestFit="1" customWidth="1"/>
    <col min="26" max="26" width="8" style="396" bestFit="1" customWidth="1"/>
    <col min="27" max="27" width="11.453125" style="396"/>
    <col min="28" max="30" width="3.453125" style="396" bestFit="1" customWidth="1"/>
    <col min="31" max="31" width="13" style="396" bestFit="1" customWidth="1"/>
    <col min="32" max="32" width="5" style="396" bestFit="1" customWidth="1"/>
    <col min="33" max="33" width="3.81640625" style="396" customWidth="1"/>
    <col min="34" max="36" width="3.453125" style="396" bestFit="1" customWidth="1"/>
    <col min="37" max="37" width="8.453125" style="396" bestFit="1" customWidth="1"/>
    <col min="38" max="38" width="5" style="396" bestFit="1" customWidth="1"/>
    <col min="39" max="39" width="3.54296875" style="396" customWidth="1"/>
    <col min="40" max="42" width="3.453125" style="396" bestFit="1" customWidth="1"/>
    <col min="43" max="43" width="8.453125" style="396" bestFit="1" customWidth="1"/>
    <col min="44" max="44" width="5" style="396" bestFit="1" customWidth="1"/>
    <col min="45" max="45" width="3.26953125" style="396" customWidth="1"/>
    <col min="46" max="46" width="4.54296875" style="396" bestFit="1" customWidth="1"/>
    <col min="47" max="47" width="3.453125" style="396" bestFit="1" customWidth="1"/>
    <col min="48" max="48" width="4.54296875" style="396" bestFit="1" customWidth="1"/>
    <col min="49" max="49" width="8.453125" style="396" bestFit="1" customWidth="1"/>
    <col min="50" max="50" width="6" style="396" bestFit="1" customWidth="1"/>
    <col min="51" max="16384" width="11.453125" style="333"/>
  </cols>
  <sheetData>
    <row r="1" spans="1:50" s="340" customFormat="1" ht="15" customHeight="1" x14ac:dyDescent="0.25">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35">
      <c r="B2" s="1447"/>
      <c r="C2" s="1447"/>
      <c r="D2" s="1447"/>
      <c r="E2" s="1447"/>
      <c r="F2" s="1447"/>
      <c r="G2" s="1447"/>
      <c r="H2" s="1447"/>
      <c r="I2" s="1447"/>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5">
      <c r="B3" s="1448"/>
      <c r="C3" s="1448"/>
      <c r="D3" s="1448"/>
      <c r="E3" s="1448"/>
      <c r="F3" s="1448"/>
      <c r="G3" s="1448"/>
      <c r="H3" s="1448"/>
      <c r="I3" s="1448"/>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5">
      <c r="A4" s="1474" t="s">
        <v>408</v>
      </c>
      <c r="B4" s="1474"/>
      <c r="C4" s="1474"/>
      <c r="D4" s="1474"/>
      <c r="E4" s="1474"/>
      <c r="F4" s="1474"/>
      <c r="G4" s="1474"/>
      <c r="H4" s="1474"/>
      <c r="I4" s="1474"/>
      <c r="J4" s="1474"/>
      <c r="K4" s="1474"/>
      <c r="L4" s="1474"/>
      <c r="M4" s="1474"/>
      <c r="N4" s="1474"/>
      <c r="O4" s="1474"/>
      <c r="P4" s="1474"/>
      <c r="Q4" s="1474"/>
      <c r="R4" s="1474"/>
      <c r="S4" s="1474"/>
      <c r="T4" s="1474"/>
      <c r="U4" s="1474"/>
      <c r="V4" s="1474"/>
      <c r="W4" s="1474"/>
      <c r="X4" s="1474"/>
      <c r="Y4" s="1474"/>
      <c r="Z4" s="1474"/>
    </row>
    <row r="5" spans="1:50" s="492" customFormat="1" ht="17.25" customHeight="1" x14ac:dyDescent="0.25">
      <c r="B5" s="1475" t="str">
        <f>porsaad!$B$6</f>
        <v>Situación a 31 de agosto de 2025</v>
      </c>
      <c r="C5" s="1475"/>
      <c r="D5" s="1475"/>
      <c r="E5" s="1475"/>
      <c r="F5" s="1475"/>
      <c r="G5" s="1475"/>
      <c r="H5" s="1475"/>
      <c r="I5" s="1475"/>
      <c r="J5" s="1475"/>
      <c r="K5" s="1475"/>
      <c r="L5" s="1475"/>
      <c r="M5" s="1475"/>
      <c r="N5" s="1475"/>
      <c r="O5" s="1475"/>
      <c r="P5" s="1475"/>
      <c r="Q5" s="1475"/>
      <c r="R5" s="1475"/>
      <c r="S5" s="1475"/>
      <c r="T5" s="1475"/>
      <c r="U5" s="1475"/>
      <c r="V5" s="1475"/>
      <c r="W5" s="1475"/>
      <c r="X5" s="1475"/>
      <c r="Y5" s="1475"/>
      <c r="Z5" s="1475"/>
    </row>
    <row r="6" spans="1:50" s="345" customFormat="1" ht="6" customHeight="1" x14ac:dyDescent="0.25">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5">
      <c r="A7" s="512"/>
      <c r="B7" s="1512" t="s">
        <v>12</v>
      </c>
      <c r="D7" s="1512" t="s">
        <v>208</v>
      </c>
      <c r="E7" s="1512"/>
      <c r="G7" s="1512"/>
      <c r="H7" s="1512"/>
      <c r="J7" s="1512"/>
      <c r="K7" s="1512"/>
      <c r="M7" s="1512"/>
      <c r="N7" s="1512"/>
      <c r="P7" s="1512" t="s">
        <v>30</v>
      </c>
      <c r="Q7" s="1512"/>
      <c r="S7" s="1512"/>
      <c r="T7" s="1512"/>
      <c r="V7" s="1512"/>
      <c r="W7" s="1512"/>
      <c r="Y7" s="1512"/>
      <c r="Z7" s="1512"/>
      <c r="AA7" s="512"/>
      <c r="AB7" s="512"/>
      <c r="AI7" s="514"/>
    </row>
    <row r="8" spans="1:50" s="513" customFormat="1" ht="33.75" customHeight="1" x14ac:dyDescent="0.25">
      <c r="A8" s="512"/>
      <c r="B8" s="1512"/>
      <c r="D8" s="1512"/>
      <c r="E8" s="1512"/>
      <c r="G8" s="1512" t="s">
        <v>168</v>
      </c>
      <c r="H8" s="1512"/>
      <c r="J8" s="1512" t="s">
        <v>174</v>
      </c>
      <c r="K8" s="1512"/>
      <c r="M8" s="1512" t="s">
        <v>169</v>
      </c>
      <c r="N8" s="1512"/>
      <c r="P8" s="1512"/>
      <c r="Q8" s="1512"/>
      <c r="S8" s="1512" t="s">
        <v>175</v>
      </c>
      <c r="T8" s="1512"/>
      <c r="V8" s="1512" t="s">
        <v>176</v>
      </c>
      <c r="W8" s="1512"/>
      <c r="Y8" s="1512" t="s">
        <v>177</v>
      </c>
      <c r="Z8" s="1512"/>
      <c r="AA8" s="512"/>
      <c r="AB8" s="512"/>
      <c r="AI8" s="514"/>
    </row>
    <row r="9" spans="1:50" s="513" customFormat="1" ht="36.75" customHeight="1" x14ac:dyDescent="0.25">
      <c r="A9" s="512"/>
      <c r="B9" s="1512"/>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5">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35">
      <c r="A11" s="519"/>
      <c r="B11" s="557" t="s">
        <v>8</v>
      </c>
      <c r="C11" s="558"/>
      <c r="D11" s="559">
        <f>G11+J11+M11</f>
        <v>8631862</v>
      </c>
      <c r="E11" s="560">
        <f t="shared" ref="E11:E28" si="0">D11*100/$D$30</f>
        <v>17.753838233662304</v>
      </c>
      <c r="F11" s="558"/>
      <c r="G11" s="561">
        <f>'20pobl'!J12</f>
        <v>7018649</v>
      </c>
      <c r="H11" s="562">
        <f>G11*100/$G$30</f>
        <v>18.140109280821513</v>
      </c>
      <c r="I11" s="558"/>
      <c r="J11" s="561">
        <f>'20pobl'!Q12</f>
        <v>1176387</v>
      </c>
      <c r="K11" s="562">
        <f>J11*100/$J$30</f>
        <v>16.858671922090405</v>
      </c>
      <c r="L11" s="558"/>
      <c r="M11" s="561">
        <f>'20pobl'!X12</f>
        <v>436826</v>
      </c>
      <c r="N11" s="562">
        <f t="shared" ref="N11:N28" si="1">M11*100/$M$30</f>
        <v>14.805482854386845</v>
      </c>
      <c r="O11" s="558"/>
      <c r="P11" s="563">
        <f t="shared" ref="P11:P28" si="2">S11+V11+Y11</f>
        <v>397870</v>
      </c>
      <c r="Q11" s="564">
        <f>P11*100/D11</f>
        <v>4.6093183602796248</v>
      </c>
      <c r="R11" s="558"/>
      <c r="S11" s="561">
        <f>'34adictcasaad'!G12</f>
        <v>115552</v>
      </c>
      <c r="T11" s="565">
        <f>S11*100/G11</f>
        <v>1.6463567276266415</v>
      </c>
      <c r="U11" s="558"/>
      <c r="V11" s="561">
        <f>'34adictcasaad'!J12</f>
        <v>92446</v>
      </c>
      <c r="W11" s="565">
        <f>V11*100/J11</f>
        <v>7.8584683441758534</v>
      </c>
      <c r="X11" s="558"/>
      <c r="Y11" s="561">
        <f>'34adictcasaad'!M12</f>
        <v>189872</v>
      </c>
      <c r="Z11" s="565">
        <f>Y11*100/M11</f>
        <v>43.466277190460275</v>
      </c>
      <c r="AA11" s="566"/>
      <c r="AB11" s="567">
        <f t="shared" ref="AB11:AB28" si="3">_xlfn.RANK.EQ(Q11,Q$11:Q$30,0)</f>
        <v>5</v>
      </c>
      <c r="AC11" s="567">
        <v>1</v>
      </c>
      <c r="AD11" s="567">
        <f>MATCH(AC11,AB$11:AB$30,0)</f>
        <v>7</v>
      </c>
      <c r="AE11" s="568" t="str">
        <f t="shared" ref="AE11:AE29" si="4">INDEX(B$11:B$30,AD11,1)</f>
        <v>Castilla y León</v>
      </c>
      <c r="AF11" s="569">
        <f t="shared" ref="AF11:AF29" si="5">INDEX(Q$11:Q$30,AD11,1)</f>
        <v>6.6312327474973678</v>
      </c>
      <c r="AH11" s="567">
        <f>_xlfn.RANK.EQ(T11,T$11:T$30,0)</f>
        <v>6</v>
      </c>
      <c r="AI11" s="567">
        <v>1</v>
      </c>
      <c r="AJ11" s="567">
        <f>MATCH(AI11,AH$11:AH$30,0)</f>
        <v>18</v>
      </c>
      <c r="AK11" s="568" t="str">
        <f>INDEX(B$11:B$30,AJ11,1)</f>
        <v>Ceuta y Melilla</v>
      </c>
      <c r="AL11" s="569">
        <f>INDEX(T$11:T$30,AJ11,1)</f>
        <v>2.0527025105140897</v>
      </c>
      <c r="AN11" s="567">
        <f>_xlfn.RANK.EQ(W11,W$11:W$30,0)</f>
        <v>1</v>
      </c>
      <c r="AO11" s="567">
        <v>1</v>
      </c>
      <c r="AP11" s="567">
        <f>MATCH(AO11,AN$11:AN$30,0)</f>
        <v>1</v>
      </c>
      <c r="AQ11" s="568" t="str">
        <f>INDEX(B$11:B$30,AP11,1)</f>
        <v>Andalucía</v>
      </c>
      <c r="AR11" s="569">
        <f>INDEX(W$11:W$30,AP11,1)</f>
        <v>7.8584683441758534</v>
      </c>
      <c r="AT11" s="567">
        <f>_xlfn.RANK.EQ(Z11,Z$11:Z$30,0)</f>
        <v>2</v>
      </c>
      <c r="AU11" s="567">
        <v>1</v>
      </c>
      <c r="AV11" s="567">
        <f>MATCH(AU11,AT$11:AT$30,0)</f>
        <v>7</v>
      </c>
      <c r="AW11" s="568" t="str">
        <f>INDEX(B$11:B$30,AV11,1)</f>
        <v>Castilla y León</v>
      </c>
      <c r="AX11" s="569">
        <f>INDEX(Z$11:Z$30,AV11,1)</f>
        <v>44.118232844468587</v>
      </c>
    </row>
    <row r="12" spans="1:50" s="396" customFormat="1" ht="18" customHeight="1" x14ac:dyDescent="0.35">
      <c r="A12" s="519"/>
      <c r="B12" s="557" t="s">
        <v>7</v>
      </c>
      <c r="C12" s="558"/>
      <c r="D12" s="559">
        <f t="shared" ref="D12:D28" si="6">G12+J12+M12</f>
        <v>1351591</v>
      </c>
      <c r="E12" s="560">
        <f t="shared" si="0"/>
        <v>2.7799248843498505</v>
      </c>
      <c r="F12" s="558"/>
      <c r="G12" s="561">
        <f>'20pobl'!J13</f>
        <v>1048956</v>
      </c>
      <c r="H12" s="562">
        <f t="shared" ref="H12:H28" si="7">G12*100/$G$30</f>
        <v>2.7110881981380479</v>
      </c>
      <c r="I12" s="558"/>
      <c r="J12" s="561">
        <f>'20pobl'!Q13</f>
        <v>205354</v>
      </c>
      <c r="K12" s="562">
        <f t="shared" ref="K12:K28" si="8">J12*100/$J$30</f>
        <v>2.9429054502378498</v>
      </c>
      <c r="L12" s="558"/>
      <c r="M12" s="561">
        <f>'20pobl'!X13</f>
        <v>97281</v>
      </c>
      <c r="N12" s="562">
        <f t="shared" si="1"/>
        <v>3.2971759408954751</v>
      </c>
      <c r="O12" s="558"/>
      <c r="P12" s="563">
        <f t="shared" si="2"/>
        <v>55577</v>
      </c>
      <c r="Q12" s="564">
        <f t="shared" ref="Q12:Q28" si="9">P12*100/D12</f>
        <v>4.111968783455942</v>
      </c>
      <c r="R12" s="558"/>
      <c r="S12" s="561">
        <f>'34adictcasaad'!G13</f>
        <v>10895</v>
      </c>
      <c r="T12" s="565">
        <f t="shared" ref="T12:T28" si="10">S12*100/G12</f>
        <v>1.0386517642303394</v>
      </c>
      <c r="U12" s="558"/>
      <c r="V12" s="561">
        <f>'34adictcasaad'!J13</f>
        <v>10765</v>
      </c>
      <c r="W12" s="565">
        <f t="shared" ref="W12:W28" si="11">V12*100/J12</f>
        <v>5.2421671844716924</v>
      </c>
      <c r="X12" s="558"/>
      <c r="Y12" s="561">
        <f>'34adictcasaad'!M13</f>
        <v>33917</v>
      </c>
      <c r="Z12" s="565">
        <f t="shared" ref="Z12:Z28" si="12">Y12*100/M12</f>
        <v>34.864978772833339</v>
      </c>
      <c r="AA12" s="566"/>
      <c r="AB12" s="567">
        <f t="shared" si="3"/>
        <v>10</v>
      </c>
      <c r="AC12" s="567">
        <v>2</v>
      </c>
      <c r="AD12" s="567">
        <f t="shared" ref="AD12:AD28" si="13">MATCH(AC12,AB$11:AB$30,0)</f>
        <v>11</v>
      </c>
      <c r="AE12" s="568" t="str">
        <f t="shared" si="4"/>
        <v>Extremadura</v>
      </c>
      <c r="AF12" s="569">
        <f t="shared" si="5"/>
        <v>5.4083651834061675</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1.8656008051143056</v>
      </c>
      <c r="AN12" s="567">
        <f t="shared" ref="AN12:AN30" si="18">_xlfn.RANK.EQ(W12,W$11:W$30,0)</f>
        <v>15</v>
      </c>
      <c r="AO12" s="567">
        <v>2</v>
      </c>
      <c r="AP12" s="567">
        <f t="shared" ref="AP12:AP28" si="19">MATCH(AO12,AN$11:AN$30,0)</f>
        <v>9</v>
      </c>
      <c r="AQ12" s="568" t="str">
        <f t="shared" ref="AQ12:AQ29" si="20">INDEX(B$11:B$30,AP12,1)</f>
        <v>Cataluña</v>
      </c>
      <c r="AR12" s="569">
        <f t="shared" ref="AR12:AR28" si="21">INDEX(W$11:W$30,AP12,1)</f>
        <v>7.45399260972916</v>
      </c>
      <c r="AT12" s="567">
        <f t="shared" ref="AT12:AT30" si="22">_xlfn.RANK.EQ(Z12,Z$11:Z$30,0)</f>
        <v>13</v>
      </c>
      <c r="AU12" s="567">
        <v>2</v>
      </c>
      <c r="AV12" s="567">
        <f t="shared" ref="AV12:AV28" si="23">MATCH(AU12,AT$11:AT$30,0)</f>
        <v>1</v>
      </c>
      <c r="AW12" s="568" t="str">
        <f t="shared" ref="AW12:AW29" si="24">INDEX(B$11:B$30,AV12,1)</f>
        <v>Andalucía</v>
      </c>
      <c r="AX12" s="569">
        <f t="shared" ref="AX12:AX29" si="25">INDEX(Z$11:Z$30,AV12,1)</f>
        <v>43.466277190460275</v>
      </c>
    </row>
    <row r="13" spans="1:50" s="396" customFormat="1" ht="18" customHeight="1" x14ac:dyDescent="0.35">
      <c r="A13" s="519"/>
      <c r="B13" s="557" t="s">
        <v>37</v>
      </c>
      <c r="C13" s="558"/>
      <c r="D13" s="559">
        <f t="shared" si="6"/>
        <v>1009599</v>
      </c>
      <c r="E13" s="560">
        <f t="shared" si="0"/>
        <v>2.0765226931184988</v>
      </c>
      <c r="F13" s="558"/>
      <c r="G13" s="561">
        <f>'20pobl'!J14</f>
        <v>727094</v>
      </c>
      <c r="H13" s="562">
        <f t="shared" si="7"/>
        <v>1.8792170141902862</v>
      </c>
      <c r="I13" s="558"/>
      <c r="J13" s="561">
        <f>'20pobl'!Q14</f>
        <v>197409</v>
      </c>
      <c r="K13" s="562">
        <f t="shared" si="8"/>
        <v>2.8290465344040228</v>
      </c>
      <c r="L13" s="558"/>
      <c r="M13" s="561">
        <f>'20pobl'!X14</f>
        <v>85096</v>
      </c>
      <c r="N13" s="562">
        <f t="shared" si="1"/>
        <v>2.8841858519797428</v>
      </c>
      <c r="O13" s="558"/>
      <c r="P13" s="563">
        <f t="shared" si="2"/>
        <v>43887</v>
      </c>
      <c r="Q13" s="564">
        <f t="shared" si="9"/>
        <v>4.3469734023112148</v>
      </c>
      <c r="R13" s="558"/>
      <c r="S13" s="561">
        <f>'34adictcasaad'!G14</f>
        <v>9946</v>
      </c>
      <c r="T13" s="565">
        <f t="shared" si="10"/>
        <v>1.3679111641685944</v>
      </c>
      <c r="U13" s="558"/>
      <c r="V13" s="561">
        <f>'34adictcasaad'!J14</f>
        <v>9692</v>
      </c>
      <c r="W13" s="565">
        <f t="shared" si="11"/>
        <v>4.909603918767635</v>
      </c>
      <c r="X13" s="558"/>
      <c r="Y13" s="561">
        <f>'34adictcasaad'!M14</f>
        <v>24249</v>
      </c>
      <c r="Z13" s="565">
        <f t="shared" si="12"/>
        <v>28.496051518285231</v>
      </c>
      <c r="AA13" s="566"/>
      <c r="AB13" s="567">
        <f t="shared" si="3"/>
        <v>9</v>
      </c>
      <c r="AC13" s="567">
        <v>3</v>
      </c>
      <c r="AD13" s="567">
        <f t="shared" si="13"/>
        <v>16</v>
      </c>
      <c r="AE13" s="568" t="str">
        <f t="shared" si="4"/>
        <v>País Vasco</v>
      </c>
      <c r="AF13" s="570">
        <f t="shared" si="5"/>
        <v>5.3860870751866061</v>
      </c>
      <c r="AH13" s="567">
        <f t="shared" si="14"/>
        <v>11</v>
      </c>
      <c r="AI13" s="567">
        <v>3</v>
      </c>
      <c r="AJ13" s="567">
        <f t="shared" si="15"/>
        <v>16</v>
      </c>
      <c r="AK13" s="568" t="str">
        <f t="shared" si="16"/>
        <v>País Vasco</v>
      </c>
      <c r="AL13" s="569">
        <f t="shared" si="17"/>
        <v>1.8529473807018184</v>
      </c>
      <c r="AN13" s="567">
        <f t="shared" si="18"/>
        <v>16</v>
      </c>
      <c r="AO13" s="567">
        <v>3</v>
      </c>
      <c r="AP13" s="567">
        <f t="shared" si="19"/>
        <v>11</v>
      </c>
      <c r="AQ13" s="568" t="str">
        <f t="shared" si="20"/>
        <v>Extremadura</v>
      </c>
      <c r="AR13" s="569">
        <f t="shared" si="21"/>
        <v>7.419210833064656</v>
      </c>
      <c r="AT13" s="567">
        <f t="shared" si="22"/>
        <v>18</v>
      </c>
      <c r="AU13" s="567">
        <v>3</v>
      </c>
      <c r="AV13" s="567">
        <f t="shared" si="23"/>
        <v>8</v>
      </c>
      <c r="AW13" s="568" t="str">
        <f t="shared" si="24"/>
        <v>Castilla - La Mancha</v>
      </c>
      <c r="AX13" s="569">
        <f t="shared" si="25"/>
        <v>42.640925248183244</v>
      </c>
    </row>
    <row r="14" spans="1:50" s="396" customFormat="1" ht="18" customHeight="1" x14ac:dyDescent="0.35">
      <c r="A14" s="519"/>
      <c r="B14" s="557" t="s">
        <v>38</v>
      </c>
      <c r="C14" s="558"/>
      <c r="D14" s="559">
        <f t="shared" si="6"/>
        <v>1231768</v>
      </c>
      <c r="E14" s="560">
        <f t="shared" si="0"/>
        <v>2.533475374537006</v>
      </c>
      <c r="F14" s="558"/>
      <c r="G14" s="561">
        <f>'20pobl'!J15</f>
        <v>1026476</v>
      </c>
      <c r="H14" s="562">
        <f t="shared" si="7"/>
        <v>2.6529873219391003</v>
      </c>
      <c r="I14" s="558"/>
      <c r="J14" s="561">
        <f>'20pobl'!Q15</f>
        <v>150815</v>
      </c>
      <c r="K14" s="562">
        <f t="shared" si="8"/>
        <v>2.1613130763346287</v>
      </c>
      <c r="L14" s="558"/>
      <c r="M14" s="561">
        <f>'20pobl'!X15</f>
        <v>54477</v>
      </c>
      <c r="N14" s="562">
        <f t="shared" si="1"/>
        <v>1.8464063253067176</v>
      </c>
      <c r="O14" s="558"/>
      <c r="P14" s="563">
        <f t="shared" si="2"/>
        <v>46201</v>
      </c>
      <c r="Q14" s="564">
        <f t="shared" si="9"/>
        <v>3.7507874859551475</v>
      </c>
      <c r="R14" s="558"/>
      <c r="S14" s="561">
        <f>'34adictcasaad'!G15</f>
        <v>13402</v>
      </c>
      <c r="T14" s="565">
        <f t="shared" si="10"/>
        <v>1.305632084919667</v>
      </c>
      <c r="U14" s="558"/>
      <c r="V14" s="561">
        <f>'34adictcasaad'!J15</f>
        <v>10678</v>
      </c>
      <c r="W14" s="565">
        <f t="shared" si="11"/>
        <v>7.080197593077612</v>
      </c>
      <c r="X14" s="558"/>
      <c r="Y14" s="561">
        <f>'34adictcasaad'!M15</f>
        <v>22121</v>
      </c>
      <c r="Z14" s="565">
        <f t="shared" si="12"/>
        <v>40.606127356499073</v>
      </c>
      <c r="AA14" s="566"/>
      <c r="AB14" s="567">
        <f t="shared" si="3"/>
        <v>15</v>
      </c>
      <c r="AC14" s="567">
        <v>4</v>
      </c>
      <c r="AD14" s="567">
        <f t="shared" si="13"/>
        <v>8</v>
      </c>
      <c r="AE14" s="568" t="str">
        <f t="shared" si="4"/>
        <v>Castilla - La Mancha</v>
      </c>
      <c r="AF14" s="569">
        <f t="shared" si="5"/>
        <v>4.7601420430111103</v>
      </c>
      <c r="AH14" s="567">
        <f t="shared" si="14"/>
        <v>16</v>
      </c>
      <c r="AI14" s="567">
        <v>4</v>
      </c>
      <c r="AJ14" s="567">
        <f t="shared" si="15"/>
        <v>14</v>
      </c>
      <c r="AK14" s="568" t="str">
        <f t="shared" si="16"/>
        <v>Murcia, Región de</v>
      </c>
      <c r="AL14" s="569">
        <f t="shared" si="17"/>
        <v>1.6742871483178323</v>
      </c>
      <c r="AN14" s="567">
        <f t="shared" si="18"/>
        <v>5</v>
      </c>
      <c r="AO14" s="567">
        <v>4</v>
      </c>
      <c r="AP14" s="567">
        <f t="shared" si="19"/>
        <v>14</v>
      </c>
      <c r="AQ14" s="568" t="str">
        <f t="shared" si="20"/>
        <v>Murcia, Región de</v>
      </c>
      <c r="AR14" s="569">
        <f t="shared" si="21"/>
        <v>7.4060949681077251</v>
      </c>
      <c r="AT14" s="567">
        <f t="shared" si="22"/>
        <v>6</v>
      </c>
      <c r="AU14" s="567">
        <v>4</v>
      </c>
      <c r="AV14" s="567">
        <f t="shared" si="23"/>
        <v>11</v>
      </c>
      <c r="AW14" s="568" t="str">
        <f t="shared" si="24"/>
        <v>Extremadura</v>
      </c>
      <c r="AX14" s="569">
        <f t="shared" si="25"/>
        <v>42.140647390483331</v>
      </c>
    </row>
    <row r="15" spans="1:50" s="396" customFormat="1" ht="18" customHeight="1" x14ac:dyDescent="0.35">
      <c r="A15" s="519"/>
      <c r="B15" s="557" t="s">
        <v>6</v>
      </c>
      <c r="C15" s="558"/>
      <c r="D15" s="559">
        <f t="shared" si="6"/>
        <v>2238754</v>
      </c>
      <c r="E15" s="560">
        <f t="shared" si="0"/>
        <v>4.6046237023905645</v>
      </c>
      <c r="F15" s="558"/>
      <c r="G15" s="561">
        <f>'20pobl'!J16</f>
        <v>1840318</v>
      </c>
      <c r="H15" s="562">
        <f t="shared" si="7"/>
        <v>4.7564096212052895</v>
      </c>
      <c r="I15" s="558"/>
      <c r="J15" s="561">
        <f>'20pobl'!Q16</f>
        <v>296882</v>
      </c>
      <c r="K15" s="562">
        <f t="shared" si="8"/>
        <v>4.2545830900664869</v>
      </c>
      <c r="L15" s="558"/>
      <c r="M15" s="561">
        <f>'20pobl'!X16</f>
        <v>101554</v>
      </c>
      <c r="N15" s="562">
        <f t="shared" si="1"/>
        <v>3.4420020918956329</v>
      </c>
      <c r="O15" s="558"/>
      <c r="P15" s="563">
        <f t="shared" si="2"/>
        <v>71059</v>
      </c>
      <c r="Q15" s="564">
        <f t="shared" si="9"/>
        <v>3.1740423467696766</v>
      </c>
      <c r="R15" s="558"/>
      <c r="S15" s="561">
        <f>'34adictcasaad'!G16</f>
        <v>24832</v>
      </c>
      <c r="T15" s="565">
        <f t="shared" si="10"/>
        <v>1.3493320176186943</v>
      </c>
      <c r="U15" s="558"/>
      <c r="V15" s="561">
        <f>'34adictcasaad'!J16</f>
        <v>16391</v>
      </c>
      <c r="W15" s="565">
        <f t="shared" si="11"/>
        <v>5.5210487668501287</v>
      </c>
      <c r="X15" s="558"/>
      <c r="Y15" s="561">
        <f>'34adictcasaad'!M16</f>
        <v>29836</v>
      </c>
      <c r="Z15" s="565">
        <f t="shared" si="12"/>
        <v>29.37944344880556</v>
      </c>
      <c r="AA15" s="566"/>
      <c r="AB15" s="567">
        <f t="shared" si="3"/>
        <v>19</v>
      </c>
      <c r="AC15" s="567">
        <v>5</v>
      </c>
      <c r="AD15" s="567">
        <f t="shared" si="13"/>
        <v>1</v>
      </c>
      <c r="AE15" s="568" t="str">
        <f t="shared" si="4"/>
        <v>Andalucía</v>
      </c>
      <c r="AF15" s="569">
        <f t="shared" si="5"/>
        <v>4.6093183602796248</v>
      </c>
      <c r="AH15" s="567">
        <f t="shared" si="14"/>
        <v>13</v>
      </c>
      <c r="AI15" s="567">
        <v>5</v>
      </c>
      <c r="AJ15" s="567">
        <f t="shared" si="15"/>
        <v>11</v>
      </c>
      <c r="AK15" s="568" t="str">
        <f t="shared" si="16"/>
        <v>Extremadura</v>
      </c>
      <c r="AL15" s="569">
        <f t="shared" si="17"/>
        <v>1.6622126029645987</v>
      </c>
      <c r="AN15" s="567">
        <f t="shared" si="18"/>
        <v>14</v>
      </c>
      <c r="AO15" s="567">
        <v>5</v>
      </c>
      <c r="AP15" s="567">
        <f t="shared" si="19"/>
        <v>4</v>
      </c>
      <c r="AQ15" s="568" t="str">
        <f t="shared" si="20"/>
        <v>Balears, Illes</v>
      </c>
      <c r="AR15" s="569">
        <f t="shared" si="21"/>
        <v>7.080197593077612</v>
      </c>
      <c r="AT15" s="567">
        <f t="shared" si="22"/>
        <v>16</v>
      </c>
      <c r="AU15" s="567">
        <v>5</v>
      </c>
      <c r="AV15" s="567">
        <f t="shared" si="23"/>
        <v>9</v>
      </c>
      <c r="AW15" s="568" t="str">
        <f t="shared" si="24"/>
        <v>Cataluña</v>
      </c>
      <c r="AX15" s="569">
        <f t="shared" si="25"/>
        <v>41.090194949323489</v>
      </c>
    </row>
    <row r="16" spans="1:50" s="396" customFormat="1" ht="18" customHeight="1" x14ac:dyDescent="0.35">
      <c r="A16" s="519"/>
      <c r="B16" s="557" t="s">
        <v>5</v>
      </c>
      <c r="C16" s="558"/>
      <c r="D16" s="571">
        <f t="shared" si="6"/>
        <v>590851</v>
      </c>
      <c r="E16" s="560">
        <f t="shared" si="0"/>
        <v>1.2152503219117274</v>
      </c>
      <c r="F16" s="558"/>
      <c r="G16" s="572">
        <f>'20pobl'!J17</f>
        <v>448930</v>
      </c>
      <c r="H16" s="562">
        <f t="shared" si="7"/>
        <v>1.1602858697506033</v>
      </c>
      <c r="I16" s="558"/>
      <c r="J16" s="572">
        <f>'20pobl'!Q17</f>
        <v>100609</v>
      </c>
      <c r="K16" s="562">
        <f t="shared" si="8"/>
        <v>1.4418164459566398</v>
      </c>
      <c r="L16" s="558"/>
      <c r="M16" s="572">
        <f>'20pobl'!X17</f>
        <v>41312</v>
      </c>
      <c r="N16" s="562">
        <f t="shared" si="1"/>
        <v>1.4002007840202493</v>
      </c>
      <c r="O16" s="558"/>
      <c r="P16" s="572">
        <f t="shared" si="2"/>
        <v>23290</v>
      </c>
      <c r="Q16" s="564">
        <f t="shared" si="9"/>
        <v>3.9417721219055228</v>
      </c>
      <c r="R16" s="558"/>
      <c r="S16" s="572">
        <f>'34adictcasaad'!G17</f>
        <v>6526</v>
      </c>
      <c r="T16" s="565">
        <f t="shared" si="10"/>
        <v>1.4536787472434456</v>
      </c>
      <c r="U16" s="558"/>
      <c r="V16" s="572">
        <f>'34adictcasaad'!J17</f>
        <v>4931</v>
      </c>
      <c r="W16" s="565">
        <f t="shared" si="11"/>
        <v>4.9011519844149136</v>
      </c>
      <c r="X16" s="558"/>
      <c r="Y16" s="572">
        <f>'34adictcasaad'!M17</f>
        <v>11833</v>
      </c>
      <c r="Z16" s="565">
        <f t="shared" si="12"/>
        <v>28.643009295120063</v>
      </c>
      <c r="AA16" s="566"/>
      <c r="AB16" s="567">
        <f t="shared" si="3"/>
        <v>13</v>
      </c>
      <c r="AC16" s="567">
        <v>6</v>
      </c>
      <c r="AD16" s="567">
        <f t="shared" si="13"/>
        <v>9</v>
      </c>
      <c r="AE16" s="568" t="str">
        <f t="shared" si="4"/>
        <v>Cataluña</v>
      </c>
      <c r="AF16" s="569">
        <f t="shared" si="5"/>
        <v>4.5783253128872596</v>
      </c>
      <c r="AH16" s="567">
        <f t="shared" si="14"/>
        <v>7</v>
      </c>
      <c r="AI16" s="567">
        <v>6</v>
      </c>
      <c r="AJ16" s="567">
        <f t="shared" si="15"/>
        <v>1</v>
      </c>
      <c r="AK16" s="568" t="str">
        <f t="shared" si="16"/>
        <v>Andalucía</v>
      </c>
      <c r="AL16" s="569">
        <f t="shared" si="17"/>
        <v>1.6463567276266415</v>
      </c>
      <c r="AN16" s="567">
        <f t="shared" si="18"/>
        <v>17</v>
      </c>
      <c r="AO16" s="567">
        <v>6</v>
      </c>
      <c r="AP16" s="567">
        <f t="shared" si="19"/>
        <v>8</v>
      </c>
      <c r="AQ16" s="568" t="str">
        <f t="shared" si="20"/>
        <v>Castilla - La Mancha</v>
      </c>
      <c r="AR16" s="569">
        <f t="shared" si="21"/>
        <v>7.0455970775919186</v>
      </c>
      <c r="AT16" s="567">
        <f t="shared" si="22"/>
        <v>17</v>
      </c>
      <c r="AU16" s="567">
        <v>6</v>
      </c>
      <c r="AV16" s="567">
        <f t="shared" si="23"/>
        <v>4</v>
      </c>
      <c r="AW16" s="568" t="str">
        <f t="shared" si="24"/>
        <v>Balears, Illes</v>
      </c>
      <c r="AX16" s="569">
        <f t="shared" si="25"/>
        <v>40.606127356499073</v>
      </c>
    </row>
    <row r="17" spans="1:50" s="396" customFormat="1" ht="18" customHeight="1" x14ac:dyDescent="0.35">
      <c r="A17" s="519"/>
      <c r="B17" s="557" t="s">
        <v>4</v>
      </c>
      <c r="C17" s="558"/>
      <c r="D17" s="559">
        <f t="shared" si="6"/>
        <v>2391682</v>
      </c>
      <c r="E17" s="560">
        <f t="shared" si="0"/>
        <v>4.9191629030169768</v>
      </c>
      <c r="F17" s="558"/>
      <c r="G17" s="561">
        <f>'20pobl'!J18</f>
        <v>1748820</v>
      </c>
      <c r="H17" s="562">
        <f t="shared" si="7"/>
        <v>4.5199276830179542</v>
      </c>
      <c r="I17" s="558"/>
      <c r="J17" s="561">
        <f>'20pobl'!Q18</f>
        <v>421942</v>
      </c>
      <c r="K17" s="562">
        <f t="shared" si="8"/>
        <v>6.0468041113601823</v>
      </c>
      <c r="L17" s="558"/>
      <c r="M17" s="561">
        <f>'20pobl'!X18</f>
        <v>220920</v>
      </c>
      <c r="N17" s="562">
        <f t="shared" si="1"/>
        <v>7.4877119772887646</v>
      </c>
      <c r="O17" s="558"/>
      <c r="P17" s="563">
        <f t="shared" si="2"/>
        <v>158598</v>
      </c>
      <c r="Q17" s="564">
        <f>P17*100/D17</f>
        <v>6.6312327474973678</v>
      </c>
      <c r="R17" s="558"/>
      <c r="S17" s="561">
        <f>'34adictcasaad'!G18</f>
        <v>32626</v>
      </c>
      <c r="T17" s="565">
        <f>S17*100/G17</f>
        <v>1.8656008051143056</v>
      </c>
      <c r="U17" s="558"/>
      <c r="V17" s="561">
        <f>'34adictcasaad'!J18</f>
        <v>28506</v>
      </c>
      <c r="W17" s="565">
        <f>V17*100/J17</f>
        <v>6.7559048400017065</v>
      </c>
      <c r="X17" s="558"/>
      <c r="Y17" s="561">
        <f>'34adictcasaad'!M18</f>
        <v>97466</v>
      </c>
      <c r="Z17" s="565">
        <f>Y17*100/M17</f>
        <v>44.118232844468587</v>
      </c>
      <c r="AA17" s="566"/>
      <c r="AB17" s="567">
        <f t="shared" si="3"/>
        <v>1</v>
      </c>
      <c r="AC17" s="567">
        <v>7</v>
      </c>
      <c r="AD17" s="567">
        <f t="shared" si="13"/>
        <v>17</v>
      </c>
      <c r="AE17" s="568" t="str">
        <f t="shared" si="4"/>
        <v>Rioja, La</v>
      </c>
      <c r="AF17" s="569">
        <f t="shared" si="5"/>
        <v>4.5372381116896578</v>
      </c>
      <c r="AH17" s="567">
        <f t="shared" si="14"/>
        <v>2</v>
      </c>
      <c r="AI17" s="567">
        <v>7</v>
      </c>
      <c r="AJ17" s="567">
        <f t="shared" si="15"/>
        <v>6</v>
      </c>
      <c r="AK17" s="568" t="str">
        <f t="shared" si="16"/>
        <v>Cantabria</v>
      </c>
      <c r="AL17" s="569">
        <f t="shared" si="17"/>
        <v>1.4536787472434456</v>
      </c>
      <c r="AN17" s="567">
        <f t="shared" si="18"/>
        <v>7</v>
      </c>
      <c r="AO17" s="567">
        <v>7</v>
      </c>
      <c r="AP17" s="567">
        <f t="shared" si="19"/>
        <v>7</v>
      </c>
      <c r="AQ17" s="568" t="str">
        <f t="shared" si="20"/>
        <v>Castilla y León</v>
      </c>
      <c r="AR17" s="569">
        <f t="shared" si="21"/>
        <v>6.7559048400017065</v>
      </c>
      <c r="AT17" s="567">
        <f t="shared" si="22"/>
        <v>1</v>
      </c>
      <c r="AU17" s="567">
        <v>7</v>
      </c>
      <c r="AV17" s="567">
        <f t="shared" si="23"/>
        <v>16</v>
      </c>
      <c r="AW17" s="568" t="str">
        <f t="shared" si="24"/>
        <v>País Vasco</v>
      </c>
      <c r="AX17" s="569">
        <f t="shared" si="25"/>
        <v>39.651465637976365</v>
      </c>
    </row>
    <row r="18" spans="1:50" s="396" customFormat="1" ht="18" customHeight="1" x14ac:dyDescent="0.35">
      <c r="A18" s="519"/>
      <c r="B18" s="557" t="s">
        <v>40</v>
      </c>
      <c r="C18" s="558"/>
      <c r="D18" s="559">
        <f t="shared" si="6"/>
        <v>2104433</v>
      </c>
      <c r="E18" s="560">
        <f t="shared" si="0"/>
        <v>4.3283550009929108</v>
      </c>
      <c r="F18" s="558"/>
      <c r="G18" s="561">
        <f>'20pobl'!J19</f>
        <v>1689133</v>
      </c>
      <c r="H18" s="562">
        <f t="shared" si="7"/>
        <v>4.3656631368575187</v>
      </c>
      <c r="I18" s="558"/>
      <c r="J18" s="561">
        <f>'20pobl'!Q19</f>
        <v>282233</v>
      </c>
      <c r="K18" s="562">
        <f t="shared" si="8"/>
        <v>4.0446498920740721</v>
      </c>
      <c r="L18" s="558"/>
      <c r="M18" s="561">
        <f>'20pobl'!X19</f>
        <v>133067</v>
      </c>
      <c r="N18" s="562">
        <f t="shared" si="1"/>
        <v>4.5100822455272684</v>
      </c>
      <c r="O18" s="558"/>
      <c r="P18" s="563">
        <f t="shared" si="2"/>
        <v>100174</v>
      </c>
      <c r="Q18" s="564">
        <f t="shared" si="9"/>
        <v>4.7601420430111103</v>
      </c>
      <c r="R18" s="558"/>
      <c r="S18" s="561">
        <f>'34adictcasaad'!G19</f>
        <v>23548</v>
      </c>
      <c r="T18" s="565">
        <f t="shared" si="10"/>
        <v>1.3940879729423319</v>
      </c>
      <c r="U18" s="558"/>
      <c r="V18" s="561">
        <f>'34adictcasaad'!J19</f>
        <v>19885</v>
      </c>
      <c r="W18" s="565">
        <f t="shared" si="11"/>
        <v>7.0455970775919186</v>
      </c>
      <c r="X18" s="558"/>
      <c r="Y18" s="561">
        <f>'34adictcasaad'!M19</f>
        <v>56741</v>
      </c>
      <c r="Z18" s="565">
        <f t="shared" si="12"/>
        <v>42.640925248183244</v>
      </c>
      <c r="AA18" s="566"/>
      <c r="AB18" s="567">
        <f t="shared" si="3"/>
        <v>4</v>
      </c>
      <c r="AC18" s="567">
        <v>8</v>
      </c>
      <c r="AD18" s="567">
        <f t="shared" si="13"/>
        <v>20</v>
      </c>
      <c r="AE18" s="568" t="str">
        <f t="shared" si="4"/>
        <v>TOTAL</v>
      </c>
      <c r="AF18" s="569">
        <f t="shared" si="5"/>
        <v>4.3742684934572296</v>
      </c>
      <c r="AH18" s="567">
        <f t="shared" si="14"/>
        <v>10</v>
      </c>
      <c r="AI18" s="567">
        <v>8</v>
      </c>
      <c r="AJ18" s="567">
        <f t="shared" si="15"/>
        <v>9</v>
      </c>
      <c r="AK18" s="568" t="str">
        <f t="shared" si="16"/>
        <v>Cataluña</v>
      </c>
      <c r="AL18" s="569">
        <f t="shared" si="17"/>
        <v>1.45174307668706</v>
      </c>
      <c r="AN18" s="567">
        <f t="shared" si="18"/>
        <v>6</v>
      </c>
      <c r="AO18" s="567">
        <v>8</v>
      </c>
      <c r="AP18" s="567">
        <f t="shared" si="19"/>
        <v>16</v>
      </c>
      <c r="AQ18" s="568" t="str">
        <f t="shared" si="20"/>
        <v>País Vasco</v>
      </c>
      <c r="AR18" s="569">
        <f t="shared" si="21"/>
        <v>6.5225667157937099</v>
      </c>
      <c r="AT18" s="567">
        <f t="shared" si="22"/>
        <v>3</v>
      </c>
      <c r="AU18" s="567">
        <v>8</v>
      </c>
      <c r="AV18" s="567">
        <f t="shared" si="23"/>
        <v>13</v>
      </c>
      <c r="AW18" s="568" t="str">
        <f t="shared" si="24"/>
        <v>Madrid, Comunidad de</v>
      </c>
      <c r="AX18" s="569">
        <f t="shared" si="25"/>
        <v>39.361243756867765</v>
      </c>
    </row>
    <row r="19" spans="1:50" s="396" customFormat="1" ht="18" customHeight="1" x14ac:dyDescent="0.35">
      <c r="A19" s="519"/>
      <c r="B19" s="557" t="s">
        <v>41</v>
      </c>
      <c r="C19" s="558"/>
      <c r="D19" s="559">
        <f t="shared" si="6"/>
        <v>8012231</v>
      </c>
      <c r="E19" s="560">
        <f t="shared" si="0"/>
        <v>16.479393792988624</v>
      </c>
      <c r="F19" s="558"/>
      <c r="G19" s="561">
        <f>'20pobl'!J20</f>
        <v>6446733</v>
      </c>
      <c r="H19" s="562">
        <f t="shared" si="7"/>
        <v>16.661958893268253</v>
      </c>
      <c r="I19" s="558"/>
      <c r="J19" s="561">
        <f>'20pobl'!Q20</f>
        <v>1100095</v>
      </c>
      <c r="K19" s="562">
        <f t="shared" si="8"/>
        <v>15.765339712298799</v>
      </c>
      <c r="L19" s="558"/>
      <c r="M19" s="561">
        <f>'20pobl'!X20</f>
        <v>465403</v>
      </c>
      <c r="N19" s="562">
        <f t="shared" si="1"/>
        <v>15.774052224181256</v>
      </c>
      <c r="O19" s="558"/>
      <c r="P19" s="563">
        <f t="shared" si="2"/>
        <v>366826</v>
      </c>
      <c r="Q19" s="564">
        <f t="shared" si="9"/>
        <v>4.5783253128872596</v>
      </c>
      <c r="R19" s="558"/>
      <c r="S19" s="561">
        <f>'34adictcasaad'!G20</f>
        <v>93590</v>
      </c>
      <c r="T19" s="565">
        <f t="shared" si="10"/>
        <v>1.45174307668706</v>
      </c>
      <c r="U19" s="558"/>
      <c r="V19" s="561">
        <f>'34adictcasaad'!J20</f>
        <v>82001</v>
      </c>
      <c r="W19" s="565">
        <f t="shared" si="11"/>
        <v>7.45399260972916</v>
      </c>
      <c r="X19" s="558"/>
      <c r="Y19" s="561">
        <f>'34adictcasaad'!M20</f>
        <v>191235</v>
      </c>
      <c r="Z19" s="565">
        <f t="shared" si="12"/>
        <v>41.090194949323489</v>
      </c>
      <c r="AA19" s="566"/>
      <c r="AB19" s="567">
        <f t="shared" si="3"/>
        <v>6</v>
      </c>
      <c r="AC19" s="567">
        <v>9</v>
      </c>
      <c r="AD19" s="567">
        <f t="shared" si="13"/>
        <v>3</v>
      </c>
      <c r="AE19" s="568" t="str">
        <f t="shared" si="4"/>
        <v>Asturias, Principado de</v>
      </c>
      <c r="AF19" s="569">
        <f t="shared" si="5"/>
        <v>4.3469734023112148</v>
      </c>
      <c r="AH19" s="567">
        <f t="shared" si="14"/>
        <v>8</v>
      </c>
      <c r="AI19" s="567">
        <v>9</v>
      </c>
      <c r="AJ19" s="567">
        <f t="shared" si="15"/>
        <v>20</v>
      </c>
      <c r="AK19" s="568" t="str">
        <f t="shared" si="16"/>
        <v>TOTAL</v>
      </c>
      <c r="AL19" s="569">
        <f t="shared" si="17"/>
        <v>1.441503931875999</v>
      </c>
      <c r="AN19" s="567">
        <f t="shared" si="18"/>
        <v>2</v>
      </c>
      <c r="AO19" s="567">
        <v>9</v>
      </c>
      <c r="AP19" s="567">
        <f t="shared" si="19"/>
        <v>20</v>
      </c>
      <c r="AQ19" s="568" t="str">
        <f t="shared" si="20"/>
        <v>TOTAL</v>
      </c>
      <c r="AR19" s="569">
        <f t="shared" si="21"/>
        <v>6.4429672163709197</v>
      </c>
      <c r="AT19" s="567">
        <f t="shared" si="22"/>
        <v>5</v>
      </c>
      <c r="AU19" s="567">
        <v>9</v>
      </c>
      <c r="AV19" s="567">
        <f t="shared" si="23"/>
        <v>17</v>
      </c>
      <c r="AW19" s="568" t="str">
        <f t="shared" si="24"/>
        <v>Rioja, La</v>
      </c>
      <c r="AX19" s="569">
        <f t="shared" si="25"/>
        <v>37.960742517097437</v>
      </c>
    </row>
    <row r="20" spans="1:50" s="396" customFormat="1" ht="18" customHeight="1" x14ac:dyDescent="0.35">
      <c r="A20" s="519"/>
      <c r="B20" s="557" t="s">
        <v>3</v>
      </c>
      <c r="C20" s="558"/>
      <c r="D20" s="559">
        <f t="shared" si="6"/>
        <v>5319285</v>
      </c>
      <c r="E20" s="560">
        <f t="shared" si="0"/>
        <v>10.94059722094102</v>
      </c>
      <c r="F20" s="558"/>
      <c r="G20" s="561">
        <f>'20pobl'!J21</f>
        <v>4245246</v>
      </c>
      <c r="H20" s="562">
        <f t="shared" si="7"/>
        <v>10.972086845199184</v>
      </c>
      <c r="I20" s="558"/>
      <c r="J20" s="561">
        <f>'20pobl'!Q21</f>
        <v>773188</v>
      </c>
      <c r="K20" s="562">
        <f t="shared" si="8"/>
        <v>11.080471669694784</v>
      </c>
      <c r="L20" s="558"/>
      <c r="M20" s="561">
        <f>'20pobl'!X21</f>
        <v>300851</v>
      </c>
      <c r="N20" s="562">
        <f t="shared" si="1"/>
        <v>10.196838837947231</v>
      </c>
      <c r="O20" s="558"/>
      <c r="P20" s="563">
        <f t="shared" si="2"/>
        <v>213527</v>
      </c>
      <c r="Q20" s="564">
        <f t="shared" si="9"/>
        <v>4.0142049166382323</v>
      </c>
      <c r="R20" s="558"/>
      <c r="S20" s="561">
        <f>'34adictcasaad'!G21</f>
        <v>57140</v>
      </c>
      <c r="T20" s="565">
        <f t="shared" si="10"/>
        <v>1.3459761813567459</v>
      </c>
      <c r="U20" s="558"/>
      <c r="V20" s="561">
        <f>'34adictcasaad'!J21</f>
        <v>46124</v>
      </c>
      <c r="W20" s="565">
        <f t="shared" si="11"/>
        <v>5.9654314345282131</v>
      </c>
      <c r="X20" s="558"/>
      <c r="Y20" s="561">
        <f>'34adictcasaad'!M21</f>
        <v>110263</v>
      </c>
      <c r="Z20" s="565">
        <f t="shared" si="12"/>
        <v>36.650368454816501</v>
      </c>
      <c r="AA20" s="566"/>
      <c r="AB20" s="567">
        <f t="shared" si="3"/>
        <v>11</v>
      </c>
      <c r="AC20" s="567">
        <v>10</v>
      </c>
      <c r="AD20" s="567">
        <f t="shared" si="13"/>
        <v>2</v>
      </c>
      <c r="AE20" s="568" t="str">
        <f t="shared" si="4"/>
        <v>Aragón</v>
      </c>
      <c r="AF20" s="570">
        <f t="shared" si="5"/>
        <v>4.111968783455942</v>
      </c>
      <c r="AH20" s="567">
        <f t="shared" si="14"/>
        <v>14</v>
      </c>
      <c r="AI20" s="567">
        <v>10</v>
      </c>
      <c r="AJ20" s="567">
        <f t="shared" si="15"/>
        <v>8</v>
      </c>
      <c r="AK20" s="568" t="str">
        <f t="shared" si="16"/>
        <v>Castilla - La Mancha</v>
      </c>
      <c r="AL20" s="569">
        <f t="shared" si="17"/>
        <v>1.3940879729423319</v>
      </c>
      <c r="AN20" s="567">
        <f t="shared" si="18"/>
        <v>11</v>
      </c>
      <c r="AO20" s="567">
        <v>10</v>
      </c>
      <c r="AP20" s="567">
        <f t="shared" si="19"/>
        <v>18</v>
      </c>
      <c r="AQ20" s="568" t="str">
        <f t="shared" si="20"/>
        <v>Ceuta y Melilla</v>
      </c>
      <c r="AR20" s="569">
        <f t="shared" si="21"/>
        <v>6.1648788718814025</v>
      </c>
      <c r="AT20" s="567">
        <f t="shared" si="22"/>
        <v>11</v>
      </c>
      <c r="AU20" s="567">
        <v>10</v>
      </c>
      <c r="AV20" s="567">
        <f t="shared" si="23"/>
        <v>20</v>
      </c>
      <c r="AW20" s="568" t="str">
        <f t="shared" si="24"/>
        <v>TOTAL</v>
      </c>
      <c r="AX20" s="569">
        <f t="shared" si="25"/>
        <v>37.941299483398033</v>
      </c>
    </row>
    <row r="21" spans="1:50" s="329" customFormat="1" ht="18" customHeight="1" x14ac:dyDescent="0.35">
      <c r="A21" s="348"/>
      <c r="B21" s="548" t="s">
        <v>2</v>
      </c>
      <c r="C21" s="573"/>
      <c r="D21" s="574">
        <f t="shared" si="6"/>
        <v>1054681</v>
      </c>
      <c r="E21" s="575">
        <f t="shared" si="0"/>
        <v>2.1692464339811264</v>
      </c>
      <c r="F21" s="573"/>
      <c r="G21" s="576">
        <f>'20pobl'!J22</f>
        <v>818728</v>
      </c>
      <c r="H21" s="577">
        <f t="shared" si="7"/>
        <v>2.1160504523403914</v>
      </c>
      <c r="I21" s="573"/>
      <c r="J21" s="576">
        <f>'20pobl'!Q22</f>
        <v>161284</v>
      </c>
      <c r="K21" s="577">
        <f t="shared" si="8"/>
        <v>2.3113431568713603</v>
      </c>
      <c r="L21" s="573"/>
      <c r="M21" s="576">
        <f>'20pobl'!X22</f>
        <v>74669</v>
      </c>
      <c r="N21" s="577">
        <f t="shared" si="1"/>
        <v>2.5307802174188612</v>
      </c>
      <c r="O21" s="573"/>
      <c r="P21" s="578">
        <f t="shared" si="2"/>
        <v>57041</v>
      </c>
      <c r="Q21" s="579">
        <f t="shared" si="9"/>
        <v>5.4083651834061675</v>
      </c>
      <c r="R21" s="573"/>
      <c r="S21" s="576">
        <f>'34adictcasaad'!G22</f>
        <v>13609</v>
      </c>
      <c r="T21" s="580">
        <f t="shared" si="10"/>
        <v>1.6622126029645987</v>
      </c>
      <c r="U21" s="573"/>
      <c r="V21" s="576">
        <f>'34adictcasaad'!J22</f>
        <v>11966</v>
      </c>
      <c r="W21" s="580">
        <f t="shared" si="11"/>
        <v>7.419210833064656</v>
      </c>
      <c r="X21" s="573"/>
      <c r="Y21" s="576">
        <f>'34adictcasaad'!M22</f>
        <v>31466</v>
      </c>
      <c r="Z21" s="565">
        <f t="shared" si="12"/>
        <v>42.140647390483331</v>
      </c>
      <c r="AA21" s="566"/>
      <c r="AB21" s="567">
        <f t="shared" si="3"/>
        <v>2</v>
      </c>
      <c r="AC21" s="567">
        <v>11</v>
      </c>
      <c r="AD21" s="567">
        <f t="shared" si="13"/>
        <v>10</v>
      </c>
      <c r="AE21" s="568" t="str">
        <f t="shared" si="4"/>
        <v>Comunitat Valenciana</v>
      </c>
      <c r="AF21" s="569">
        <f t="shared" si="5"/>
        <v>4.0142049166382323</v>
      </c>
      <c r="AG21" s="396"/>
      <c r="AH21" s="567">
        <f t="shared" si="14"/>
        <v>5</v>
      </c>
      <c r="AI21" s="567">
        <v>11</v>
      </c>
      <c r="AJ21" s="567">
        <f t="shared" si="15"/>
        <v>3</v>
      </c>
      <c r="AK21" s="568" t="str">
        <f t="shared" si="16"/>
        <v>Asturias, Principado de</v>
      </c>
      <c r="AL21" s="569">
        <f t="shared" si="17"/>
        <v>1.3679111641685944</v>
      </c>
      <c r="AM21" s="396"/>
      <c r="AN21" s="567">
        <f t="shared" si="18"/>
        <v>3</v>
      </c>
      <c r="AO21" s="567">
        <v>11</v>
      </c>
      <c r="AP21" s="567">
        <f t="shared" si="19"/>
        <v>10</v>
      </c>
      <c r="AQ21" s="568" t="str">
        <f t="shared" si="20"/>
        <v>Comunitat Valenciana</v>
      </c>
      <c r="AR21" s="569">
        <f t="shared" si="21"/>
        <v>5.9654314345282131</v>
      </c>
      <c r="AS21" s="396"/>
      <c r="AT21" s="567">
        <f t="shared" si="22"/>
        <v>4</v>
      </c>
      <c r="AU21" s="567">
        <v>11</v>
      </c>
      <c r="AV21" s="567">
        <f t="shared" si="23"/>
        <v>10</v>
      </c>
      <c r="AW21" s="568" t="str">
        <f t="shared" si="24"/>
        <v>Comunitat Valenciana</v>
      </c>
      <c r="AX21" s="569">
        <f t="shared" si="25"/>
        <v>36.650368454816501</v>
      </c>
    </row>
    <row r="22" spans="1:50" s="329" customFormat="1" ht="18" customHeight="1" x14ac:dyDescent="0.35">
      <c r="A22" s="348"/>
      <c r="B22" s="548" t="s">
        <v>35</v>
      </c>
      <c r="C22" s="573"/>
      <c r="D22" s="574">
        <f t="shared" si="6"/>
        <v>2705833</v>
      </c>
      <c r="E22" s="575">
        <f t="shared" si="0"/>
        <v>5.5653022915919159</v>
      </c>
      <c r="F22" s="573"/>
      <c r="G22" s="576">
        <f>'20pobl'!J23</f>
        <v>1985942</v>
      </c>
      <c r="H22" s="577">
        <f t="shared" si="7"/>
        <v>5.1327833754577608</v>
      </c>
      <c r="I22" s="573"/>
      <c r="J22" s="576">
        <f>'20pobl'!Q23</f>
        <v>478661</v>
      </c>
      <c r="K22" s="577">
        <f t="shared" si="8"/>
        <v>6.8596378240321565</v>
      </c>
      <c r="L22" s="573"/>
      <c r="M22" s="576">
        <f>'20pobl'!X23</f>
        <v>241230</v>
      </c>
      <c r="N22" s="577">
        <f t="shared" si="1"/>
        <v>8.1760852810128952</v>
      </c>
      <c r="O22" s="573"/>
      <c r="P22" s="578">
        <f t="shared" si="2"/>
        <v>94502</v>
      </c>
      <c r="Q22" s="579">
        <f t="shared" si="9"/>
        <v>3.4925289180817884</v>
      </c>
      <c r="R22" s="573"/>
      <c r="S22" s="576">
        <f>'34adictcasaad'!G23</f>
        <v>26659</v>
      </c>
      <c r="T22" s="580">
        <f t="shared" si="10"/>
        <v>1.342385628583312</v>
      </c>
      <c r="U22" s="573"/>
      <c r="V22" s="576">
        <f>'34adictcasaad'!J23</f>
        <v>16537</v>
      </c>
      <c r="W22" s="580">
        <f t="shared" si="11"/>
        <v>3.4548459139140228</v>
      </c>
      <c r="X22" s="573"/>
      <c r="Y22" s="576">
        <f>'34adictcasaad'!M23</f>
        <v>51306</v>
      </c>
      <c r="Z22" s="565">
        <f t="shared" si="12"/>
        <v>21.268498942917546</v>
      </c>
      <c r="AA22" s="566"/>
      <c r="AB22" s="567">
        <f t="shared" si="3"/>
        <v>16</v>
      </c>
      <c r="AC22" s="567">
        <v>12</v>
      </c>
      <c r="AD22" s="567">
        <f t="shared" si="13"/>
        <v>14</v>
      </c>
      <c r="AE22" s="568" t="str">
        <f t="shared" si="4"/>
        <v>Murcia, Región de</v>
      </c>
      <c r="AF22" s="569">
        <f t="shared" si="5"/>
        <v>3.9747094661624032</v>
      </c>
      <c r="AG22" s="396"/>
      <c r="AH22" s="567">
        <f t="shared" si="14"/>
        <v>15</v>
      </c>
      <c r="AI22" s="567">
        <v>12</v>
      </c>
      <c r="AJ22" s="567">
        <f t="shared" si="15"/>
        <v>17</v>
      </c>
      <c r="AK22" s="568" t="str">
        <f t="shared" si="16"/>
        <v>Rioja, La</v>
      </c>
      <c r="AL22" s="569">
        <f t="shared" si="17"/>
        <v>1.3513513513513513</v>
      </c>
      <c r="AM22" s="396"/>
      <c r="AN22" s="567">
        <f t="shared" si="18"/>
        <v>19</v>
      </c>
      <c r="AO22" s="567">
        <v>12</v>
      </c>
      <c r="AP22" s="567">
        <f t="shared" si="19"/>
        <v>13</v>
      </c>
      <c r="AQ22" s="568" t="str">
        <f t="shared" si="20"/>
        <v>Madrid, Comunidad de</v>
      </c>
      <c r="AR22" s="569">
        <f t="shared" si="21"/>
        <v>5.8519799116533449</v>
      </c>
      <c r="AS22" s="396"/>
      <c r="AT22" s="567">
        <f t="shared" si="22"/>
        <v>19</v>
      </c>
      <c r="AU22" s="567">
        <v>12</v>
      </c>
      <c r="AV22" s="567">
        <f t="shared" si="23"/>
        <v>14</v>
      </c>
      <c r="AW22" s="568" t="str">
        <f t="shared" si="24"/>
        <v>Murcia, Región de</v>
      </c>
      <c r="AX22" s="569">
        <f t="shared" si="25"/>
        <v>36.535752754992131</v>
      </c>
    </row>
    <row r="23" spans="1:50" s="329" customFormat="1" ht="18" customHeight="1" x14ac:dyDescent="0.35">
      <c r="A23" s="348"/>
      <c r="B23" s="548" t="s">
        <v>42</v>
      </c>
      <c r="C23" s="573"/>
      <c r="D23" s="574">
        <f t="shared" si="6"/>
        <v>7009268</v>
      </c>
      <c r="E23" s="575">
        <f t="shared" si="0"/>
        <v>14.416519889727814</v>
      </c>
      <c r="F23" s="573"/>
      <c r="G23" s="576">
        <f>'20pobl'!J24</f>
        <v>5704269</v>
      </c>
      <c r="H23" s="577">
        <f t="shared" si="7"/>
        <v>14.743017214167919</v>
      </c>
      <c r="I23" s="573"/>
      <c r="J23" s="576">
        <f>'20pobl'!Q24</f>
        <v>912768</v>
      </c>
      <c r="K23" s="577">
        <f t="shared" si="8"/>
        <v>13.080777204255586</v>
      </c>
      <c r="L23" s="573"/>
      <c r="M23" s="576">
        <f>'20pobl'!X24</f>
        <v>392231</v>
      </c>
      <c r="N23" s="577">
        <f t="shared" si="1"/>
        <v>13.294010304924631</v>
      </c>
      <c r="O23" s="573"/>
      <c r="P23" s="578">
        <f t="shared" si="2"/>
        <v>271897</v>
      </c>
      <c r="Q23" s="579">
        <f t="shared" si="9"/>
        <v>3.8791069195813312</v>
      </c>
      <c r="R23" s="573"/>
      <c r="S23" s="576">
        <f>'34adictcasaad'!G24</f>
        <v>64095</v>
      </c>
      <c r="T23" s="580">
        <f t="shared" si="10"/>
        <v>1.1236321428740474</v>
      </c>
      <c r="U23" s="573"/>
      <c r="V23" s="576">
        <f>'34adictcasaad'!J24</f>
        <v>53415</v>
      </c>
      <c r="W23" s="580">
        <f t="shared" si="11"/>
        <v>5.8519799116533449</v>
      </c>
      <c r="X23" s="573"/>
      <c r="Y23" s="576">
        <f>'34adictcasaad'!M24</f>
        <v>154387</v>
      </c>
      <c r="Z23" s="565">
        <f t="shared" si="12"/>
        <v>39.361243756867765</v>
      </c>
      <c r="AA23" s="566"/>
      <c r="AB23" s="567">
        <f t="shared" si="3"/>
        <v>14</v>
      </c>
      <c r="AC23" s="567">
        <v>13</v>
      </c>
      <c r="AD23" s="567">
        <f t="shared" si="13"/>
        <v>6</v>
      </c>
      <c r="AE23" s="568" t="str">
        <f t="shared" si="4"/>
        <v>Cantabria</v>
      </c>
      <c r="AF23" s="569">
        <f t="shared" si="5"/>
        <v>3.9417721219055228</v>
      </c>
      <c r="AG23" s="396"/>
      <c r="AH23" s="567">
        <f t="shared" si="14"/>
        <v>17</v>
      </c>
      <c r="AI23" s="567">
        <v>13</v>
      </c>
      <c r="AJ23" s="567">
        <f t="shared" si="15"/>
        <v>5</v>
      </c>
      <c r="AK23" s="568" t="str">
        <f t="shared" si="16"/>
        <v>Canarias</v>
      </c>
      <c r="AL23" s="569">
        <f t="shared" si="17"/>
        <v>1.3493320176186943</v>
      </c>
      <c r="AM23" s="396"/>
      <c r="AN23" s="567">
        <f t="shared" si="18"/>
        <v>12</v>
      </c>
      <c r="AO23" s="567">
        <v>13</v>
      </c>
      <c r="AP23" s="567">
        <f t="shared" si="19"/>
        <v>17</v>
      </c>
      <c r="AQ23" s="568" t="str">
        <f t="shared" si="20"/>
        <v>Rioja, La</v>
      </c>
      <c r="AR23" s="569">
        <f t="shared" si="21"/>
        <v>5.5898979218349671</v>
      </c>
      <c r="AS23" s="396"/>
      <c r="AT23" s="567">
        <f t="shared" si="22"/>
        <v>8</v>
      </c>
      <c r="AU23" s="567">
        <v>13</v>
      </c>
      <c r="AV23" s="567">
        <f t="shared" si="23"/>
        <v>2</v>
      </c>
      <c r="AW23" s="568" t="str">
        <f t="shared" si="24"/>
        <v>Aragón</v>
      </c>
      <c r="AX23" s="569">
        <f t="shared" si="25"/>
        <v>34.864978772833339</v>
      </c>
    </row>
    <row r="24" spans="1:50" s="329" customFormat="1" ht="18" customHeight="1" x14ac:dyDescent="0.35">
      <c r="A24" s="348"/>
      <c r="B24" s="548" t="s">
        <v>43</v>
      </c>
      <c r="C24" s="573"/>
      <c r="D24" s="574">
        <f t="shared" si="6"/>
        <v>1568492</v>
      </c>
      <c r="E24" s="575">
        <f t="shared" si="0"/>
        <v>3.226042450492542</v>
      </c>
      <c r="F24" s="573"/>
      <c r="G24" s="576">
        <f>'20pobl'!J25</f>
        <v>1307004</v>
      </c>
      <c r="H24" s="577">
        <f t="shared" si="7"/>
        <v>3.3780283627904519</v>
      </c>
      <c r="I24" s="573"/>
      <c r="J24" s="576">
        <f>'20pobl'!Q25</f>
        <v>189074</v>
      </c>
      <c r="K24" s="577">
        <f t="shared" si="8"/>
        <v>2.7095985717262443</v>
      </c>
      <c r="L24" s="573"/>
      <c r="M24" s="576">
        <f>'20pobl'!X25</f>
        <v>72414</v>
      </c>
      <c r="N24" s="577">
        <f t="shared" si="1"/>
        <v>2.4543507836474228</v>
      </c>
      <c r="O24" s="573"/>
      <c r="P24" s="578">
        <f t="shared" si="2"/>
        <v>62343</v>
      </c>
      <c r="Q24" s="579">
        <f t="shared" si="9"/>
        <v>3.9747094661624032</v>
      </c>
      <c r="R24" s="573"/>
      <c r="S24" s="576">
        <f>'34adictcasaad'!G25</f>
        <v>21883</v>
      </c>
      <c r="T24" s="580">
        <f t="shared" si="10"/>
        <v>1.6742871483178323</v>
      </c>
      <c r="U24" s="573"/>
      <c r="V24" s="576">
        <f>'34adictcasaad'!J25</f>
        <v>14003</v>
      </c>
      <c r="W24" s="580">
        <f t="shared" si="11"/>
        <v>7.4060949681077251</v>
      </c>
      <c r="X24" s="573"/>
      <c r="Y24" s="576">
        <f>'34adictcasaad'!M25</f>
        <v>26457</v>
      </c>
      <c r="Z24" s="565">
        <f t="shared" si="12"/>
        <v>36.535752754992131</v>
      </c>
      <c r="AA24" s="566"/>
      <c r="AB24" s="567">
        <f t="shared" si="3"/>
        <v>12</v>
      </c>
      <c r="AC24" s="567">
        <v>14</v>
      </c>
      <c r="AD24" s="567">
        <f t="shared" si="13"/>
        <v>13</v>
      </c>
      <c r="AE24" s="568" t="str">
        <f t="shared" si="4"/>
        <v>Madrid, Comunidad de</v>
      </c>
      <c r="AF24" s="569">
        <f t="shared" si="5"/>
        <v>3.8791069195813312</v>
      </c>
      <c r="AG24" s="396"/>
      <c r="AH24" s="567">
        <f t="shared" si="14"/>
        <v>4</v>
      </c>
      <c r="AI24" s="567">
        <v>14</v>
      </c>
      <c r="AJ24" s="567">
        <f t="shared" si="15"/>
        <v>10</v>
      </c>
      <c r="AK24" s="568" t="str">
        <f t="shared" si="16"/>
        <v>Comunitat Valenciana</v>
      </c>
      <c r="AL24" s="569">
        <f t="shared" si="17"/>
        <v>1.3459761813567459</v>
      </c>
      <c r="AM24" s="396"/>
      <c r="AN24" s="567">
        <f t="shared" si="18"/>
        <v>4</v>
      </c>
      <c r="AO24" s="567">
        <v>14</v>
      </c>
      <c r="AP24" s="567">
        <f t="shared" si="19"/>
        <v>5</v>
      </c>
      <c r="AQ24" s="568" t="str">
        <f t="shared" si="20"/>
        <v>Canarias</v>
      </c>
      <c r="AR24" s="569">
        <f t="shared" si="21"/>
        <v>5.5210487668501287</v>
      </c>
      <c r="AS24" s="396"/>
      <c r="AT24" s="567">
        <f t="shared" si="22"/>
        <v>12</v>
      </c>
      <c r="AU24" s="567">
        <v>14</v>
      </c>
      <c r="AV24" s="567">
        <f t="shared" si="23"/>
        <v>18</v>
      </c>
      <c r="AW24" s="568" t="str">
        <f t="shared" si="24"/>
        <v>Ceuta y Melilla</v>
      </c>
      <c r="AX24" s="569">
        <f t="shared" si="25"/>
        <v>32.294848299735285</v>
      </c>
    </row>
    <row r="25" spans="1:50" s="329" customFormat="1" ht="18" customHeight="1" x14ac:dyDescent="0.35">
      <c r="B25" s="548" t="s">
        <v>44</v>
      </c>
      <c r="C25" s="573"/>
      <c r="D25" s="581">
        <f t="shared" si="6"/>
        <v>678333</v>
      </c>
      <c r="E25" s="575">
        <f t="shared" si="0"/>
        <v>1.3951815205751497</v>
      </c>
      <c r="F25" s="573"/>
      <c r="G25" s="582">
        <f>'20pobl'!J26</f>
        <v>537748</v>
      </c>
      <c r="H25" s="577">
        <f t="shared" si="7"/>
        <v>1.3898411910245414</v>
      </c>
      <c r="I25" s="573"/>
      <c r="J25" s="582">
        <f>'20pobl'!Q26</f>
        <v>97707</v>
      </c>
      <c r="K25" s="577">
        <f t="shared" si="8"/>
        <v>1.4002282050819053</v>
      </c>
      <c r="L25" s="573"/>
      <c r="M25" s="582">
        <f>'20pobl'!X26</f>
        <v>42878</v>
      </c>
      <c r="N25" s="577">
        <f t="shared" si="1"/>
        <v>1.4532777211759356</v>
      </c>
      <c r="O25" s="573"/>
      <c r="P25" s="583">
        <f t="shared" si="2"/>
        <v>23630</v>
      </c>
      <c r="Q25" s="579">
        <f t="shared" si="9"/>
        <v>3.4835397953512506</v>
      </c>
      <c r="R25" s="573"/>
      <c r="S25" s="582">
        <f>'34adictcasaad'!G26</f>
        <v>5544</v>
      </c>
      <c r="T25" s="580">
        <f t="shared" si="10"/>
        <v>1.030966177466025</v>
      </c>
      <c r="U25" s="573"/>
      <c r="V25" s="582">
        <f>'34adictcasaad'!J26</f>
        <v>4487</v>
      </c>
      <c r="W25" s="580">
        <f t="shared" si="11"/>
        <v>4.5923014727706306</v>
      </c>
      <c r="X25" s="573"/>
      <c r="Y25" s="582">
        <f>'34adictcasaad'!M26</f>
        <v>13599</v>
      </c>
      <c r="Z25" s="565">
        <f t="shared" si="12"/>
        <v>31.715565091655396</v>
      </c>
      <c r="AA25" s="566"/>
      <c r="AB25" s="567">
        <f t="shared" si="3"/>
        <v>17</v>
      </c>
      <c r="AC25" s="567">
        <v>15</v>
      </c>
      <c r="AD25" s="567">
        <f t="shared" si="13"/>
        <v>4</v>
      </c>
      <c r="AE25" s="568" t="str">
        <f t="shared" si="4"/>
        <v>Balears, Illes</v>
      </c>
      <c r="AF25" s="569">
        <f t="shared" si="5"/>
        <v>3.7507874859551475</v>
      </c>
      <c r="AG25" s="396"/>
      <c r="AH25" s="567">
        <f t="shared" si="14"/>
        <v>19</v>
      </c>
      <c r="AI25" s="567">
        <v>15</v>
      </c>
      <c r="AJ25" s="567">
        <f t="shared" si="15"/>
        <v>12</v>
      </c>
      <c r="AK25" s="568" t="str">
        <f t="shared" si="16"/>
        <v>Galicia</v>
      </c>
      <c r="AL25" s="569">
        <f t="shared" si="17"/>
        <v>1.342385628583312</v>
      </c>
      <c r="AM25" s="396"/>
      <c r="AN25" s="567">
        <f t="shared" si="18"/>
        <v>18</v>
      </c>
      <c r="AO25" s="567">
        <v>15</v>
      </c>
      <c r="AP25" s="567">
        <f t="shared" si="19"/>
        <v>2</v>
      </c>
      <c r="AQ25" s="568" t="str">
        <f t="shared" si="20"/>
        <v>Aragón</v>
      </c>
      <c r="AR25" s="569">
        <f t="shared" si="21"/>
        <v>5.2421671844716924</v>
      </c>
      <c r="AS25" s="396"/>
      <c r="AT25" s="567">
        <f t="shared" si="22"/>
        <v>15</v>
      </c>
      <c r="AU25" s="567">
        <v>15</v>
      </c>
      <c r="AV25" s="567">
        <f t="shared" si="23"/>
        <v>15</v>
      </c>
      <c r="AW25" s="568" t="str">
        <f t="shared" si="24"/>
        <v>Navarra, Comunidad Foral de</v>
      </c>
      <c r="AX25" s="569">
        <f t="shared" si="25"/>
        <v>31.715565091655396</v>
      </c>
    </row>
    <row r="26" spans="1:50" s="329" customFormat="1" ht="18" customHeight="1" x14ac:dyDescent="0.35">
      <c r="B26" s="548" t="s">
        <v>45</v>
      </c>
      <c r="C26" s="573"/>
      <c r="D26" s="581">
        <f t="shared" si="6"/>
        <v>2227684</v>
      </c>
      <c r="E26" s="575">
        <f t="shared" si="0"/>
        <v>4.5818551514977628</v>
      </c>
      <c r="F26" s="573"/>
      <c r="G26" s="582">
        <f>'20pobl'!J27</f>
        <v>1697134</v>
      </c>
      <c r="H26" s="577">
        <f t="shared" si="7"/>
        <v>4.38634218981427</v>
      </c>
      <c r="I26" s="573"/>
      <c r="J26" s="582">
        <f>'20pobl'!Q27</f>
        <v>367754</v>
      </c>
      <c r="K26" s="577">
        <f t="shared" si="8"/>
        <v>5.2702418796165169</v>
      </c>
      <c r="L26" s="573"/>
      <c r="M26" s="582">
        <f>'20pobl'!X27</f>
        <v>162796</v>
      </c>
      <c r="N26" s="577">
        <f t="shared" si="1"/>
        <v>5.5176967185166657</v>
      </c>
      <c r="O26" s="573"/>
      <c r="P26" s="583">
        <f t="shared" si="2"/>
        <v>119985</v>
      </c>
      <c r="Q26" s="579">
        <f t="shared" si="9"/>
        <v>5.3860870751866061</v>
      </c>
      <c r="R26" s="573"/>
      <c r="S26" s="582">
        <f>'34adictcasaad'!G27</f>
        <v>31447</v>
      </c>
      <c r="T26" s="580">
        <f t="shared" si="10"/>
        <v>1.8529473807018184</v>
      </c>
      <c r="U26" s="573"/>
      <c r="V26" s="582">
        <f>'34adictcasaad'!J27</f>
        <v>23987</v>
      </c>
      <c r="W26" s="580">
        <f t="shared" si="11"/>
        <v>6.5225667157937099</v>
      </c>
      <c r="X26" s="573"/>
      <c r="Y26" s="582">
        <f>'34adictcasaad'!M27</f>
        <v>64551</v>
      </c>
      <c r="Z26" s="565">
        <f t="shared" si="12"/>
        <v>39.651465637976365</v>
      </c>
      <c r="AA26" s="566"/>
      <c r="AB26" s="567">
        <f t="shared" si="3"/>
        <v>3</v>
      </c>
      <c r="AC26" s="567">
        <v>16</v>
      </c>
      <c r="AD26" s="567">
        <f t="shared" si="13"/>
        <v>12</v>
      </c>
      <c r="AE26" s="568" t="str">
        <f t="shared" si="4"/>
        <v>Galicia</v>
      </c>
      <c r="AF26" s="570">
        <f t="shared" si="5"/>
        <v>3.4925289180817884</v>
      </c>
      <c r="AG26" s="396"/>
      <c r="AH26" s="567">
        <f t="shared" si="14"/>
        <v>3</v>
      </c>
      <c r="AI26" s="567">
        <v>16</v>
      </c>
      <c r="AJ26" s="567">
        <f t="shared" si="15"/>
        <v>4</v>
      </c>
      <c r="AK26" s="568" t="str">
        <f t="shared" si="16"/>
        <v>Balears, Illes</v>
      </c>
      <c r="AL26" s="569">
        <f t="shared" si="17"/>
        <v>1.305632084919667</v>
      </c>
      <c r="AM26" s="396"/>
      <c r="AN26" s="567">
        <f t="shared" si="18"/>
        <v>8</v>
      </c>
      <c r="AO26" s="567">
        <v>16</v>
      </c>
      <c r="AP26" s="567">
        <f t="shared" si="19"/>
        <v>3</v>
      </c>
      <c r="AQ26" s="568" t="str">
        <f t="shared" si="20"/>
        <v>Asturias, Principado de</v>
      </c>
      <c r="AR26" s="569">
        <f t="shared" si="21"/>
        <v>4.909603918767635</v>
      </c>
      <c r="AS26" s="396"/>
      <c r="AT26" s="567">
        <f t="shared" si="22"/>
        <v>7</v>
      </c>
      <c r="AU26" s="567">
        <v>16</v>
      </c>
      <c r="AV26" s="567">
        <f t="shared" si="23"/>
        <v>5</v>
      </c>
      <c r="AW26" s="568" t="str">
        <f t="shared" si="24"/>
        <v>Canarias</v>
      </c>
      <c r="AX26" s="569">
        <f t="shared" si="25"/>
        <v>29.37944344880556</v>
      </c>
    </row>
    <row r="27" spans="1:50" s="329" customFormat="1" ht="18" customHeight="1" x14ac:dyDescent="0.35">
      <c r="B27" s="548" t="s">
        <v>46</v>
      </c>
      <c r="C27" s="573"/>
      <c r="D27" s="581">
        <f t="shared" si="6"/>
        <v>324184</v>
      </c>
      <c r="E27" s="584">
        <f t="shared" si="0"/>
        <v>0.6667750589550181</v>
      </c>
      <c r="F27" s="573"/>
      <c r="G27" s="582">
        <f>'20pobl'!J28</f>
        <v>252488</v>
      </c>
      <c r="H27" s="585">
        <f t="shared" si="7"/>
        <v>0.65257001911565349</v>
      </c>
      <c r="I27" s="573"/>
      <c r="J27" s="582">
        <f>'20pobl'!Q28</f>
        <v>49178</v>
      </c>
      <c r="K27" s="585">
        <f t="shared" si="8"/>
        <v>0.70476447613290694</v>
      </c>
      <c r="L27" s="573"/>
      <c r="M27" s="582">
        <f>'20pobl'!X28</f>
        <v>22518</v>
      </c>
      <c r="N27" s="585">
        <f t="shared" si="1"/>
        <v>0.76320975151452297</v>
      </c>
      <c r="O27" s="573"/>
      <c r="P27" s="583">
        <f t="shared" si="2"/>
        <v>14709</v>
      </c>
      <c r="Q27" s="586">
        <f t="shared" si="9"/>
        <v>4.5372381116896578</v>
      </c>
      <c r="R27" s="573"/>
      <c r="S27" s="582">
        <f>'34adictcasaad'!G28</f>
        <v>3412</v>
      </c>
      <c r="T27" s="587">
        <f t="shared" si="10"/>
        <v>1.3513513513513513</v>
      </c>
      <c r="U27" s="573"/>
      <c r="V27" s="582">
        <f>'34adictcasaad'!J28</f>
        <v>2749</v>
      </c>
      <c r="W27" s="587">
        <f t="shared" si="11"/>
        <v>5.5898979218349671</v>
      </c>
      <c r="X27" s="573"/>
      <c r="Y27" s="582">
        <f>'34adictcasaad'!M28</f>
        <v>8548</v>
      </c>
      <c r="Z27" s="588">
        <f t="shared" si="12"/>
        <v>37.960742517097437</v>
      </c>
      <c r="AA27" s="566"/>
      <c r="AB27" s="567">
        <f t="shared" si="3"/>
        <v>7</v>
      </c>
      <c r="AC27" s="567">
        <v>17</v>
      </c>
      <c r="AD27" s="567">
        <f t="shared" si="13"/>
        <v>15</v>
      </c>
      <c r="AE27" s="568" t="str">
        <f t="shared" si="4"/>
        <v>Navarra, Comunidad Foral de</v>
      </c>
      <c r="AF27" s="569">
        <f t="shared" si="5"/>
        <v>3.4835397953512506</v>
      </c>
      <c r="AG27" s="396"/>
      <c r="AH27" s="567">
        <f t="shared" si="14"/>
        <v>12</v>
      </c>
      <c r="AI27" s="567">
        <v>17</v>
      </c>
      <c r="AJ27" s="567">
        <f t="shared" si="15"/>
        <v>13</v>
      </c>
      <c r="AK27" s="568" t="str">
        <f t="shared" si="16"/>
        <v>Madrid, Comunidad de</v>
      </c>
      <c r="AL27" s="569">
        <f t="shared" si="17"/>
        <v>1.1236321428740474</v>
      </c>
      <c r="AM27" s="396"/>
      <c r="AN27" s="567">
        <f t="shared" si="18"/>
        <v>13</v>
      </c>
      <c r="AO27" s="567">
        <v>17</v>
      </c>
      <c r="AP27" s="567">
        <f t="shared" si="19"/>
        <v>6</v>
      </c>
      <c r="AQ27" s="568" t="str">
        <f t="shared" si="20"/>
        <v>Cantabria</v>
      </c>
      <c r="AR27" s="569">
        <f t="shared" si="21"/>
        <v>4.9011519844149136</v>
      </c>
      <c r="AS27" s="396"/>
      <c r="AT27" s="567">
        <f t="shared" si="22"/>
        <v>9</v>
      </c>
      <c r="AU27" s="567">
        <v>17</v>
      </c>
      <c r="AV27" s="567">
        <f t="shared" si="23"/>
        <v>6</v>
      </c>
      <c r="AW27" s="568" t="str">
        <f t="shared" si="24"/>
        <v>Cantabria</v>
      </c>
      <c r="AX27" s="569">
        <f t="shared" si="25"/>
        <v>28.643009295120063</v>
      </c>
    </row>
    <row r="28" spans="1:50" s="329" customFormat="1" ht="18" customHeight="1" x14ac:dyDescent="0.35">
      <c r="B28" s="548" t="s">
        <v>1</v>
      </c>
      <c r="C28" s="573"/>
      <c r="D28" s="581">
        <f t="shared" si="6"/>
        <v>169164</v>
      </c>
      <c r="E28" s="584">
        <f t="shared" si="0"/>
        <v>0.34793307526918876</v>
      </c>
      <c r="F28" s="573"/>
      <c r="G28" s="582">
        <f>'20pobl'!J29</f>
        <v>147659</v>
      </c>
      <c r="H28" s="585">
        <f t="shared" si="7"/>
        <v>0.38163333090126372</v>
      </c>
      <c r="I28" s="573"/>
      <c r="J28" s="582">
        <f>'20pobl'!Q29</f>
        <v>16594</v>
      </c>
      <c r="K28" s="585">
        <f t="shared" si="8"/>
        <v>0.23780677776545323</v>
      </c>
      <c r="L28" s="573"/>
      <c r="M28" s="582">
        <f>'20pobl'!X29</f>
        <v>4911</v>
      </c>
      <c r="N28" s="585">
        <f t="shared" si="1"/>
        <v>0.16645008835988198</v>
      </c>
      <c r="O28" s="573"/>
      <c r="P28" s="583">
        <f t="shared" si="2"/>
        <v>5640</v>
      </c>
      <c r="Q28" s="586">
        <f t="shared" si="9"/>
        <v>3.3340427041214444</v>
      </c>
      <c r="R28" s="573"/>
      <c r="S28" s="582">
        <f>'34adictcasaad'!G29</f>
        <v>3031</v>
      </c>
      <c r="T28" s="587">
        <f t="shared" si="10"/>
        <v>2.0527025105140897</v>
      </c>
      <c r="U28" s="573"/>
      <c r="V28" s="582">
        <f>'34adictcasaad'!J29</f>
        <v>1023</v>
      </c>
      <c r="W28" s="587">
        <f t="shared" si="11"/>
        <v>6.1648788718814025</v>
      </c>
      <c r="X28" s="573"/>
      <c r="Y28" s="582">
        <f>'34adictcasaad'!M29</f>
        <v>1586</v>
      </c>
      <c r="Z28" s="588">
        <f t="shared" si="12"/>
        <v>32.294848299735285</v>
      </c>
      <c r="AA28" s="566"/>
      <c r="AB28" s="567">
        <f t="shared" si="3"/>
        <v>18</v>
      </c>
      <c r="AC28" s="567">
        <v>18</v>
      </c>
      <c r="AD28" s="567">
        <f t="shared" si="13"/>
        <v>18</v>
      </c>
      <c r="AE28" s="568" t="str">
        <f t="shared" si="4"/>
        <v>Ceuta y Melilla</v>
      </c>
      <c r="AF28" s="569">
        <f t="shared" si="5"/>
        <v>3.3340427041214444</v>
      </c>
      <c r="AG28" s="396"/>
      <c r="AH28" s="567">
        <f t="shared" si="14"/>
        <v>1</v>
      </c>
      <c r="AI28" s="567">
        <v>18</v>
      </c>
      <c r="AJ28" s="567">
        <f t="shared" si="15"/>
        <v>2</v>
      </c>
      <c r="AK28" s="568" t="str">
        <f t="shared" si="16"/>
        <v>Aragón</v>
      </c>
      <c r="AL28" s="569">
        <f t="shared" si="17"/>
        <v>1.0386517642303394</v>
      </c>
      <c r="AM28" s="396"/>
      <c r="AN28" s="567">
        <f t="shared" si="18"/>
        <v>10</v>
      </c>
      <c r="AO28" s="567">
        <v>18</v>
      </c>
      <c r="AP28" s="567">
        <f t="shared" si="19"/>
        <v>15</v>
      </c>
      <c r="AQ28" s="568" t="str">
        <f t="shared" si="20"/>
        <v>Navarra, Comunidad Foral de</v>
      </c>
      <c r="AR28" s="569">
        <f t="shared" si="21"/>
        <v>4.5923014727706306</v>
      </c>
      <c r="AS28" s="396"/>
      <c r="AT28" s="567">
        <f t="shared" si="22"/>
        <v>14</v>
      </c>
      <c r="AU28" s="567">
        <v>18</v>
      </c>
      <c r="AV28" s="567">
        <f t="shared" si="23"/>
        <v>3</v>
      </c>
      <c r="AW28" s="568" t="str">
        <f t="shared" si="24"/>
        <v>Asturias, Principado de</v>
      </c>
      <c r="AX28" s="569">
        <f t="shared" si="25"/>
        <v>28.496051518285231</v>
      </c>
    </row>
    <row r="29" spans="1:50" s="329" customFormat="1" ht="3.75" customHeight="1" x14ac:dyDescent="0.3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5</v>
      </c>
      <c r="AE29" s="568" t="str">
        <f t="shared" si="4"/>
        <v>Canarias</v>
      </c>
      <c r="AF29" s="569">
        <f t="shared" si="5"/>
        <v>3.1740423467696766</v>
      </c>
      <c r="AG29" s="396"/>
      <c r="AH29" s="396"/>
      <c r="AI29" s="396"/>
      <c r="AJ29" s="567">
        <f>MATCH(AI30,AH$11:AH$30,0)</f>
        <v>15</v>
      </c>
      <c r="AK29" s="568" t="str">
        <f t="shared" si="16"/>
        <v>Navarra, Comunidad Foral de</v>
      </c>
      <c r="AL29" s="569">
        <f t="shared" si="17"/>
        <v>1.030966177466025</v>
      </c>
      <c r="AM29" s="396"/>
      <c r="AN29" s="396"/>
      <c r="AO29" s="396"/>
      <c r="AP29" s="567">
        <f>MATCH(AO30,AN$11:AN$30,0)</f>
        <v>12</v>
      </c>
      <c r="AQ29" s="568" t="str">
        <f t="shared" si="20"/>
        <v>Galicia</v>
      </c>
      <c r="AR29" s="569">
        <f>INDEX(W$11:W$30,AP29,1)</f>
        <v>3.4548459139140228</v>
      </c>
      <c r="AS29" s="396"/>
      <c r="AT29" s="396"/>
      <c r="AU29" s="396"/>
      <c r="AV29" s="567">
        <f>MATCH(AU30,AT$11:AT$30,0)</f>
        <v>12</v>
      </c>
      <c r="AW29" s="568" t="str">
        <f t="shared" si="24"/>
        <v>Galicia</v>
      </c>
      <c r="AX29" s="569">
        <f t="shared" si="25"/>
        <v>21.268498942917546</v>
      </c>
    </row>
    <row r="30" spans="1:50" s="329" customFormat="1" ht="18" customHeight="1" x14ac:dyDescent="0.3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2126756</v>
      </c>
      <c r="Q30" s="545">
        <f>P30*100/D30</f>
        <v>4.3742684934572296</v>
      </c>
      <c r="R30" s="320"/>
      <c r="S30" s="549">
        <f>SUM(S11:S28)</f>
        <v>557737</v>
      </c>
      <c r="T30" s="546">
        <f>S30*100/G30</f>
        <v>1.441503931875999</v>
      </c>
      <c r="U30" s="320"/>
      <c r="V30" s="549">
        <f>SUM(V11:V28)</f>
        <v>449586</v>
      </c>
      <c r="W30" s="546">
        <f>V30*100/J30</f>
        <v>6.4429672163709197</v>
      </c>
      <c r="X30" s="320"/>
      <c r="Y30" s="549">
        <f>SUM(Y11:Y28)</f>
        <v>1119433</v>
      </c>
      <c r="Z30" s="551">
        <f>Y30*100/M30</f>
        <v>37.941299483398033</v>
      </c>
      <c r="AA30" s="566"/>
      <c r="AB30" s="567">
        <f>_xlfn.RANK.EQ(Q30,Q$11:Q$30,0)</f>
        <v>8</v>
      </c>
      <c r="AC30" s="567">
        <v>19</v>
      </c>
      <c r="AD30" s="396"/>
      <c r="AE30" s="396"/>
      <c r="AF30" s="589"/>
      <c r="AG30" s="396"/>
      <c r="AH30" s="567">
        <f t="shared" si="14"/>
        <v>9</v>
      </c>
      <c r="AI30" s="567">
        <v>19</v>
      </c>
      <c r="AJ30" s="396"/>
      <c r="AK30" s="396"/>
      <c r="AL30" s="589"/>
      <c r="AM30" s="396"/>
      <c r="AN30" s="567">
        <f t="shared" si="18"/>
        <v>9</v>
      </c>
      <c r="AO30" s="567">
        <v>19</v>
      </c>
      <c r="AP30" s="396"/>
      <c r="AQ30" s="396"/>
      <c r="AR30" s="589"/>
      <c r="AS30" s="396"/>
      <c r="AT30" s="567">
        <f t="shared" si="22"/>
        <v>10</v>
      </c>
      <c r="AU30" s="567">
        <v>19</v>
      </c>
      <c r="AV30" s="396"/>
      <c r="AW30" s="396"/>
      <c r="AX30" s="589"/>
    </row>
    <row r="31" spans="1:50" s="329" customFormat="1" ht="5.25" customHeight="1" x14ac:dyDescent="0.25">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5">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5">
      <c r="B33" s="1513" t="s">
        <v>170</v>
      </c>
      <c r="C33" s="1513"/>
      <c r="D33" s="1513"/>
      <c r="E33" s="1513"/>
      <c r="F33" s="1513"/>
      <c r="G33" s="1513"/>
      <c r="H33" s="1513"/>
      <c r="I33" s="1513"/>
      <c r="J33" s="1513"/>
      <c r="K33" s="1513"/>
      <c r="L33" s="1513"/>
      <c r="M33" s="1513"/>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5">
      <c r="B34" s="1514"/>
      <c r="C34" s="1514"/>
      <c r="D34" s="1514"/>
      <c r="E34" s="1514"/>
      <c r="F34" s="1514"/>
      <c r="G34" s="1514"/>
      <c r="H34" s="1514"/>
      <c r="I34" s="1514"/>
      <c r="J34" s="1514"/>
      <c r="K34" s="1514"/>
      <c r="L34" s="1514"/>
      <c r="M34" s="1514"/>
      <c r="N34" s="1514"/>
      <c r="O34" s="1514"/>
      <c r="P34" s="1514"/>
    </row>
    <row r="35" spans="2:50" s="329" customFormat="1" ht="4.5" customHeight="1" x14ac:dyDescent="0.25">
      <c r="B35" s="1436"/>
      <c r="C35" s="1436"/>
      <c r="D35" s="1436"/>
      <c r="E35" s="1436"/>
      <c r="F35" s="1436"/>
      <c r="G35" s="1436"/>
      <c r="H35" s="1436"/>
      <c r="I35" s="1436"/>
      <c r="J35" s="1436"/>
      <c r="K35" s="1436"/>
      <c r="L35" s="1436"/>
      <c r="M35" s="1436"/>
      <c r="N35" s="1436"/>
      <c r="O35" s="1436"/>
      <c r="P35" s="143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5">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5">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5">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5">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5">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5">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5">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5">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5">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5">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5">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5">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5">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5">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5">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64"/>
  <sheetViews>
    <sheetView zoomScaleNormal="100" workbookViewId="0"/>
  </sheetViews>
  <sheetFormatPr baseColWidth="10" defaultColWidth="11.453125" defaultRowHeight="14.5" x14ac:dyDescent="0.25"/>
  <cols>
    <col min="1" max="1" width="2.81640625" style="333" customWidth="1"/>
    <col min="2" max="2" width="32.26953125" style="333" customWidth="1"/>
    <col min="3" max="3" width="0.54296875" style="333" customWidth="1"/>
    <col min="4" max="4" width="12.1796875"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 style="333" customWidth="1"/>
    <col min="12" max="12" width="8.453125" style="333" customWidth="1"/>
    <col min="13" max="13" width="5" style="333" customWidth="1"/>
    <col min="14" max="14" width="8.1796875" style="333" customWidth="1"/>
    <col min="15" max="15" width="6.26953125" style="333" customWidth="1"/>
    <col min="16" max="16" width="8.26953125" style="333" customWidth="1"/>
    <col min="17" max="17" width="6.54296875" style="333" customWidth="1"/>
    <col min="18" max="18" width="9" style="333" customWidth="1"/>
    <col min="19" max="19" width="5.81640625" style="333" customWidth="1"/>
    <col min="20" max="20" width="8.81640625" style="333" customWidth="1"/>
    <col min="21" max="21" width="7" style="333" customWidth="1"/>
    <col min="22" max="22" width="7.26953125" style="333" customWidth="1"/>
    <col min="23" max="23" width="3.54296875" style="333" customWidth="1"/>
    <col min="24" max="25" width="2.453125" style="596" bestFit="1" customWidth="1"/>
    <col min="26" max="26" width="4.81640625" style="596" customWidth="1"/>
    <col min="27" max="27" width="14.7265625" style="396" bestFit="1" customWidth="1"/>
    <col min="28" max="28" width="8.1796875" style="396" customWidth="1"/>
    <col min="29" max="29" width="8.453125" style="396" bestFit="1" customWidth="1"/>
    <col min="30" max="30" width="4.26953125" style="396" bestFit="1" customWidth="1"/>
    <col min="31" max="31" width="2.453125" style="333" bestFit="1" customWidth="1"/>
    <col min="32" max="32" width="4.26953125" style="333" bestFit="1" customWidth="1"/>
    <col min="33" max="33" width="8.453125" style="333" bestFit="1" customWidth="1"/>
    <col min="34" max="34" width="4.26953125" style="333" bestFit="1" customWidth="1"/>
    <col min="35" max="16384" width="11.453125" style="333"/>
  </cols>
  <sheetData>
    <row r="1" spans="1:34" s="340" customFormat="1" x14ac:dyDescent="0.25">
      <c r="B1" s="311"/>
      <c r="C1" s="341"/>
      <c r="E1" s="341"/>
      <c r="F1" s="342" t="s">
        <v>135</v>
      </c>
      <c r="G1" s="342"/>
      <c r="H1" s="342"/>
      <c r="I1" s="342" t="s">
        <v>16</v>
      </c>
      <c r="X1" s="598"/>
      <c r="Y1" s="598"/>
      <c r="Z1" s="598"/>
      <c r="AA1" s="342"/>
      <c r="AB1" s="342"/>
      <c r="AC1" s="342"/>
      <c r="AD1" s="342"/>
    </row>
    <row r="2" spans="1:34" s="343" customFormat="1" x14ac:dyDescent="0.35">
      <c r="B2" s="1447"/>
      <c r="C2" s="1447"/>
      <c r="X2" s="599"/>
      <c r="Y2" s="599"/>
      <c r="Z2" s="599"/>
      <c r="AA2" s="556"/>
      <c r="AB2" s="556"/>
      <c r="AC2" s="556"/>
      <c r="AD2" s="556"/>
    </row>
    <row r="3" spans="1:34" s="345" customFormat="1" ht="32.25" customHeight="1" x14ac:dyDescent="0.25">
      <c r="B3" s="1448"/>
      <c r="C3" s="1448"/>
      <c r="X3" s="599"/>
      <c r="Y3" s="599"/>
      <c r="Z3" s="599"/>
      <c r="AA3" s="556"/>
      <c r="AB3" s="556"/>
      <c r="AC3" s="556"/>
      <c r="AD3" s="556"/>
    </row>
    <row r="4" spans="1:34" s="492" customFormat="1" ht="19.5" customHeight="1" x14ac:dyDescent="0.25">
      <c r="A4" s="1519" t="s">
        <v>471</v>
      </c>
      <c r="B4" s="1519"/>
      <c r="C4" s="1519"/>
      <c r="D4" s="1519"/>
      <c r="E4" s="1519"/>
      <c r="F4" s="1519"/>
      <c r="G4" s="1519"/>
      <c r="H4" s="1519"/>
      <c r="I4" s="1519"/>
      <c r="J4" s="1519"/>
      <c r="K4" s="1519"/>
      <c r="L4" s="1519"/>
      <c r="M4" s="1519"/>
      <c r="N4" s="1519"/>
      <c r="O4" s="1519"/>
      <c r="P4" s="1519"/>
      <c r="Q4" s="1519"/>
      <c r="R4" s="1519"/>
      <c r="S4" s="1519"/>
      <c r="T4" s="1519"/>
      <c r="U4" s="1519"/>
      <c r="V4" s="1519"/>
      <c r="AA4" s="556"/>
      <c r="AB4" s="556"/>
      <c r="AC4" s="556"/>
      <c r="AD4" s="556"/>
    </row>
    <row r="5" spans="1:34" s="492" customFormat="1" ht="15.5" x14ac:dyDescent="0.25">
      <c r="B5" s="1475" t="str">
        <f>porsaad!$B$6</f>
        <v>Situación a 31 de agosto de 2025</v>
      </c>
      <c r="C5" s="1475"/>
      <c r="D5" s="1475"/>
      <c r="E5" s="1475"/>
      <c r="F5" s="1475"/>
      <c r="G5" s="1475"/>
      <c r="H5" s="1475"/>
      <c r="I5" s="1475"/>
      <c r="J5" s="1475"/>
      <c r="K5" s="1475"/>
      <c r="L5" s="1475"/>
      <c r="M5" s="1475"/>
      <c r="N5" s="1475"/>
      <c r="O5" s="1475"/>
      <c r="P5" s="1475"/>
      <c r="Q5" s="1475"/>
      <c r="R5" s="1475"/>
      <c r="S5" s="1475"/>
      <c r="T5" s="1475"/>
      <c r="U5" s="1475"/>
      <c r="V5" s="1475"/>
      <c r="AA5" s="556"/>
      <c r="AB5" s="556"/>
      <c r="AC5" s="556"/>
      <c r="AD5" s="556"/>
    </row>
    <row r="6" spans="1:34" s="492" customFormat="1" ht="6" customHeight="1" x14ac:dyDescent="0.25">
      <c r="AA6" s="556"/>
      <c r="AB6" s="556"/>
      <c r="AC6" s="556"/>
      <c r="AD6" s="556"/>
    </row>
    <row r="7" spans="1:34" s="437" customFormat="1" ht="7.5" customHeight="1" x14ac:dyDescent="0.25">
      <c r="A7" s="488"/>
      <c r="B7" s="1451" t="s">
        <v>12</v>
      </c>
      <c r="D7" s="1476" t="s">
        <v>243</v>
      </c>
      <c r="E7" s="593"/>
      <c r="F7" s="1516"/>
      <c r="G7" s="1516"/>
      <c r="H7" s="489"/>
      <c r="I7" s="445"/>
      <c r="J7" s="445"/>
      <c r="K7" s="445"/>
      <c r="L7" s="445"/>
      <c r="M7" s="489"/>
      <c r="N7" s="489"/>
      <c r="O7" s="489"/>
      <c r="P7" s="489"/>
      <c r="Q7" s="489"/>
      <c r="R7" s="489"/>
      <c r="S7" s="594"/>
      <c r="T7" s="489"/>
      <c r="U7" s="489"/>
      <c r="V7" s="595"/>
      <c r="AA7" s="513"/>
      <c r="AB7" s="513"/>
      <c r="AC7" s="513"/>
      <c r="AD7" s="513"/>
    </row>
    <row r="8" spans="1:34" s="437" customFormat="1" ht="15" customHeight="1" x14ac:dyDescent="0.25">
      <c r="A8" s="488"/>
      <c r="B8" s="1452"/>
      <c r="D8" s="1515"/>
      <c r="F8" s="1476" t="s">
        <v>382</v>
      </c>
      <c r="G8" s="1477"/>
      <c r="I8" s="1476" t="s">
        <v>383</v>
      </c>
      <c r="J8" s="1478"/>
      <c r="K8" s="1524" t="s">
        <v>371</v>
      </c>
      <c r="L8" s="1525"/>
      <c r="M8" s="1525"/>
      <c r="N8" s="1525"/>
      <c r="O8" s="1525"/>
      <c r="P8" s="1525"/>
      <c r="Q8" s="1525"/>
      <c r="R8" s="1525"/>
      <c r="S8" s="1525"/>
      <c r="T8" s="1525"/>
      <c r="U8" s="1525"/>
      <c r="V8" s="1526"/>
      <c r="AA8" s="513"/>
      <c r="AB8" s="513"/>
      <c r="AC8" s="513"/>
      <c r="AD8" s="513"/>
    </row>
    <row r="9" spans="1:34" s="437" customFormat="1" ht="25.5" customHeight="1" x14ac:dyDescent="0.25">
      <c r="A9" s="488"/>
      <c r="B9" s="1452"/>
      <c r="D9" s="1487"/>
      <c r="E9" s="491"/>
      <c r="F9" s="1517"/>
      <c r="G9" s="1518"/>
      <c r="I9" s="1517"/>
      <c r="J9" s="1523"/>
      <c r="K9" s="1520" t="s">
        <v>372</v>
      </c>
      <c r="L9" s="1521"/>
      <c r="M9" s="1520" t="s">
        <v>373</v>
      </c>
      <c r="N9" s="1522"/>
      <c r="O9" s="1520" t="s">
        <v>374</v>
      </c>
      <c r="P9" s="1521"/>
      <c r="Q9" s="1528" t="s">
        <v>375</v>
      </c>
      <c r="R9" s="1528"/>
      <c r="S9" s="1529" t="s">
        <v>376</v>
      </c>
      <c r="T9" s="1530"/>
      <c r="U9" s="1531" t="s">
        <v>377</v>
      </c>
      <c r="V9" s="1532"/>
      <c r="AA9" s="513"/>
      <c r="AB9" s="513"/>
      <c r="AC9" s="513"/>
      <c r="AD9" s="513"/>
    </row>
    <row r="10" spans="1:34" s="437" customFormat="1" ht="39" x14ac:dyDescent="0.25">
      <c r="A10" s="488"/>
      <c r="B10" s="1453"/>
      <c r="D10" s="600" t="s">
        <v>9</v>
      </c>
      <c r="E10" s="493"/>
      <c r="F10" s="455" t="s">
        <v>9</v>
      </c>
      <c r="G10" s="401" t="s">
        <v>272</v>
      </c>
      <c r="H10" s="494"/>
      <c r="I10" s="400" t="s">
        <v>9</v>
      </c>
      <c r="J10" s="406" t="s">
        <v>272</v>
      </c>
      <c r="K10" s="601" t="s">
        <v>9</v>
      </c>
      <c r="L10" s="403" t="s">
        <v>378</v>
      </c>
      <c r="M10" s="405" t="s">
        <v>9</v>
      </c>
      <c r="N10" s="403" t="s">
        <v>378</v>
      </c>
      <c r="O10" s="407" t="s">
        <v>9</v>
      </c>
      <c r="P10" s="403" t="s">
        <v>378</v>
      </c>
      <c r="Q10" s="406" t="s">
        <v>9</v>
      </c>
      <c r="R10" s="735" t="s">
        <v>378</v>
      </c>
      <c r="S10" s="406" t="s">
        <v>9</v>
      </c>
      <c r="T10" s="736" t="s">
        <v>378</v>
      </c>
      <c r="U10" s="407" t="s">
        <v>9</v>
      </c>
      <c r="V10" s="735" t="s">
        <v>378</v>
      </c>
      <c r="AA10" s="568" t="s">
        <v>207</v>
      </c>
      <c r="AB10" s="602" t="s">
        <v>384</v>
      </c>
      <c r="AC10" s="603" t="s">
        <v>385</v>
      </c>
      <c r="AD10" s="513"/>
    </row>
    <row r="11" spans="1:34" s="328" customFormat="1" ht="8.25" customHeight="1" x14ac:dyDescent="0.25">
      <c r="A11" s="326"/>
      <c r="B11" s="327"/>
      <c r="D11" s="327"/>
      <c r="F11" s="327"/>
      <c r="G11" s="327"/>
      <c r="I11" s="327"/>
      <c r="J11" s="327"/>
      <c r="K11" s="319"/>
      <c r="L11" s="348"/>
      <c r="M11" s="329"/>
      <c r="N11" s="329"/>
      <c r="O11" s="329"/>
      <c r="P11" s="329"/>
      <c r="Q11" s="329"/>
      <c r="R11" s="329"/>
      <c r="S11" s="329"/>
      <c r="T11" s="329"/>
      <c r="U11" s="329"/>
      <c r="V11" s="329"/>
      <c r="X11" s="596"/>
      <c r="Y11" s="596"/>
      <c r="Z11" s="596"/>
      <c r="AA11" s="604">
        <v>44286</v>
      </c>
      <c r="AB11" s="602">
        <v>25720</v>
      </c>
      <c r="AC11" s="602">
        <v>23592</v>
      </c>
      <c r="AD11" s="396"/>
    </row>
    <row r="12" spans="1:34" s="331" customFormat="1" x14ac:dyDescent="0.35">
      <c r="A12" s="330"/>
      <c r="B12" s="349" t="s">
        <v>8</v>
      </c>
      <c r="C12" s="350"/>
      <c r="D12" s="605">
        <v>397870</v>
      </c>
      <c r="E12" s="350"/>
      <c r="F12" s="355">
        <v>3795</v>
      </c>
      <c r="G12" s="358">
        <v>0.95382914017141285</v>
      </c>
      <c r="H12" s="350"/>
      <c r="I12" s="355">
        <v>3141</v>
      </c>
      <c r="J12" s="358">
        <v>0.78945384170709032</v>
      </c>
      <c r="K12" s="355">
        <v>2919</v>
      </c>
      <c r="L12" s="358">
        <v>92.932187201528166</v>
      </c>
      <c r="M12" s="355">
        <v>44</v>
      </c>
      <c r="N12" s="358">
        <v>1.4008277618592806</v>
      </c>
      <c r="O12" s="355">
        <v>2</v>
      </c>
      <c r="P12" s="358">
        <v>6.3673989175421844E-2</v>
      </c>
      <c r="Q12" s="355">
        <v>137</v>
      </c>
      <c r="R12" s="358">
        <v>4.3616682585163966</v>
      </c>
      <c r="S12" s="355">
        <v>8</v>
      </c>
      <c r="T12" s="358">
        <v>0.25469595670168738</v>
      </c>
      <c r="U12" s="355">
        <v>31</v>
      </c>
      <c r="V12" s="358">
        <v>0.98694683221903845</v>
      </c>
      <c r="X12" s="606"/>
      <c r="Y12" s="606"/>
      <c r="Z12" s="606"/>
      <c r="AA12" s="604">
        <v>44316</v>
      </c>
      <c r="AB12" s="602">
        <v>26707</v>
      </c>
      <c r="AC12" s="602">
        <v>18034</v>
      </c>
      <c r="AD12" s="567"/>
      <c r="AE12" s="360"/>
      <c r="AF12" s="360"/>
      <c r="AG12" s="361"/>
      <c r="AH12" s="607"/>
    </row>
    <row r="13" spans="1:34" s="331" customFormat="1" x14ac:dyDescent="0.35">
      <c r="A13" s="330"/>
      <c r="B13" s="363" t="s">
        <v>7</v>
      </c>
      <c r="C13" s="350"/>
      <c r="D13" s="608">
        <v>55577</v>
      </c>
      <c r="E13" s="350"/>
      <c r="F13" s="368">
        <v>861</v>
      </c>
      <c r="G13" s="372">
        <v>1.5492020080249023</v>
      </c>
      <c r="H13" s="350"/>
      <c r="I13" s="368">
        <v>617</v>
      </c>
      <c r="J13" s="372">
        <v>1.110171473811109</v>
      </c>
      <c r="K13" s="368">
        <v>595</v>
      </c>
      <c r="L13" s="372">
        <v>96.434359805510539</v>
      </c>
      <c r="M13" s="368">
        <v>14</v>
      </c>
      <c r="N13" s="372">
        <v>2.2690437601296596</v>
      </c>
      <c r="O13" s="368">
        <v>0</v>
      </c>
      <c r="P13" s="372">
        <v>0</v>
      </c>
      <c r="Q13" s="368">
        <v>0</v>
      </c>
      <c r="R13" s="372">
        <v>0</v>
      </c>
      <c r="S13" s="368">
        <v>0</v>
      </c>
      <c r="T13" s="372">
        <v>0</v>
      </c>
      <c r="U13" s="368">
        <v>8</v>
      </c>
      <c r="V13" s="372">
        <v>1.2965964343598055</v>
      </c>
      <c r="X13" s="606"/>
      <c r="Y13" s="606"/>
      <c r="Z13" s="606"/>
      <c r="AA13" s="604">
        <v>44347</v>
      </c>
      <c r="AB13" s="602">
        <v>28175</v>
      </c>
      <c r="AC13" s="602">
        <v>15503</v>
      </c>
      <c r="AD13" s="567"/>
      <c r="AE13" s="360"/>
      <c r="AF13" s="360"/>
      <c r="AG13" s="361"/>
      <c r="AH13" s="607"/>
    </row>
    <row r="14" spans="1:34" s="331" customFormat="1" x14ac:dyDescent="0.35">
      <c r="A14" s="330"/>
      <c r="B14" s="363" t="s">
        <v>37</v>
      </c>
      <c r="C14" s="350"/>
      <c r="D14" s="608">
        <v>43887</v>
      </c>
      <c r="E14" s="350"/>
      <c r="F14" s="368">
        <v>26</v>
      </c>
      <c r="G14" s="372">
        <v>5.9243056030259533E-2</v>
      </c>
      <c r="H14" s="350"/>
      <c r="I14" s="368">
        <v>428</v>
      </c>
      <c r="J14" s="372">
        <v>0.97523184542119534</v>
      </c>
      <c r="K14" s="368">
        <v>423</v>
      </c>
      <c r="L14" s="372">
        <v>98.831775700934571</v>
      </c>
      <c r="M14" s="368">
        <v>0</v>
      </c>
      <c r="N14" s="372">
        <v>0</v>
      </c>
      <c r="O14" s="368">
        <v>0</v>
      </c>
      <c r="P14" s="372">
        <v>0</v>
      </c>
      <c r="Q14" s="368">
        <v>0</v>
      </c>
      <c r="R14" s="372">
        <v>0</v>
      </c>
      <c r="S14" s="368">
        <v>0</v>
      </c>
      <c r="T14" s="372">
        <v>0</v>
      </c>
      <c r="U14" s="368">
        <v>5</v>
      </c>
      <c r="V14" s="372">
        <v>1.1682242990654206</v>
      </c>
      <c r="X14" s="606"/>
      <c r="Y14" s="606"/>
      <c r="Z14" s="606"/>
      <c r="AA14" s="604">
        <v>44377</v>
      </c>
      <c r="AB14" s="602">
        <v>28047</v>
      </c>
      <c r="AC14" s="602">
        <v>18622</v>
      </c>
      <c r="AD14" s="567"/>
      <c r="AE14" s="360"/>
      <c r="AF14" s="360"/>
      <c r="AG14" s="361"/>
      <c r="AH14" s="607"/>
    </row>
    <row r="15" spans="1:34" s="331" customFormat="1" x14ac:dyDescent="0.35">
      <c r="A15" s="330"/>
      <c r="B15" s="363" t="s">
        <v>38</v>
      </c>
      <c r="C15" s="350"/>
      <c r="D15" s="608">
        <v>46201</v>
      </c>
      <c r="E15" s="350"/>
      <c r="F15" s="368">
        <v>922</v>
      </c>
      <c r="G15" s="372">
        <v>1.9956278002640635</v>
      </c>
      <c r="H15" s="350"/>
      <c r="I15" s="368">
        <v>390</v>
      </c>
      <c r="J15" s="372">
        <v>0.84413757277980983</v>
      </c>
      <c r="K15" s="368">
        <v>379</v>
      </c>
      <c r="L15" s="372">
        <v>97.179487179487182</v>
      </c>
      <c r="M15" s="368">
        <v>11</v>
      </c>
      <c r="N15" s="372">
        <v>2.8205128205128207</v>
      </c>
      <c r="O15" s="368">
        <v>0</v>
      </c>
      <c r="P15" s="372">
        <v>0</v>
      </c>
      <c r="Q15" s="368">
        <v>0</v>
      </c>
      <c r="R15" s="372">
        <v>0</v>
      </c>
      <c r="S15" s="368">
        <v>0</v>
      </c>
      <c r="T15" s="372">
        <v>0</v>
      </c>
      <c r="U15" s="368">
        <v>0</v>
      </c>
      <c r="V15" s="372">
        <v>0</v>
      </c>
      <c r="X15" s="606"/>
      <c r="Y15" s="606"/>
      <c r="Z15" s="606"/>
      <c r="AA15" s="604">
        <v>44408</v>
      </c>
      <c r="AB15" s="602">
        <v>26363</v>
      </c>
      <c r="AC15" s="602">
        <v>16904</v>
      </c>
      <c r="AD15" s="567"/>
      <c r="AE15" s="360"/>
      <c r="AF15" s="360"/>
      <c r="AG15" s="361"/>
      <c r="AH15" s="607"/>
    </row>
    <row r="16" spans="1:34" s="331" customFormat="1" x14ac:dyDescent="0.35">
      <c r="A16" s="330"/>
      <c r="B16" s="363" t="s">
        <v>6</v>
      </c>
      <c r="C16" s="350"/>
      <c r="D16" s="608">
        <v>71059</v>
      </c>
      <c r="E16" s="350"/>
      <c r="F16" s="368">
        <v>1514</v>
      </c>
      <c r="G16" s="372">
        <v>2.1306238477884576</v>
      </c>
      <c r="H16" s="350"/>
      <c r="I16" s="368">
        <v>543</v>
      </c>
      <c r="J16" s="372">
        <v>0.76415373140629617</v>
      </c>
      <c r="K16" s="368">
        <v>529</v>
      </c>
      <c r="L16" s="372">
        <v>97.421731123388582</v>
      </c>
      <c r="M16" s="368">
        <v>6</v>
      </c>
      <c r="N16" s="372">
        <v>1.1049723756906076</v>
      </c>
      <c r="O16" s="368">
        <v>0</v>
      </c>
      <c r="P16" s="372">
        <v>0</v>
      </c>
      <c r="Q16" s="368">
        <v>5</v>
      </c>
      <c r="R16" s="372">
        <v>0.92081031307550654</v>
      </c>
      <c r="S16" s="368">
        <v>1</v>
      </c>
      <c r="T16" s="372">
        <v>0.18416206261510129</v>
      </c>
      <c r="U16" s="368">
        <v>2</v>
      </c>
      <c r="V16" s="372">
        <v>0.36832412523020258</v>
      </c>
      <c r="X16" s="606"/>
      <c r="Y16" s="606"/>
      <c r="Z16" s="606"/>
      <c r="AA16" s="604">
        <v>44439</v>
      </c>
      <c r="AB16" s="602">
        <v>16420</v>
      </c>
      <c r="AC16" s="602">
        <v>20385</v>
      </c>
      <c r="AD16" s="567"/>
      <c r="AE16" s="360"/>
      <c r="AF16" s="360"/>
      <c r="AG16" s="361"/>
      <c r="AH16" s="607"/>
    </row>
    <row r="17" spans="1:34" s="331" customFormat="1" x14ac:dyDescent="0.35">
      <c r="A17" s="330"/>
      <c r="B17" s="363" t="s">
        <v>5</v>
      </c>
      <c r="C17" s="350"/>
      <c r="D17" s="609">
        <v>23290</v>
      </c>
      <c r="E17" s="350"/>
      <c r="F17" s="377">
        <v>526</v>
      </c>
      <c r="G17" s="372">
        <v>2.2584800343495059</v>
      </c>
      <c r="H17" s="350"/>
      <c r="I17" s="377">
        <v>221</v>
      </c>
      <c r="J17" s="372">
        <v>0.94890510948905105</v>
      </c>
      <c r="K17" s="377">
        <v>189</v>
      </c>
      <c r="L17" s="372">
        <v>85.520361990950221</v>
      </c>
      <c r="M17" s="377">
        <v>7</v>
      </c>
      <c r="N17" s="372">
        <v>3.1674208144796379</v>
      </c>
      <c r="O17" s="377">
        <v>0</v>
      </c>
      <c r="P17" s="372">
        <v>0</v>
      </c>
      <c r="Q17" s="377">
        <v>14</v>
      </c>
      <c r="R17" s="372">
        <v>6.3348416289592757</v>
      </c>
      <c r="S17" s="377">
        <v>0</v>
      </c>
      <c r="T17" s="372">
        <v>0</v>
      </c>
      <c r="U17" s="377">
        <v>11</v>
      </c>
      <c r="V17" s="372">
        <v>4.9773755656108598</v>
      </c>
      <c r="X17" s="606"/>
      <c r="Y17" s="606"/>
      <c r="Z17" s="606"/>
      <c r="AA17" s="604">
        <v>44469</v>
      </c>
      <c r="AB17" s="602">
        <v>22330</v>
      </c>
      <c r="AC17" s="602">
        <v>19468</v>
      </c>
      <c r="AD17" s="567"/>
      <c r="AE17" s="360"/>
      <c r="AF17" s="360"/>
      <c r="AG17" s="361"/>
      <c r="AH17" s="607"/>
    </row>
    <row r="18" spans="1:34" s="331" customFormat="1" x14ac:dyDescent="0.35">
      <c r="A18" s="330"/>
      <c r="B18" s="363" t="s">
        <v>4</v>
      </c>
      <c r="C18" s="350"/>
      <c r="D18" s="608">
        <v>158598</v>
      </c>
      <c r="E18" s="350"/>
      <c r="F18" s="368">
        <v>1907</v>
      </c>
      <c r="G18" s="372">
        <v>1.2024111275047604</v>
      </c>
      <c r="H18" s="350"/>
      <c r="I18" s="368">
        <v>1478</v>
      </c>
      <c r="J18" s="372">
        <v>0.93191591318932143</v>
      </c>
      <c r="K18" s="368">
        <v>1417</v>
      </c>
      <c r="L18" s="372">
        <v>95.872801082543972</v>
      </c>
      <c r="M18" s="368">
        <v>18</v>
      </c>
      <c r="N18" s="372">
        <v>1.2178619756427604</v>
      </c>
      <c r="O18" s="368">
        <v>0</v>
      </c>
      <c r="P18" s="372">
        <v>0</v>
      </c>
      <c r="Q18" s="368">
        <v>0</v>
      </c>
      <c r="R18" s="372">
        <v>0</v>
      </c>
      <c r="S18" s="368">
        <v>0</v>
      </c>
      <c r="T18" s="372">
        <v>0</v>
      </c>
      <c r="U18" s="368">
        <v>43</v>
      </c>
      <c r="V18" s="372">
        <v>2.9093369418132613</v>
      </c>
      <c r="X18" s="606"/>
      <c r="Y18" s="606"/>
      <c r="Z18" s="606"/>
      <c r="AA18" s="604">
        <v>44500</v>
      </c>
      <c r="AB18" s="602">
        <v>29317</v>
      </c>
      <c r="AC18" s="602">
        <v>17136</v>
      </c>
      <c r="AD18" s="567"/>
      <c r="AE18" s="360"/>
      <c r="AF18" s="360"/>
      <c r="AG18" s="361"/>
      <c r="AH18" s="607"/>
    </row>
    <row r="19" spans="1:34" s="331" customFormat="1" x14ac:dyDescent="0.35">
      <c r="A19" s="330"/>
      <c r="B19" s="363" t="s">
        <v>40</v>
      </c>
      <c r="C19" s="350"/>
      <c r="D19" s="608">
        <v>100174</v>
      </c>
      <c r="E19" s="350"/>
      <c r="F19" s="368">
        <v>847</v>
      </c>
      <c r="G19" s="372">
        <v>0.84552877992293407</v>
      </c>
      <c r="H19" s="350"/>
      <c r="I19" s="368">
        <v>1040</v>
      </c>
      <c r="J19" s="372">
        <v>1.0381935432347715</v>
      </c>
      <c r="K19" s="368">
        <v>818</v>
      </c>
      <c r="L19" s="372">
        <v>78.653846153846146</v>
      </c>
      <c r="M19" s="368">
        <v>18</v>
      </c>
      <c r="N19" s="372">
        <v>1.7307692307692308</v>
      </c>
      <c r="O19" s="368">
        <v>0</v>
      </c>
      <c r="P19" s="372">
        <v>0</v>
      </c>
      <c r="Q19" s="368">
        <v>26</v>
      </c>
      <c r="R19" s="372">
        <v>2.5</v>
      </c>
      <c r="S19" s="368">
        <v>0</v>
      </c>
      <c r="T19" s="372">
        <v>0</v>
      </c>
      <c r="U19" s="368">
        <v>178</v>
      </c>
      <c r="V19" s="372">
        <v>17.115384615384617</v>
      </c>
      <c r="X19" s="606"/>
      <c r="Y19" s="606"/>
      <c r="Z19" s="606"/>
      <c r="AA19" s="604">
        <v>44530</v>
      </c>
      <c r="AB19" s="602">
        <v>28155</v>
      </c>
      <c r="AC19" s="602">
        <v>19590</v>
      </c>
      <c r="AD19" s="567"/>
      <c r="AE19" s="360"/>
      <c r="AF19" s="360"/>
      <c r="AG19" s="361"/>
      <c r="AH19" s="607"/>
    </row>
    <row r="20" spans="1:34" s="331" customFormat="1" x14ac:dyDescent="0.35">
      <c r="A20" s="330"/>
      <c r="B20" s="363" t="s">
        <v>41</v>
      </c>
      <c r="C20" s="350"/>
      <c r="D20" s="608">
        <v>366826</v>
      </c>
      <c r="E20" s="350"/>
      <c r="F20" s="368">
        <v>4190</v>
      </c>
      <c r="G20" s="372">
        <v>1.1422309214723056</v>
      </c>
      <c r="H20" s="350"/>
      <c r="I20" s="368">
        <v>3692</v>
      </c>
      <c r="J20" s="372">
        <v>1.0064717331923037</v>
      </c>
      <c r="K20" s="368">
        <v>3089</v>
      </c>
      <c r="L20" s="372">
        <v>83.667388949079097</v>
      </c>
      <c r="M20" s="368">
        <v>87</v>
      </c>
      <c r="N20" s="372">
        <v>2.3564463705308776</v>
      </c>
      <c r="O20" s="368">
        <v>218</v>
      </c>
      <c r="P20" s="372">
        <v>5.9046587215601303</v>
      </c>
      <c r="Q20" s="368">
        <v>3</v>
      </c>
      <c r="R20" s="372">
        <v>8.1256771397616473E-2</v>
      </c>
      <c r="S20" s="368">
        <v>89</v>
      </c>
      <c r="T20" s="372">
        <v>2.4106175514626216</v>
      </c>
      <c r="U20" s="368">
        <v>206</v>
      </c>
      <c r="V20" s="372">
        <v>5.5796316359696636</v>
      </c>
      <c r="X20" s="606"/>
      <c r="Y20" s="606"/>
      <c r="Z20" s="606"/>
      <c r="AA20" s="604">
        <v>44561</v>
      </c>
      <c r="AB20" s="602">
        <v>24865</v>
      </c>
      <c r="AC20" s="602">
        <v>26807</v>
      </c>
      <c r="AD20" s="567"/>
      <c r="AE20" s="360"/>
      <c r="AF20" s="360"/>
      <c r="AG20" s="361"/>
      <c r="AH20" s="607"/>
    </row>
    <row r="21" spans="1:34" s="331" customFormat="1" x14ac:dyDescent="0.35">
      <c r="A21" s="330"/>
      <c r="B21" s="363" t="s">
        <v>3</v>
      </c>
      <c r="C21" s="350"/>
      <c r="D21" s="608">
        <v>213527</v>
      </c>
      <c r="E21" s="350"/>
      <c r="F21" s="368">
        <v>2304</v>
      </c>
      <c r="G21" s="372">
        <v>1.0790204517461492</v>
      </c>
      <c r="H21" s="350"/>
      <c r="I21" s="368">
        <v>1867</v>
      </c>
      <c r="J21" s="372">
        <v>0.8743624927995054</v>
      </c>
      <c r="K21" s="368">
        <v>1803</v>
      </c>
      <c r="L21" s="372">
        <v>96.572040707016598</v>
      </c>
      <c r="M21" s="368">
        <v>25</v>
      </c>
      <c r="N21" s="372">
        <v>1.3390465988216389</v>
      </c>
      <c r="O21" s="368">
        <v>0</v>
      </c>
      <c r="P21" s="372">
        <v>0</v>
      </c>
      <c r="Q21" s="368">
        <v>23</v>
      </c>
      <c r="R21" s="372">
        <v>1.2319228709159078</v>
      </c>
      <c r="S21" s="368">
        <v>4</v>
      </c>
      <c r="T21" s="372">
        <v>0.21424745581146223</v>
      </c>
      <c r="U21" s="368">
        <v>12</v>
      </c>
      <c r="V21" s="372">
        <v>0.64274236743438673</v>
      </c>
      <c r="X21" s="606"/>
      <c r="Y21" s="606"/>
      <c r="Z21" s="606"/>
      <c r="AA21" s="604">
        <v>44592</v>
      </c>
      <c r="AB21" s="602">
        <v>20377</v>
      </c>
      <c r="AC21" s="602">
        <v>22366</v>
      </c>
      <c r="AD21" s="567"/>
      <c r="AE21" s="360"/>
      <c r="AF21" s="360"/>
      <c r="AG21" s="361"/>
      <c r="AH21" s="607"/>
    </row>
    <row r="22" spans="1:34" s="331" customFormat="1" x14ac:dyDescent="0.35">
      <c r="A22" s="330"/>
      <c r="B22" s="363" t="s">
        <v>2</v>
      </c>
      <c r="C22" s="350"/>
      <c r="D22" s="608">
        <v>57041</v>
      </c>
      <c r="E22" s="350"/>
      <c r="F22" s="368">
        <v>336</v>
      </c>
      <c r="G22" s="372">
        <v>0.58904998159218813</v>
      </c>
      <c r="H22" s="350"/>
      <c r="I22" s="368">
        <v>524</v>
      </c>
      <c r="J22" s="372">
        <v>0.918637471292579</v>
      </c>
      <c r="K22" s="368">
        <v>411</v>
      </c>
      <c r="L22" s="372">
        <v>78.435114503816791</v>
      </c>
      <c r="M22" s="368">
        <v>13</v>
      </c>
      <c r="N22" s="372">
        <v>2.4809160305343512</v>
      </c>
      <c r="O22" s="368">
        <v>0</v>
      </c>
      <c r="P22" s="372">
        <v>0</v>
      </c>
      <c r="Q22" s="368">
        <v>10</v>
      </c>
      <c r="R22" s="372">
        <v>1.9083969465648856</v>
      </c>
      <c r="S22" s="368">
        <v>0</v>
      </c>
      <c r="T22" s="372">
        <v>0</v>
      </c>
      <c r="U22" s="368">
        <v>90</v>
      </c>
      <c r="V22" s="372">
        <v>17.175572519083971</v>
      </c>
      <c r="X22" s="606"/>
      <c r="Y22" s="606"/>
      <c r="Z22" s="606"/>
      <c r="AA22" s="604">
        <v>44620</v>
      </c>
      <c r="AB22" s="602">
        <v>25448</v>
      </c>
      <c r="AC22" s="602">
        <v>23602</v>
      </c>
      <c r="AD22" s="567"/>
      <c r="AE22" s="360"/>
      <c r="AF22" s="360"/>
      <c r="AG22" s="361"/>
      <c r="AH22" s="607"/>
    </row>
    <row r="23" spans="1:34" s="331" customFormat="1" x14ac:dyDescent="0.35">
      <c r="A23" s="330"/>
      <c r="B23" s="363" t="s">
        <v>35</v>
      </c>
      <c r="C23" s="350"/>
      <c r="D23" s="608">
        <v>94502</v>
      </c>
      <c r="E23" s="350"/>
      <c r="F23" s="368">
        <v>2574</v>
      </c>
      <c r="G23" s="372">
        <v>2.7237518782671266</v>
      </c>
      <c r="H23" s="350"/>
      <c r="I23" s="368">
        <v>1013</v>
      </c>
      <c r="J23" s="372">
        <v>1.0719349855029523</v>
      </c>
      <c r="K23" s="368">
        <v>933</v>
      </c>
      <c r="L23" s="372">
        <v>92.102665350444227</v>
      </c>
      <c r="M23" s="368">
        <v>5</v>
      </c>
      <c r="N23" s="372">
        <v>0.4935834155972359</v>
      </c>
      <c r="O23" s="368">
        <v>0</v>
      </c>
      <c r="P23" s="372">
        <v>0</v>
      </c>
      <c r="Q23" s="368">
        <v>68</v>
      </c>
      <c r="R23" s="372">
        <v>6.7127344521224082</v>
      </c>
      <c r="S23" s="368">
        <v>2</v>
      </c>
      <c r="T23" s="372">
        <v>0.19743336623889435</v>
      </c>
      <c r="U23" s="368">
        <v>5</v>
      </c>
      <c r="V23" s="372">
        <v>0.4935834155972359</v>
      </c>
      <c r="X23" s="606"/>
      <c r="Y23" s="606"/>
      <c r="Z23" s="606"/>
      <c r="AA23" s="604">
        <v>44651</v>
      </c>
      <c r="AB23" s="602">
        <v>31825</v>
      </c>
      <c r="AC23" s="602">
        <v>22165</v>
      </c>
      <c r="AD23" s="567"/>
      <c r="AE23" s="360"/>
      <c r="AF23" s="360"/>
      <c r="AG23" s="361"/>
      <c r="AH23" s="607"/>
    </row>
    <row r="24" spans="1:34" s="331" customFormat="1" x14ac:dyDescent="0.35">
      <c r="A24" s="330"/>
      <c r="B24" s="363" t="s">
        <v>42</v>
      </c>
      <c r="C24" s="350"/>
      <c r="D24" s="608">
        <v>271897</v>
      </c>
      <c r="E24" s="350"/>
      <c r="F24" s="368">
        <v>4030</v>
      </c>
      <c r="G24" s="372">
        <v>1.4821789133385068</v>
      </c>
      <c r="H24" s="350"/>
      <c r="I24" s="368">
        <v>2669</v>
      </c>
      <c r="J24" s="372">
        <v>0.9816217170472642</v>
      </c>
      <c r="K24" s="368">
        <v>2020</v>
      </c>
      <c r="L24" s="372">
        <v>75.683776695391529</v>
      </c>
      <c r="M24" s="368">
        <v>95</v>
      </c>
      <c r="N24" s="372">
        <v>3.5593855376545527</v>
      </c>
      <c r="O24" s="368">
        <v>0</v>
      </c>
      <c r="P24" s="372">
        <v>0</v>
      </c>
      <c r="Q24" s="368">
        <v>4</v>
      </c>
      <c r="R24" s="372">
        <v>0.14986886474334957</v>
      </c>
      <c r="S24" s="368">
        <v>0</v>
      </c>
      <c r="T24" s="372">
        <v>0</v>
      </c>
      <c r="U24" s="368">
        <v>550</v>
      </c>
      <c r="V24" s="372">
        <v>20.606968902210564</v>
      </c>
      <c r="X24" s="606"/>
      <c r="Y24" s="606"/>
      <c r="Z24" s="606"/>
      <c r="AA24" s="604">
        <v>44681</v>
      </c>
      <c r="AB24" s="602">
        <v>29337</v>
      </c>
      <c r="AC24" s="602">
        <v>20494</v>
      </c>
      <c r="AD24" s="567"/>
      <c r="AE24" s="360"/>
      <c r="AF24" s="360"/>
      <c r="AG24" s="361"/>
      <c r="AH24" s="607"/>
    </row>
    <row r="25" spans="1:34" x14ac:dyDescent="0.35">
      <c r="A25" s="332"/>
      <c r="B25" s="363" t="s">
        <v>43</v>
      </c>
      <c r="C25" s="350"/>
      <c r="D25" s="608">
        <v>62343</v>
      </c>
      <c r="E25" s="350"/>
      <c r="F25" s="368">
        <v>340</v>
      </c>
      <c r="G25" s="372">
        <v>0.54536996936303994</v>
      </c>
      <c r="H25" s="350"/>
      <c r="I25" s="368">
        <v>473</v>
      </c>
      <c r="J25" s="372">
        <v>0.75870586914328797</v>
      </c>
      <c r="K25" s="368">
        <v>304</v>
      </c>
      <c r="L25" s="372">
        <v>64.270613107822399</v>
      </c>
      <c r="M25" s="368">
        <v>6</v>
      </c>
      <c r="N25" s="372">
        <v>1.2684989429175475</v>
      </c>
      <c r="O25" s="368">
        <v>0</v>
      </c>
      <c r="P25" s="372">
        <v>0</v>
      </c>
      <c r="Q25" s="368">
        <v>152</v>
      </c>
      <c r="R25" s="372">
        <v>32.1353065539112</v>
      </c>
      <c r="S25" s="368">
        <v>7</v>
      </c>
      <c r="T25" s="372">
        <v>1.4799154334038054</v>
      </c>
      <c r="U25" s="368">
        <v>4</v>
      </c>
      <c r="V25" s="372">
        <v>0.84566596194503174</v>
      </c>
      <c r="X25" s="606"/>
      <c r="Y25" s="606"/>
      <c r="Z25" s="606"/>
      <c r="AA25" s="604">
        <v>44712</v>
      </c>
      <c r="AB25" s="602">
        <v>27733</v>
      </c>
      <c r="AC25" s="602">
        <v>19944</v>
      </c>
      <c r="AD25" s="567"/>
      <c r="AE25" s="360"/>
      <c r="AF25" s="360"/>
      <c r="AG25" s="361"/>
      <c r="AH25" s="607"/>
    </row>
    <row r="26" spans="1:34" s="331" customFormat="1" x14ac:dyDescent="0.35">
      <c r="B26" s="363" t="s">
        <v>44</v>
      </c>
      <c r="C26" s="350"/>
      <c r="D26" s="610">
        <v>23630</v>
      </c>
      <c r="E26" s="350"/>
      <c r="F26" s="377">
        <v>304</v>
      </c>
      <c r="G26" s="372">
        <v>1.2865002115954296</v>
      </c>
      <c r="H26" s="350"/>
      <c r="I26" s="377">
        <v>276</v>
      </c>
      <c r="J26" s="372">
        <v>1.1680067710537452</v>
      </c>
      <c r="K26" s="377">
        <v>267</v>
      </c>
      <c r="L26" s="372">
        <v>96.739130434782609</v>
      </c>
      <c r="M26" s="377">
        <v>9</v>
      </c>
      <c r="N26" s="372">
        <v>3.2608695652173911</v>
      </c>
      <c r="O26" s="377">
        <v>0</v>
      </c>
      <c r="P26" s="372">
        <v>0</v>
      </c>
      <c r="Q26" s="377">
        <v>0</v>
      </c>
      <c r="R26" s="372">
        <v>0</v>
      </c>
      <c r="S26" s="377">
        <v>0</v>
      </c>
      <c r="T26" s="372">
        <v>0</v>
      </c>
      <c r="U26" s="377">
        <v>0</v>
      </c>
      <c r="V26" s="372">
        <v>0</v>
      </c>
      <c r="X26" s="606"/>
      <c r="Y26" s="606"/>
      <c r="Z26" s="606"/>
      <c r="AA26" s="604">
        <v>44742</v>
      </c>
      <c r="AB26" s="602">
        <v>30967</v>
      </c>
      <c r="AC26" s="602">
        <v>20368</v>
      </c>
      <c r="AD26" s="567"/>
      <c r="AE26" s="360"/>
      <c r="AF26" s="360"/>
      <c r="AG26" s="361"/>
      <c r="AH26" s="607"/>
    </row>
    <row r="27" spans="1:34" s="331" customFormat="1" x14ac:dyDescent="0.35">
      <c r="B27" s="363" t="s">
        <v>45</v>
      </c>
      <c r="C27" s="350"/>
      <c r="D27" s="610">
        <v>119985</v>
      </c>
      <c r="E27" s="350"/>
      <c r="F27" s="377">
        <v>1011</v>
      </c>
      <c r="G27" s="372">
        <v>0.84260532566570823</v>
      </c>
      <c r="H27" s="350"/>
      <c r="I27" s="377">
        <v>1213</v>
      </c>
      <c r="J27" s="372">
        <v>1.0109597032962454</v>
      </c>
      <c r="K27" s="377">
        <v>1165</v>
      </c>
      <c r="L27" s="372">
        <v>96.042868920032973</v>
      </c>
      <c r="M27" s="377">
        <v>28</v>
      </c>
      <c r="N27" s="372">
        <v>2.3083264633140974</v>
      </c>
      <c r="O27" s="377">
        <v>0</v>
      </c>
      <c r="P27" s="372">
        <v>0</v>
      </c>
      <c r="Q27" s="377">
        <v>6</v>
      </c>
      <c r="R27" s="372">
        <v>0.49464138499587795</v>
      </c>
      <c r="S27" s="377">
        <v>10</v>
      </c>
      <c r="T27" s="372">
        <v>0.82440230832646322</v>
      </c>
      <c r="U27" s="377">
        <v>4</v>
      </c>
      <c r="V27" s="372">
        <v>0.32976092333058532</v>
      </c>
      <c r="X27" s="606"/>
      <c r="Y27" s="606"/>
      <c r="Z27" s="606"/>
      <c r="AA27" s="604">
        <v>44773</v>
      </c>
      <c r="AB27" s="602">
        <v>28674</v>
      </c>
      <c r="AC27" s="602">
        <v>20566</v>
      </c>
      <c r="AD27" s="567"/>
      <c r="AE27" s="360"/>
      <c r="AF27" s="360"/>
      <c r="AG27" s="361"/>
      <c r="AH27" s="607"/>
    </row>
    <row r="28" spans="1:34" s="331" customFormat="1" x14ac:dyDescent="0.35">
      <c r="B28" s="363" t="s">
        <v>46</v>
      </c>
      <c r="C28" s="350"/>
      <c r="D28" s="610">
        <v>14709</v>
      </c>
      <c r="E28" s="350"/>
      <c r="F28" s="377">
        <v>260</v>
      </c>
      <c r="G28" s="383">
        <v>1.7676252634441498</v>
      </c>
      <c r="H28" s="350"/>
      <c r="I28" s="377">
        <v>322</v>
      </c>
      <c r="J28" s="383">
        <v>2.1891359031885238</v>
      </c>
      <c r="K28" s="377">
        <v>59</v>
      </c>
      <c r="L28" s="383">
        <v>18.322981366459629</v>
      </c>
      <c r="M28" s="377">
        <v>5</v>
      </c>
      <c r="N28" s="383">
        <v>1.5527950310559007</v>
      </c>
      <c r="O28" s="377">
        <v>88</v>
      </c>
      <c r="P28" s="383">
        <v>27.329192546583851</v>
      </c>
      <c r="Q28" s="377">
        <v>0</v>
      </c>
      <c r="R28" s="383">
        <v>0</v>
      </c>
      <c r="S28" s="377">
        <v>0</v>
      </c>
      <c r="T28" s="383">
        <v>0</v>
      </c>
      <c r="U28" s="377">
        <v>170</v>
      </c>
      <c r="V28" s="383">
        <v>52.795031055900623</v>
      </c>
      <c r="X28" s="606"/>
      <c r="Y28" s="606"/>
      <c r="Z28" s="606"/>
      <c r="AA28" s="604">
        <v>44804</v>
      </c>
      <c r="AB28" s="602">
        <v>19988</v>
      </c>
      <c r="AC28" s="602">
        <v>21716</v>
      </c>
      <c r="AD28" s="567"/>
      <c r="AE28" s="360"/>
      <c r="AF28" s="360"/>
      <c r="AG28" s="361"/>
      <c r="AH28" s="607"/>
    </row>
    <row r="29" spans="1:34" s="331" customFormat="1" x14ac:dyDescent="0.35">
      <c r="B29" s="384" t="s">
        <v>1</v>
      </c>
      <c r="C29" s="350"/>
      <c r="D29" s="611">
        <v>5640</v>
      </c>
      <c r="E29" s="350"/>
      <c r="F29" s="389">
        <v>60</v>
      </c>
      <c r="G29" s="393">
        <v>1.0638297872340425</v>
      </c>
      <c r="H29" s="350"/>
      <c r="I29" s="389">
        <v>76</v>
      </c>
      <c r="J29" s="393">
        <v>1.3475177304964538</v>
      </c>
      <c r="K29" s="389">
        <v>40</v>
      </c>
      <c r="L29" s="393">
        <v>52.631578947368418</v>
      </c>
      <c r="M29" s="389">
        <v>2</v>
      </c>
      <c r="N29" s="393">
        <v>2.6315789473684208</v>
      </c>
      <c r="O29" s="389">
        <v>0</v>
      </c>
      <c r="P29" s="393">
        <v>0</v>
      </c>
      <c r="Q29" s="389">
        <v>19</v>
      </c>
      <c r="R29" s="393">
        <v>25</v>
      </c>
      <c r="S29" s="389">
        <v>0</v>
      </c>
      <c r="T29" s="393">
        <v>0</v>
      </c>
      <c r="U29" s="389">
        <v>15</v>
      </c>
      <c r="V29" s="393">
        <v>19.736842105263158</v>
      </c>
      <c r="X29" s="606"/>
      <c r="Y29" s="606"/>
      <c r="Z29" s="606"/>
      <c r="AA29" s="604">
        <v>44834</v>
      </c>
      <c r="AB29" s="602">
        <v>27552</v>
      </c>
      <c r="AC29" s="602">
        <v>21574</v>
      </c>
      <c r="AD29" s="567"/>
      <c r="AE29" s="360"/>
      <c r="AF29" s="360"/>
      <c r="AG29" s="361"/>
      <c r="AH29" s="607"/>
    </row>
    <row r="30" spans="1:34"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X30" s="596"/>
      <c r="Y30" s="596"/>
      <c r="Z30" s="606"/>
      <c r="AA30" s="604">
        <v>44865</v>
      </c>
      <c r="AB30" s="602">
        <v>29104</v>
      </c>
      <c r="AC30" s="602">
        <v>17287</v>
      </c>
      <c r="AD30" s="396"/>
      <c r="AE30" s="329"/>
      <c r="AF30" s="360"/>
      <c r="AG30" s="361"/>
      <c r="AH30" s="607"/>
    </row>
    <row r="31" spans="1:34" s="322" customFormat="1" x14ac:dyDescent="0.35">
      <c r="B31" s="439" t="s">
        <v>0</v>
      </c>
      <c r="C31" s="437"/>
      <c r="D31" s="597">
        <v>2126756</v>
      </c>
      <c r="E31" s="437"/>
      <c r="F31" s="440">
        <v>25807</v>
      </c>
      <c r="G31" s="441">
        <v>1.2134443255361687</v>
      </c>
      <c r="H31" s="437"/>
      <c r="I31" s="440">
        <v>19983</v>
      </c>
      <c r="J31" s="441">
        <v>0.93960002934046027</v>
      </c>
      <c r="K31" s="440">
        <v>17360</v>
      </c>
      <c r="L31" s="441">
        <v>86.873842766351402</v>
      </c>
      <c r="M31" s="440">
        <v>393</v>
      </c>
      <c r="N31" s="441">
        <v>1.9666716709202823</v>
      </c>
      <c r="O31" s="440">
        <v>308</v>
      </c>
      <c r="P31" s="441">
        <v>1.541310113596557</v>
      </c>
      <c r="Q31" s="440">
        <v>467</v>
      </c>
      <c r="R31" s="441">
        <v>2.3369864384727017</v>
      </c>
      <c r="S31" s="440">
        <v>121</v>
      </c>
      <c r="T31" s="441">
        <v>0.60551468748436166</v>
      </c>
      <c r="U31" s="440">
        <v>1334</v>
      </c>
      <c r="V31" s="441">
        <v>6.6756743231746993</v>
      </c>
      <c r="X31" s="1260"/>
      <c r="Y31" s="1260"/>
      <c r="Z31" s="1261"/>
      <c r="AA31" s="1262">
        <v>44895</v>
      </c>
      <c r="AB31" s="1263">
        <v>30634</v>
      </c>
      <c r="AC31" s="1263">
        <v>17693</v>
      </c>
      <c r="AD31" s="1336"/>
      <c r="AE31" s="1264"/>
      <c r="AF31" s="320"/>
      <c r="AG31" s="320"/>
      <c r="AH31" s="591"/>
    </row>
    <row r="32" spans="1:34" s="328" customFormat="1" ht="5.25" customHeight="1" x14ac:dyDescent="0.25">
      <c r="B32" s="397" t="s">
        <v>39</v>
      </c>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604">
        <v>44926</v>
      </c>
      <c r="AB32" s="602">
        <v>28835</v>
      </c>
      <c r="AC32" s="602">
        <v>20499</v>
      </c>
      <c r="AD32" s="396"/>
    </row>
    <row r="33" spans="2:30" s="394" customFormat="1" ht="14.5" customHeight="1" x14ac:dyDescent="0.25">
      <c r="B33" s="1527" t="s">
        <v>386</v>
      </c>
      <c r="C33" s="1527"/>
      <c r="D33" s="1527"/>
      <c r="E33" s="1527"/>
      <c r="F33" s="1527"/>
      <c r="G33" s="1527"/>
      <c r="H33" s="1527"/>
      <c r="I33" s="1527"/>
      <c r="J33" s="1527"/>
      <c r="K33" s="1527"/>
      <c r="L33" s="1527"/>
      <c r="M33" s="1527"/>
      <c r="N33" s="1527"/>
      <c r="O33" s="1527"/>
      <c r="P33" s="1527"/>
      <c r="Q33" s="1527"/>
      <c r="R33" s="1527"/>
      <c r="S33" s="1527"/>
      <c r="T33" s="1527"/>
      <c r="U33" s="1527"/>
      <c r="V33" s="1527"/>
      <c r="X33" s="596"/>
      <c r="Y33" s="596"/>
      <c r="Z33" s="596"/>
      <c r="AA33" s="604">
        <v>44957</v>
      </c>
      <c r="AB33" s="602">
        <v>25222</v>
      </c>
      <c r="AC33" s="602">
        <v>21942</v>
      </c>
      <c r="AD33" s="396"/>
    </row>
    <row r="34" spans="2:30" s="394" customFormat="1" ht="12" customHeight="1" x14ac:dyDescent="0.25">
      <c r="B34" s="1527"/>
      <c r="C34" s="1527"/>
      <c r="D34" s="1527"/>
      <c r="E34" s="1527"/>
      <c r="F34" s="1527"/>
      <c r="G34" s="1527"/>
      <c r="H34" s="1527"/>
      <c r="I34" s="1527"/>
      <c r="J34" s="1527"/>
      <c r="K34" s="1527"/>
      <c r="L34" s="1527"/>
      <c r="M34" s="1527"/>
      <c r="N34" s="1527"/>
      <c r="O34" s="1527"/>
      <c r="P34" s="1527"/>
      <c r="Q34" s="1527"/>
      <c r="R34" s="1527"/>
      <c r="S34" s="1527"/>
      <c r="T34" s="1527"/>
      <c r="U34" s="1527"/>
      <c r="V34" s="1527"/>
      <c r="X34" s="596"/>
      <c r="Y34" s="596"/>
      <c r="Z34" s="596"/>
      <c r="AA34" s="604">
        <v>44985</v>
      </c>
      <c r="AB34" s="602">
        <v>28262</v>
      </c>
      <c r="AC34" s="602">
        <v>21287</v>
      </c>
      <c r="AD34" s="396"/>
    </row>
    <row r="35" spans="2:30" x14ac:dyDescent="0.25">
      <c r="B35" s="1493"/>
      <c r="C35" s="1493"/>
      <c r="D35" s="1493"/>
      <c r="AA35" s="604">
        <v>45016</v>
      </c>
      <c r="AB35" s="602">
        <v>37938</v>
      </c>
      <c r="AC35" s="602">
        <v>24401</v>
      </c>
    </row>
    <row r="36" spans="2:30" x14ac:dyDescent="0.25">
      <c r="B36" s="1473"/>
      <c r="C36" s="1473"/>
      <c r="D36" s="1473"/>
      <c r="AA36" s="604">
        <v>45046</v>
      </c>
      <c r="AB36" s="602">
        <v>30972</v>
      </c>
      <c r="AC36" s="602">
        <v>22154</v>
      </c>
    </row>
    <row r="37" spans="2:30" x14ac:dyDescent="0.25">
      <c r="AA37" s="604">
        <v>45077</v>
      </c>
      <c r="AB37" s="602">
        <v>34993</v>
      </c>
      <c r="AC37" s="602">
        <v>18583</v>
      </c>
    </row>
    <row r="38" spans="2:30" x14ac:dyDescent="0.25">
      <c r="AA38" s="604">
        <v>45107</v>
      </c>
      <c r="AB38" s="602">
        <v>33173</v>
      </c>
      <c r="AC38" s="602">
        <v>18432</v>
      </c>
    </row>
    <row r="39" spans="2:30" x14ac:dyDescent="0.25">
      <c r="AA39" s="604">
        <v>45138</v>
      </c>
      <c r="AB39" s="602">
        <v>29845</v>
      </c>
      <c r="AC39" s="602">
        <v>17338</v>
      </c>
    </row>
    <row r="40" spans="2:30" x14ac:dyDescent="0.25">
      <c r="AA40" s="604">
        <v>45169</v>
      </c>
      <c r="AB40" s="602">
        <v>17652</v>
      </c>
      <c r="AC40" s="602">
        <v>15962</v>
      </c>
    </row>
    <row r="41" spans="2:30" x14ac:dyDescent="0.25">
      <c r="AA41" s="604">
        <v>45199</v>
      </c>
      <c r="AB41" s="602">
        <v>35295</v>
      </c>
      <c r="AC41" s="602">
        <v>21157</v>
      </c>
    </row>
    <row r="42" spans="2:30" x14ac:dyDescent="0.25">
      <c r="AA42" s="604">
        <v>45230</v>
      </c>
      <c r="AB42" s="602">
        <v>31994</v>
      </c>
      <c r="AC42" s="602">
        <v>20149</v>
      </c>
    </row>
    <row r="43" spans="2:30" x14ac:dyDescent="0.25">
      <c r="AA43" s="604">
        <v>45260</v>
      </c>
      <c r="AB43" s="602">
        <v>28434</v>
      </c>
      <c r="AC43" s="602">
        <v>45500</v>
      </c>
    </row>
    <row r="44" spans="2:30" x14ac:dyDescent="0.25">
      <c r="AA44" s="604">
        <v>45291</v>
      </c>
      <c r="AB44" s="602">
        <v>25527</v>
      </c>
      <c r="AC44" s="602">
        <v>18425</v>
      </c>
    </row>
    <row r="45" spans="2:30" x14ac:dyDescent="0.25">
      <c r="AA45" s="604">
        <v>45322</v>
      </c>
      <c r="AB45" s="602">
        <v>23712</v>
      </c>
      <c r="AC45" s="602">
        <v>22911</v>
      </c>
    </row>
    <row r="46" spans="2:30" x14ac:dyDescent="0.25">
      <c r="AA46" s="604">
        <v>45351</v>
      </c>
      <c r="AB46" s="602">
        <v>26838</v>
      </c>
      <c r="AC46" s="602">
        <v>27054</v>
      </c>
    </row>
    <row r="47" spans="2:30" x14ac:dyDescent="0.25">
      <c r="AA47" s="604">
        <v>45382</v>
      </c>
      <c r="AB47" s="602">
        <v>32072</v>
      </c>
      <c r="AC47" s="602">
        <v>22207</v>
      </c>
    </row>
    <row r="48" spans="2:30" x14ac:dyDescent="0.25">
      <c r="AA48" s="604">
        <v>45412</v>
      </c>
      <c r="AB48" s="602">
        <v>26319</v>
      </c>
      <c r="AC48" s="602">
        <v>20493</v>
      </c>
    </row>
    <row r="49" spans="27:29" x14ac:dyDescent="0.25">
      <c r="AA49" s="604">
        <v>45443</v>
      </c>
      <c r="AB49" s="602">
        <v>26675</v>
      </c>
      <c r="AC49" s="602">
        <v>21872</v>
      </c>
    </row>
    <row r="50" spans="27:29" x14ac:dyDescent="0.25">
      <c r="AA50" s="604">
        <v>45473</v>
      </c>
      <c r="AB50" s="602">
        <v>31224</v>
      </c>
      <c r="AC50" s="602">
        <v>20144</v>
      </c>
    </row>
    <row r="51" spans="27:29" x14ac:dyDescent="0.25">
      <c r="AA51" s="604">
        <v>45504</v>
      </c>
      <c r="AB51" s="602">
        <v>23913</v>
      </c>
      <c r="AC51" s="602">
        <v>18018</v>
      </c>
    </row>
    <row r="52" spans="27:29" x14ac:dyDescent="0.25">
      <c r="AA52" s="604">
        <v>45535</v>
      </c>
      <c r="AB52" s="602">
        <v>33519</v>
      </c>
      <c r="AC52" s="602">
        <v>19284</v>
      </c>
    </row>
    <row r="53" spans="27:29" x14ac:dyDescent="0.25">
      <c r="AA53" s="604">
        <v>45565</v>
      </c>
      <c r="AB53" s="602">
        <v>21655</v>
      </c>
      <c r="AC53" s="602">
        <v>18822</v>
      </c>
    </row>
    <row r="54" spans="27:29" x14ac:dyDescent="0.25">
      <c r="AA54" s="604">
        <v>45596</v>
      </c>
      <c r="AB54" s="602">
        <v>29870</v>
      </c>
      <c r="AC54" s="602">
        <v>17653</v>
      </c>
    </row>
    <row r="55" spans="27:29" x14ac:dyDescent="0.25">
      <c r="AA55" s="604">
        <v>45626</v>
      </c>
      <c r="AB55" s="602">
        <v>34436</v>
      </c>
      <c r="AC55" s="602">
        <v>19875</v>
      </c>
    </row>
    <row r="56" spans="27:29" x14ac:dyDescent="0.25">
      <c r="AA56" s="604">
        <v>45657</v>
      </c>
      <c r="AB56" s="602">
        <v>30004</v>
      </c>
      <c r="AC56" s="602">
        <v>18320</v>
      </c>
    </row>
    <row r="57" spans="27:29" x14ac:dyDescent="0.25">
      <c r="AA57" s="604">
        <v>45688</v>
      </c>
      <c r="AB57" s="602">
        <v>29776</v>
      </c>
      <c r="AC57" s="602">
        <v>21050</v>
      </c>
    </row>
    <row r="58" spans="27:29" x14ac:dyDescent="0.25">
      <c r="AA58" s="604">
        <v>45716</v>
      </c>
      <c r="AB58" s="602">
        <v>38438</v>
      </c>
      <c r="AC58" s="602">
        <v>26721</v>
      </c>
    </row>
    <row r="59" spans="27:29" x14ac:dyDescent="0.25">
      <c r="AA59" s="604">
        <v>45747</v>
      </c>
      <c r="AB59" s="602">
        <v>35709</v>
      </c>
      <c r="AC59" s="602">
        <v>21845</v>
      </c>
    </row>
    <row r="60" spans="27:29" x14ac:dyDescent="0.25">
      <c r="AA60" s="604">
        <v>45777</v>
      </c>
      <c r="AB60" s="602">
        <v>30361</v>
      </c>
      <c r="AC60" s="602">
        <v>22050</v>
      </c>
    </row>
    <row r="61" spans="27:29" x14ac:dyDescent="0.25">
      <c r="AA61" s="604">
        <v>45808</v>
      </c>
      <c r="AB61" s="602">
        <v>31782</v>
      </c>
      <c r="AC61" s="602">
        <v>20496</v>
      </c>
    </row>
    <row r="62" spans="27:29" x14ac:dyDescent="0.25">
      <c r="AA62" s="604">
        <v>45838</v>
      </c>
      <c r="AB62" s="602">
        <v>31227</v>
      </c>
      <c r="AC62" s="602">
        <v>19760</v>
      </c>
    </row>
    <row r="63" spans="27:29" x14ac:dyDescent="0.25">
      <c r="AA63" s="604">
        <v>45869</v>
      </c>
      <c r="AB63" s="602">
        <v>38899</v>
      </c>
      <c r="AC63" s="602">
        <v>21107</v>
      </c>
    </row>
    <row r="64" spans="27:29" x14ac:dyDescent="0.25">
      <c r="AA64" s="604">
        <v>45900</v>
      </c>
      <c r="AB64" s="602">
        <v>25807</v>
      </c>
      <c r="AC64" s="602">
        <v>19983</v>
      </c>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4"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6.7265625" style="615"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81640625" style="615" customWidth="1"/>
    <col min="22" max="22" width="0.7265625" style="615" customWidth="1"/>
    <col min="23" max="23" width="7.54296875" style="615" customWidth="1"/>
    <col min="24" max="24" width="6.1796875" style="615" customWidth="1"/>
    <col min="25" max="25" width="0.54296875" style="615" customWidth="1"/>
    <col min="26" max="26" width="9.1796875" style="615" bestFit="1" customWidth="1"/>
    <col min="27" max="27" width="6.1796875" style="615" customWidth="1"/>
    <col min="28" max="28" width="0.7265625" style="615" customWidth="1"/>
    <col min="29" max="29" width="9.1796875" style="615" customWidth="1"/>
    <col min="30" max="30" width="6.7265625" style="615" customWidth="1"/>
    <col min="31" max="16384" width="11.453125" style="615"/>
  </cols>
  <sheetData>
    <row r="1" spans="2:32" ht="15" hidden="1" customHeight="1" x14ac:dyDescent="0.25">
      <c r="E1" s="616" t="s">
        <v>36</v>
      </c>
      <c r="F1" s="616"/>
      <c r="H1" s="616" t="s">
        <v>21</v>
      </c>
      <c r="K1" s="616" t="s">
        <v>20</v>
      </c>
      <c r="N1" s="616" t="s">
        <v>19</v>
      </c>
      <c r="Q1" s="616" t="s">
        <v>18</v>
      </c>
      <c r="T1" s="616" t="s">
        <v>17</v>
      </c>
      <c r="W1" s="616" t="s">
        <v>16</v>
      </c>
      <c r="Z1" s="616" t="s">
        <v>15</v>
      </c>
    </row>
    <row r="2" spans="2:32" s="613" customFormat="1" x14ac:dyDescent="0.25">
      <c r="C2" s="617"/>
      <c r="D2" s="617"/>
      <c r="AB2" s="617"/>
    </row>
    <row r="3" spans="2:32" s="619" customFormat="1" ht="47.25" customHeight="1" x14ac:dyDescent="0.35">
      <c r="B3" s="1536"/>
      <c r="C3" s="1536"/>
      <c r="D3" s="1536"/>
      <c r="E3" s="1536"/>
      <c r="F3" s="1536"/>
      <c r="G3" s="1536"/>
      <c r="H3" s="1536"/>
      <c r="I3" s="1536"/>
      <c r="J3" s="1536"/>
      <c r="K3" s="1536"/>
      <c r="L3" s="618"/>
      <c r="M3" s="618"/>
      <c r="W3" s="620"/>
      <c r="AA3" s="620"/>
      <c r="AD3" s="620"/>
    </row>
    <row r="4" spans="2:32" s="621" customFormat="1" ht="13.5" customHeight="1" x14ac:dyDescent="0.25">
      <c r="B4" s="1537"/>
      <c r="C4" s="1537"/>
      <c r="D4" s="1537"/>
      <c r="E4" s="1537"/>
      <c r="F4" s="1537"/>
      <c r="G4" s="1537"/>
      <c r="H4" s="1537"/>
      <c r="I4" s="1537"/>
      <c r="J4" s="1537"/>
      <c r="K4" s="1537"/>
      <c r="L4" s="1537"/>
      <c r="M4" s="1537"/>
      <c r="N4" s="1537"/>
      <c r="O4" s="1537"/>
      <c r="P4" s="1537"/>
      <c r="Q4" s="1537"/>
      <c r="R4" s="1537"/>
      <c r="S4" s="1537"/>
      <c r="T4" s="1537"/>
      <c r="U4" s="1537"/>
      <c r="V4" s="1537"/>
      <c r="W4" s="1537"/>
      <c r="X4" s="1537"/>
      <c r="Y4" s="1537"/>
      <c r="Z4" s="1537"/>
      <c r="AA4" s="1537"/>
      <c r="AB4" s="1537"/>
      <c r="AC4" s="1537"/>
      <c r="AD4" s="1537"/>
    </row>
    <row r="5" spans="2:32" s="623" customFormat="1" ht="16.5" customHeight="1" x14ac:dyDescent="0.25">
      <c r="B5" s="1538" t="s">
        <v>409</v>
      </c>
      <c r="C5" s="1538"/>
      <c r="D5" s="1538"/>
      <c r="E5" s="1538"/>
      <c r="F5" s="1538"/>
      <c r="G5" s="1538"/>
      <c r="H5" s="1538"/>
      <c r="I5" s="1538"/>
      <c r="J5" s="1538"/>
      <c r="K5" s="1538"/>
      <c r="L5" s="1538"/>
      <c r="M5" s="1538"/>
      <c r="N5" s="1538"/>
      <c r="O5" s="1538"/>
      <c r="P5" s="1538"/>
      <c r="Q5" s="1538"/>
      <c r="R5" s="1538"/>
      <c r="S5" s="1538"/>
      <c r="T5" s="1538"/>
      <c r="U5" s="1538"/>
      <c r="V5" s="1538"/>
      <c r="W5" s="1538"/>
      <c r="X5" s="1538"/>
      <c r="Y5" s="1538"/>
      <c r="Z5" s="1538"/>
      <c r="AA5" s="1538"/>
      <c r="AB5" s="1538"/>
      <c r="AC5" s="1538"/>
      <c r="AD5" s="1538"/>
    </row>
    <row r="6" spans="2:32" s="623" customFormat="1" ht="14.25" customHeight="1" x14ac:dyDescent="0.25">
      <c r="B6" s="1475" t="str">
        <f>porsaad!$B$6</f>
        <v>Situación a 31 de agosto de 2025</v>
      </c>
      <c r="C6" s="1475"/>
      <c r="D6" s="1475"/>
      <c r="E6" s="1475"/>
      <c r="F6" s="1475"/>
      <c r="G6" s="1475"/>
      <c r="H6" s="1475"/>
      <c r="I6" s="1475"/>
      <c r="J6" s="1475"/>
      <c r="K6" s="1475"/>
      <c r="L6" s="1475"/>
      <c r="M6" s="1475"/>
      <c r="N6" s="1475"/>
      <c r="O6" s="1475"/>
      <c r="P6" s="1475"/>
      <c r="Q6" s="1475"/>
      <c r="R6" s="1475"/>
      <c r="S6" s="1475"/>
      <c r="T6" s="1475"/>
      <c r="U6" s="1475"/>
      <c r="V6" s="1475"/>
      <c r="W6" s="1475"/>
      <c r="X6" s="1475"/>
      <c r="Y6" s="1475"/>
      <c r="Z6" s="1475"/>
      <c r="AA6" s="1475"/>
      <c r="AB6" s="1475"/>
      <c r="AC6" s="1475"/>
      <c r="AD6" s="622"/>
    </row>
    <row r="7" spans="2:32" s="621" customFormat="1" ht="5.25" customHeight="1" x14ac:dyDescent="0.25">
      <c r="AC7" s="792"/>
    </row>
    <row r="8" spans="2:32" s="626" customFormat="1" ht="21.75" customHeight="1" x14ac:dyDescent="0.25">
      <c r="B8" s="1552" t="s">
        <v>27</v>
      </c>
      <c r="C8" s="625"/>
      <c r="D8" s="1569" t="s">
        <v>112</v>
      </c>
      <c r="E8" s="1567" t="s">
        <v>26</v>
      </c>
      <c r="F8" s="1568"/>
      <c r="G8" s="1568"/>
      <c r="H8" s="1568"/>
      <c r="I8" s="1568"/>
      <c r="J8" s="1568"/>
      <c r="K8" s="1568"/>
      <c r="L8" s="1568"/>
      <c r="M8" s="1568"/>
      <c r="N8" s="1568"/>
      <c r="O8" s="1568"/>
      <c r="P8" s="1568"/>
      <c r="Q8" s="1568"/>
      <c r="R8" s="1568"/>
      <c r="S8" s="1568"/>
      <c r="T8" s="1568"/>
      <c r="U8" s="1568"/>
      <c r="V8" s="1568"/>
      <c r="W8" s="1568"/>
      <c r="X8" s="1568"/>
      <c r="Y8" s="1568"/>
      <c r="Z8" s="1568"/>
      <c r="AA8" s="1548"/>
      <c r="AB8" s="625"/>
      <c r="AC8" s="1569" t="s">
        <v>0</v>
      </c>
      <c r="AD8" s="1570"/>
    </row>
    <row r="9" spans="2:32" s="626" customFormat="1" ht="21.75" customHeight="1" x14ac:dyDescent="0.25">
      <c r="B9" s="1566"/>
      <c r="C9" s="625"/>
      <c r="D9" s="1575"/>
      <c r="E9" s="1573" t="s">
        <v>22</v>
      </c>
      <c r="F9" s="1574"/>
      <c r="G9" s="627"/>
      <c r="H9" s="1573" t="s">
        <v>21</v>
      </c>
      <c r="I9" s="1574"/>
      <c r="J9" s="627"/>
      <c r="K9" s="1573" t="s">
        <v>20</v>
      </c>
      <c r="L9" s="1574"/>
      <c r="M9" s="627"/>
      <c r="N9" s="1573" t="s">
        <v>19</v>
      </c>
      <c r="O9" s="1574"/>
      <c r="P9" s="627"/>
      <c r="Q9" s="1573" t="s">
        <v>18</v>
      </c>
      <c r="R9" s="1574"/>
      <c r="S9" s="627"/>
      <c r="T9" s="1573" t="s">
        <v>17</v>
      </c>
      <c r="U9" s="1574"/>
      <c r="V9" s="627"/>
      <c r="W9" s="1573" t="s">
        <v>16</v>
      </c>
      <c r="X9" s="1574"/>
      <c r="Y9" s="627"/>
      <c r="Z9" s="1573" t="s">
        <v>15</v>
      </c>
      <c r="AA9" s="1574"/>
      <c r="AB9" s="625"/>
      <c r="AC9" s="1571"/>
      <c r="AD9" s="1572"/>
    </row>
    <row r="10" spans="2:32" s="626" customFormat="1" ht="21.75" customHeight="1" x14ac:dyDescent="0.25">
      <c r="B10" s="1553"/>
      <c r="C10" s="628"/>
      <c r="D10" s="1576"/>
      <c r="E10" s="818" t="s">
        <v>9</v>
      </c>
      <c r="F10" s="819" t="s">
        <v>25</v>
      </c>
      <c r="G10" s="629"/>
      <c r="H10" s="818" t="s">
        <v>9</v>
      </c>
      <c r="I10" s="819" t="s">
        <v>25</v>
      </c>
      <c r="J10" s="629"/>
      <c r="K10" s="818" t="s">
        <v>9</v>
      </c>
      <c r="L10" s="819" t="s">
        <v>25</v>
      </c>
      <c r="M10" s="629"/>
      <c r="N10" s="818" t="s">
        <v>9</v>
      </c>
      <c r="O10" s="819" t="s">
        <v>25</v>
      </c>
      <c r="P10" s="629"/>
      <c r="Q10" s="818" t="s">
        <v>9</v>
      </c>
      <c r="R10" s="819" t="s">
        <v>25</v>
      </c>
      <c r="S10" s="629"/>
      <c r="T10" s="818" t="s">
        <v>9</v>
      </c>
      <c r="U10" s="819" t="s">
        <v>25</v>
      </c>
      <c r="V10" s="629"/>
      <c r="W10" s="818" t="s">
        <v>9</v>
      </c>
      <c r="X10" s="819" t="s">
        <v>25</v>
      </c>
      <c r="Y10" s="629"/>
      <c r="Z10" s="818" t="s">
        <v>9</v>
      </c>
      <c r="AA10" s="819" t="s">
        <v>25</v>
      </c>
      <c r="AB10" s="628"/>
      <c r="AC10" s="708" t="s">
        <v>9</v>
      </c>
      <c r="AD10" s="819" t="s">
        <v>25</v>
      </c>
    </row>
    <row r="11" spans="2:32" s="631" customFormat="1" ht="9"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5">
      <c r="B12" s="1577" t="s">
        <v>24</v>
      </c>
      <c r="D12" s="793" t="s">
        <v>31</v>
      </c>
      <c r="E12" s="794">
        <v>603</v>
      </c>
      <c r="F12" s="795">
        <v>0.21700170578455294</v>
      </c>
      <c r="G12" s="634"/>
      <c r="H12" s="796">
        <v>10851</v>
      </c>
      <c r="I12" s="795">
        <v>3.9049510936454128</v>
      </c>
      <c r="J12" s="634"/>
      <c r="K12" s="796">
        <v>6340</v>
      </c>
      <c r="L12" s="795">
        <v>2.2815768070880025</v>
      </c>
      <c r="M12" s="634"/>
      <c r="N12" s="796">
        <v>8823</v>
      </c>
      <c r="O12" s="795">
        <v>3.1751344115043292</v>
      </c>
      <c r="P12" s="634"/>
      <c r="Q12" s="796">
        <v>8627</v>
      </c>
      <c r="R12" s="795">
        <v>3.1045998603703784</v>
      </c>
      <c r="S12" s="634"/>
      <c r="T12" s="796">
        <v>11938</v>
      </c>
      <c r="U12" s="795">
        <v>4.2961299563117628</v>
      </c>
      <c r="V12" s="634"/>
      <c r="W12" s="796">
        <v>40331</v>
      </c>
      <c r="X12" s="795">
        <v>14.513923376445778</v>
      </c>
      <c r="Y12" s="634"/>
      <c r="Z12" s="796">
        <v>190365</v>
      </c>
      <c r="AA12" s="795">
        <f t="shared" ref="AA12:AA21" si="0">Z12*100/$AC12</f>
        <v>68.506682788849787</v>
      </c>
      <c r="AB12" s="637"/>
      <c r="AC12" s="675">
        <f t="shared" ref="AC12:AD15" si="1">E12+H12+K12+N12+Q12+T12+W12+Z12</f>
        <v>277878</v>
      </c>
      <c r="AD12" s="676">
        <f t="shared" si="1"/>
        <v>100</v>
      </c>
      <c r="AF12" s="797"/>
    </row>
    <row r="13" spans="2:32" s="633" customFormat="1" ht="21" customHeight="1" x14ac:dyDescent="0.25">
      <c r="B13" s="1578"/>
      <c r="D13" s="798" t="s">
        <v>49</v>
      </c>
      <c r="E13" s="799">
        <v>865</v>
      </c>
      <c r="F13" s="800">
        <v>0.21976626016260162</v>
      </c>
      <c r="G13" s="634"/>
      <c r="H13" s="801">
        <v>13361</v>
      </c>
      <c r="I13" s="800">
        <v>3.3945630081300813</v>
      </c>
      <c r="J13" s="634"/>
      <c r="K13" s="801">
        <v>8256</v>
      </c>
      <c r="L13" s="800">
        <v>2.0975609756097562</v>
      </c>
      <c r="M13" s="634"/>
      <c r="N13" s="801">
        <v>11690</v>
      </c>
      <c r="O13" s="800">
        <v>2.9700203252032522</v>
      </c>
      <c r="P13" s="634"/>
      <c r="Q13" s="801">
        <v>13396</v>
      </c>
      <c r="R13" s="800">
        <v>3.4034552845528454</v>
      </c>
      <c r="S13" s="634"/>
      <c r="T13" s="801">
        <v>22201</v>
      </c>
      <c r="U13" s="800">
        <v>5.6404979674796749</v>
      </c>
      <c r="V13" s="634"/>
      <c r="W13" s="801">
        <v>71161</v>
      </c>
      <c r="X13" s="800">
        <v>18.079522357723576</v>
      </c>
      <c r="Y13" s="634"/>
      <c r="Z13" s="801">
        <v>252670</v>
      </c>
      <c r="AA13" s="800">
        <f t="shared" si="0"/>
        <v>64.194613821138205</v>
      </c>
      <c r="AB13" s="637"/>
      <c r="AC13" s="683">
        <f t="shared" si="1"/>
        <v>393600</v>
      </c>
      <c r="AD13" s="684">
        <f t="shared" si="1"/>
        <v>100</v>
      </c>
      <c r="AF13" s="797"/>
    </row>
    <row r="14" spans="2:32" s="633" customFormat="1" ht="21" customHeight="1" x14ac:dyDescent="0.25">
      <c r="B14" s="1578"/>
      <c r="D14" s="798" t="s">
        <v>50</v>
      </c>
      <c r="E14" s="799">
        <v>420</v>
      </c>
      <c r="F14" s="800">
        <v>0.1053193810229521</v>
      </c>
      <c r="G14" s="634"/>
      <c r="H14" s="801">
        <v>10604</v>
      </c>
      <c r="I14" s="800">
        <v>2.6590636103985337</v>
      </c>
      <c r="J14" s="634"/>
      <c r="K14" s="801">
        <v>7870</v>
      </c>
      <c r="L14" s="800">
        <v>1.9734845920253168</v>
      </c>
      <c r="M14" s="634"/>
      <c r="N14" s="801">
        <v>10322</v>
      </c>
      <c r="O14" s="800">
        <v>2.5883491688545512</v>
      </c>
      <c r="P14" s="634"/>
      <c r="Q14" s="801">
        <v>14352</v>
      </c>
      <c r="R14" s="800">
        <v>3.5989137058128775</v>
      </c>
      <c r="S14" s="634"/>
      <c r="T14" s="801">
        <v>25887</v>
      </c>
      <c r="U14" s="800">
        <v>6.4914352774789545</v>
      </c>
      <c r="V14" s="634"/>
      <c r="W14" s="801">
        <v>94103</v>
      </c>
      <c r="X14" s="800">
        <v>23.597308839054431</v>
      </c>
      <c r="Y14" s="634"/>
      <c r="Z14" s="801">
        <v>235229</v>
      </c>
      <c r="AA14" s="800">
        <f t="shared" si="0"/>
        <v>58.986125425352384</v>
      </c>
      <c r="AB14" s="637"/>
      <c r="AC14" s="683">
        <f t="shared" si="1"/>
        <v>398787</v>
      </c>
      <c r="AD14" s="684">
        <f t="shared" si="1"/>
        <v>100</v>
      </c>
      <c r="AF14" s="797"/>
    </row>
    <row r="15" spans="2:32" s="633" customFormat="1" ht="21" customHeight="1" x14ac:dyDescent="0.25">
      <c r="B15" s="1578"/>
      <c r="D15" s="802" t="s">
        <v>113</v>
      </c>
      <c r="E15" s="803">
        <v>630</v>
      </c>
      <c r="F15" s="804">
        <v>0.24732166341484479</v>
      </c>
      <c r="G15" s="634"/>
      <c r="H15" s="805">
        <v>11536</v>
      </c>
      <c r="I15" s="804">
        <v>4.5287344589740473</v>
      </c>
      <c r="J15" s="634"/>
      <c r="K15" s="805">
        <v>5291</v>
      </c>
      <c r="L15" s="804">
        <v>2.077109398615784</v>
      </c>
      <c r="M15" s="634"/>
      <c r="N15" s="805">
        <v>5657</v>
      </c>
      <c r="O15" s="804">
        <v>2.2207915078377414</v>
      </c>
      <c r="P15" s="634"/>
      <c r="Q15" s="805">
        <v>8728</v>
      </c>
      <c r="R15" s="804">
        <v>3.4263864734678817</v>
      </c>
      <c r="S15" s="634"/>
      <c r="T15" s="805">
        <v>17708</v>
      </c>
      <c r="U15" s="804">
        <v>6.9517016123017008</v>
      </c>
      <c r="V15" s="634"/>
      <c r="W15" s="805">
        <v>74259</v>
      </c>
      <c r="X15" s="804">
        <v>29.152157783369777</v>
      </c>
      <c r="Y15" s="634"/>
      <c r="Z15" s="805">
        <v>130920</v>
      </c>
      <c r="AA15" s="804">
        <f t="shared" si="0"/>
        <v>51.395797102018221</v>
      </c>
      <c r="AB15" s="637"/>
      <c r="AC15" s="691">
        <f t="shared" si="1"/>
        <v>254729</v>
      </c>
      <c r="AD15" s="692">
        <f t="shared" si="1"/>
        <v>100</v>
      </c>
      <c r="AF15" s="797"/>
    </row>
    <row r="16" spans="2:32" s="633" customFormat="1" ht="21" customHeight="1" x14ac:dyDescent="0.25">
      <c r="B16" s="1579"/>
      <c r="D16" s="806" t="s">
        <v>68</v>
      </c>
      <c r="E16" s="807">
        <f>SUM(E12:E15)</f>
        <v>2518</v>
      </c>
      <c r="F16" s="808">
        <f t="shared" ref="F16:F21" si="2">E16*100/$AC16</f>
        <v>0.19003859640119125</v>
      </c>
      <c r="G16" s="634"/>
      <c r="H16" s="807">
        <f>SUM(H12:H15)</f>
        <v>46352</v>
      </c>
      <c r="I16" s="808">
        <f t="shared" ref="I16:I21" si="3">H16*100/$AC16</f>
        <v>3.4982799922112853</v>
      </c>
      <c r="J16" s="634"/>
      <c r="K16" s="809">
        <f>SUM(K12:K15)</f>
        <v>27757</v>
      </c>
      <c r="L16" s="810">
        <f t="shared" ref="L16:L21" si="4">K16*100/$AC16</f>
        <v>2.0948774107656338</v>
      </c>
      <c r="M16" s="634"/>
      <c r="N16" s="809">
        <f>SUM(N12:N15)</f>
        <v>36492</v>
      </c>
      <c r="O16" s="810">
        <f t="shared" ref="O16:O21" si="5">N16*100/$AC16</f>
        <v>2.7541256790596789</v>
      </c>
      <c r="P16" s="634"/>
      <c r="Q16" s="809">
        <f>SUM(Q12:Q15)</f>
        <v>45103</v>
      </c>
      <c r="R16" s="810">
        <f t="shared" ref="R16:R21" si="6">Q16*100/$AC16</f>
        <v>3.4040154144094239</v>
      </c>
      <c r="S16" s="634"/>
      <c r="T16" s="809">
        <f>SUM(T12:T15)</f>
        <v>77734</v>
      </c>
      <c r="U16" s="810">
        <f t="shared" ref="U16:U21" si="7">T16*100/$AC16</f>
        <v>5.8667435475179515</v>
      </c>
      <c r="V16" s="634"/>
      <c r="W16" s="809">
        <f>SUM(W12:W15)</f>
        <v>279854</v>
      </c>
      <c r="X16" s="810">
        <f t="shared" ref="X16:X21" si="8">W16*100/$AC16</f>
        <v>21.121152246727156</v>
      </c>
      <c r="Y16" s="634"/>
      <c r="Z16" s="807">
        <f>SUM(Z12:Z15)</f>
        <v>809184</v>
      </c>
      <c r="AA16" s="808">
        <f t="shared" si="0"/>
        <v>61.070767112907681</v>
      </c>
      <c r="AB16" s="637"/>
      <c r="AC16" s="811">
        <f>SUM(AC12:AC15)</f>
        <v>1324994</v>
      </c>
      <c r="AD16" s="812">
        <f t="shared" ref="AD16:AD21" si="9">F16+I16+L16+O16+R16+U16+X16+AA16</f>
        <v>100</v>
      </c>
      <c r="AF16" s="797"/>
    </row>
    <row r="17" spans="2:32" s="633" customFormat="1" ht="21" customHeight="1" x14ac:dyDescent="0.25">
      <c r="B17" s="1577" t="s">
        <v>23</v>
      </c>
      <c r="D17" s="793" t="s">
        <v>31</v>
      </c>
      <c r="E17" s="796">
        <v>790</v>
      </c>
      <c r="F17" s="795">
        <v>0.49057658273046234</v>
      </c>
      <c r="G17" s="634"/>
      <c r="H17" s="796">
        <v>23445</v>
      </c>
      <c r="I17" s="795">
        <v>14.55894681280467</v>
      </c>
      <c r="J17" s="634"/>
      <c r="K17" s="796">
        <v>10077</v>
      </c>
      <c r="L17" s="795">
        <v>6.2576458533859096</v>
      </c>
      <c r="M17" s="634"/>
      <c r="N17" s="796">
        <v>10959</v>
      </c>
      <c r="O17" s="795">
        <v>6.8053528735989071</v>
      </c>
      <c r="P17" s="634"/>
      <c r="Q17" s="796">
        <v>9783</v>
      </c>
      <c r="R17" s="795">
        <v>6.0750768466482441</v>
      </c>
      <c r="S17" s="634"/>
      <c r="T17" s="796">
        <v>13268</v>
      </c>
      <c r="U17" s="795">
        <v>8.2392026578073096</v>
      </c>
      <c r="V17" s="634"/>
      <c r="W17" s="796">
        <v>30676</v>
      </c>
      <c r="X17" s="795">
        <v>19.049275002328685</v>
      </c>
      <c r="Y17" s="634"/>
      <c r="Z17" s="796">
        <v>62037</v>
      </c>
      <c r="AA17" s="795">
        <f t="shared" si="0"/>
        <v>38.523923370695812</v>
      </c>
      <c r="AB17" s="637"/>
      <c r="AC17" s="675">
        <f>E17+H17+K17+N17+Q17+T17+W17+Z17</f>
        <v>161035</v>
      </c>
      <c r="AD17" s="676">
        <f t="shared" si="9"/>
        <v>100</v>
      </c>
      <c r="AF17" s="797"/>
    </row>
    <row r="18" spans="2:32" s="633" customFormat="1" ht="21" customHeight="1" x14ac:dyDescent="0.25">
      <c r="B18" s="1578"/>
      <c r="D18" s="798" t="s">
        <v>49</v>
      </c>
      <c r="E18" s="801">
        <v>1139</v>
      </c>
      <c r="F18" s="800">
        <v>0.4716863927379345</v>
      </c>
      <c r="G18" s="634"/>
      <c r="H18" s="801">
        <v>33399</v>
      </c>
      <c r="I18" s="800">
        <v>13.831302748950197</v>
      </c>
      <c r="J18" s="634"/>
      <c r="K18" s="801">
        <v>13257</v>
      </c>
      <c r="L18" s="800">
        <v>5.4900320531402969</v>
      </c>
      <c r="M18" s="634"/>
      <c r="N18" s="801">
        <v>15452</v>
      </c>
      <c r="O18" s="800">
        <v>6.3990326080654647</v>
      </c>
      <c r="P18" s="634"/>
      <c r="Q18" s="801">
        <v>15933</v>
      </c>
      <c r="R18" s="800">
        <v>6.5982258959556725</v>
      </c>
      <c r="S18" s="634"/>
      <c r="T18" s="801">
        <v>24042</v>
      </c>
      <c r="U18" s="800">
        <v>9.9563514084332052</v>
      </c>
      <c r="V18" s="634"/>
      <c r="W18" s="801">
        <v>49592</v>
      </c>
      <c r="X18" s="800">
        <v>20.537200692414089</v>
      </c>
      <c r="Y18" s="634"/>
      <c r="Z18" s="801">
        <v>88660</v>
      </c>
      <c r="AA18" s="800">
        <f t="shared" si="0"/>
        <v>36.716168200303137</v>
      </c>
      <c r="AB18" s="637"/>
      <c r="AC18" s="683">
        <f>E18+H18+K18+N18+Q18+T18+W18+Z18</f>
        <v>241474</v>
      </c>
      <c r="AD18" s="684">
        <f t="shared" si="9"/>
        <v>100</v>
      </c>
      <c r="AF18" s="797"/>
    </row>
    <row r="19" spans="2:32" s="633" customFormat="1" ht="21" customHeight="1" x14ac:dyDescent="0.25">
      <c r="B19" s="1578"/>
      <c r="D19" s="798" t="s">
        <v>50</v>
      </c>
      <c r="E19" s="801">
        <v>459</v>
      </c>
      <c r="F19" s="800">
        <v>0.19224245165667761</v>
      </c>
      <c r="G19" s="634"/>
      <c r="H19" s="801">
        <v>24469</v>
      </c>
      <c r="I19" s="800">
        <v>10.248323637444976</v>
      </c>
      <c r="J19" s="634"/>
      <c r="K19" s="801">
        <v>13504</v>
      </c>
      <c r="L19" s="800">
        <v>5.6558650700910116</v>
      </c>
      <c r="M19" s="634"/>
      <c r="N19" s="801">
        <v>14481</v>
      </c>
      <c r="O19" s="800">
        <v>6.0650608767763581</v>
      </c>
      <c r="P19" s="634"/>
      <c r="Q19" s="801">
        <v>16328</v>
      </c>
      <c r="R19" s="800">
        <v>6.838637800980897</v>
      </c>
      <c r="S19" s="634"/>
      <c r="T19" s="801">
        <v>25247</v>
      </c>
      <c r="U19" s="800">
        <v>10.574172498858692</v>
      </c>
      <c r="V19" s="634"/>
      <c r="W19" s="801">
        <v>51101</v>
      </c>
      <c r="X19" s="800">
        <v>21.402574122239393</v>
      </c>
      <c r="Y19" s="634"/>
      <c r="Z19" s="801">
        <v>93172</v>
      </c>
      <c r="AA19" s="800">
        <f t="shared" si="0"/>
        <v>39.023123541951996</v>
      </c>
      <c r="AB19" s="637"/>
      <c r="AC19" s="683">
        <f>E19+H19+K19+N19+Q19+T19+W19+Z19</f>
        <v>238761</v>
      </c>
      <c r="AD19" s="684">
        <f t="shared" si="9"/>
        <v>100</v>
      </c>
      <c r="AF19" s="797"/>
    </row>
    <row r="20" spans="2:32" s="633" customFormat="1" ht="21" customHeight="1" x14ac:dyDescent="0.25">
      <c r="B20" s="1578"/>
      <c r="D20" s="802" t="s">
        <v>113</v>
      </c>
      <c r="E20" s="805">
        <v>775</v>
      </c>
      <c r="F20" s="804">
        <v>0.4828901129028238</v>
      </c>
      <c r="G20" s="634"/>
      <c r="H20" s="805">
        <v>16489</v>
      </c>
      <c r="I20" s="804">
        <v>10.274032350522145</v>
      </c>
      <c r="J20" s="634"/>
      <c r="K20" s="805">
        <v>8367</v>
      </c>
      <c r="L20" s="804">
        <v>5.2133439673005508</v>
      </c>
      <c r="M20" s="634"/>
      <c r="N20" s="805">
        <v>6825</v>
      </c>
      <c r="O20" s="804">
        <v>4.2525484136280935</v>
      </c>
      <c r="P20" s="634"/>
      <c r="Q20" s="805">
        <v>8112</v>
      </c>
      <c r="R20" s="804">
        <v>5.054457543055106</v>
      </c>
      <c r="S20" s="634"/>
      <c r="T20" s="805">
        <v>15181</v>
      </c>
      <c r="U20" s="804">
        <v>9.4590384567455068</v>
      </c>
      <c r="V20" s="634"/>
      <c r="W20" s="805">
        <v>38363</v>
      </c>
      <c r="X20" s="804">
        <v>23.903372130698102</v>
      </c>
      <c r="Y20" s="634"/>
      <c r="Z20" s="805">
        <v>66380</v>
      </c>
      <c r="AA20" s="804">
        <f t="shared" si="0"/>
        <v>41.360317025147673</v>
      </c>
      <c r="AB20" s="637"/>
      <c r="AC20" s="691">
        <f>E20+H20+K20+N20+Q20+T20+W20+Z20</f>
        <v>160492</v>
      </c>
      <c r="AD20" s="692">
        <f t="shared" si="9"/>
        <v>100</v>
      </c>
      <c r="AF20" s="797"/>
    </row>
    <row r="21" spans="2:32" s="633" customFormat="1" ht="21" customHeight="1" x14ac:dyDescent="0.25">
      <c r="B21" s="1579"/>
      <c r="D21" s="813" t="s">
        <v>68</v>
      </c>
      <c r="E21" s="809">
        <f>SUM(E17:E20)</f>
        <v>3163</v>
      </c>
      <c r="F21" s="810">
        <f t="shared" si="2"/>
        <v>0.39450610031405831</v>
      </c>
      <c r="G21" s="634"/>
      <c r="H21" s="809">
        <f>SUM(H17:H20)</f>
        <v>97802</v>
      </c>
      <c r="I21" s="810">
        <f t="shared" si="3"/>
        <v>12.198383061307471</v>
      </c>
      <c r="J21" s="634"/>
      <c r="K21" s="809">
        <f>SUM(K17:K20)</f>
        <v>45205</v>
      </c>
      <c r="L21" s="810">
        <f t="shared" si="4"/>
        <v>5.6382068494141651</v>
      </c>
      <c r="M21" s="634"/>
      <c r="N21" s="809">
        <f>SUM(N17:N20)</f>
        <v>47717</v>
      </c>
      <c r="O21" s="810">
        <f t="shared" si="5"/>
        <v>5.9515167842826173</v>
      </c>
      <c r="P21" s="634"/>
      <c r="Q21" s="809">
        <f>SUM(Q17:Q20)</f>
        <v>50156</v>
      </c>
      <c r="R21" s="810">
        <f t="shared" si="6"/>
        <v>6.2557217727954182</v>
      </c>
      <c r="S21" s="634"/>
      <c r="T21" s="809">
        <f>SUM(T17:T20)</f>
        <v>77738</v>
      </c>
      <c r="U21" s="810">
        <f t="shared" si="7"/>
        <v>9.6958947917212335</v>
      </c>
      <c r="V21" s="634"/>
      <c r="W21" s="809">
        <f>SUM(W17:W20)</f>
        <v>169732</v>
      </c>
      <c r="X21" s="810">
        <f t="shared" si="8"/>
        <v>21.169873353937952</v>
      </c>
      <c r="Y21" s="634"/>
      <c r="Z21" s="809">
        <f>SUM(Z17:Z20)</f>
        <v>310249</v>
      </c>
      <c r="AA21" s="810">
        <f t="shared" si="0"/>
        <v>38.695897286227087</v>
      </c>
      <c r="AB21" s="637"/>
      <c r="AC21" s="811">
        <f>SUM(AC17:AC20)</f>
        <v>801762</v>
      </c>
      <c r="AD21" s="812">
        <f t="shared" si="9"/>
        <v>100</v>
      </c>
      <c r="AF21" s="797"/>
    </row>
    <row r="22" spans="2:32" s="649" customFormat="1" ht="3" customHeight="1" x14ac:dyDescent="0.25">
      <c r="B22" s="644"/>
      <c r="C22" s="645"/>
      <c r="D22" s="637"/>
      <c r="E22" s="814"/>
      <c r="F22" s="815"/>
      <c r="G22" s="637"/>
      <c r="H22" s="646"/>
      <c r="I22" s="647"/>
      <c r="J22" s="637"/>
      <c r="K22" s="646"/>
      <c r="L22" s="647"/>
      <c r="M22" s="637"/>
      <c r="N22" s="646"/>
      <c r="O22" s="647"/>
      <c r="P22" s="637"/>
      <c r="Q22" s="646"/>
      <c r="R22" s="647"/>
      <c r="S22" s="637"/>
      <c r="T22" s="646"/>
      <c r="U22" s="647"/>
      <c r="V22" s="637"/>
      <c r="W22" s="646"/>
      <c r="X22" s="647"/>
      <c r="Y22" s="637"/>
      <c r="Z22" s="646"/>
      <c r="AA22" s="647"/>
      <c r="AB22" s="637"/>
      <c r="AC22" s="646"/>
      <c r="AD22" s="648"/>
    </row>
    <row r="23" spans="2:32" s="645" customFormat="1" ht="18" customHeight="1" x14ac:dyDescent="0.25">
      <c r="B23" s="1580" t="s">
        <v>0</v>
      </c>
      <c r="C23" s="1581"/>
      <c r="D23" s="1582"/>
      <c r="E23" s="816">
        <f>E16+E21</f>
        <v>5681</v>
      </c>
      <c r="F23" s="817">
        <f>E23*100/$AC23</f>
        <v>0.26712044070876018</v>
      </c>
      <c r="G23" s="1265"/>
      <c r="H23" s="664">
        <f>H16+H21</f>
        <v>144154</v>
      </c>
      <c r="I23" s="665">
        <f>H23*100/$AC23</f>
        <v>6.7781165305281847</v>
      </c>
      <c r="J23" s="1265"/>
      <c r="K23" s="664">
        <f>K16+K21</f>
        <v>72962</v>
      </c>
      <c r="L23" s="665">
        <f>K23*100/$AC23</f>
        <v>3.4306709373336668</v>
      </c>
      <c r="M23" s="1265"/>
      <c r="N23" s="664">
        <f>N16+N21</f>
        <v>84209</v>
      </c>
      <c r="O23" s="665">
        <f>N23*100/$AC23</f>
        <v>3.9595045223805645</v>
      </c>
      <c r="P23" s="1265"/>
      <c r="Q23" s="664">
        <f>Q16+Q21</f>
        <v>95259</v>
      </c>
      <c r="R23" s="665">
        <f>Q23*100/$AC23</f>
        <v>4.4790751736447438</v>
      </c>
      <c r="S23" s="1265"/>
      <c r="T23" s="664">
        <f>T16+T21</f>
        <v>155472</v>
      </c>
      <c r="U23" s="665">
        <f>T23*100/$AC23</f>
        <v>7.3102885333343366</v>
      </c>
      <c r="V23" s="1265"/>
      <c r="W23" s="664">
        <f>W16+W21</f>
        <v>449586</v>
      </c>
      <c r="X23" s="665">
        <f>W23*100/$AC23</f>
        <v>21.139519531154491</v>
      </c>
      <c r="Y23" s="1265"/>
      <c r="Z23" s="664">
        <f>Z16+Z21</f>
        <v>1119433</v>
      </c>
      <c r="AA23" s="665">
        <f>Z23*100/$AC23</f>
        <v>52.635704330915253</v>
      </c>
      <c r="AB23" s="1265"/>
      <c r="AC23" s="664">
        <f>AC16+AC21</f>
        <v>2126756</v>
      </c>
      <c r="AD23" s="665">
        <f>F23+I23+L23+O23+R23+U23+X23+AA23</f>
        <v>100</v>
      </c>
    </row>
    <row r="24" spans="2:32" s="631" customFormat="1" ht="5.25" customHeight="1" x14ac:dyDescent="0.25">
      <c r="B24" s="651"/>
      <c r="C24" s="651"/>
      <c r="D24" s="651"/>
      <c r="E24" s="651"/>
      <c r="F24" s="651"/>
      <c r="G24" s="651"/>
      <c r="H24" s="651"/>
      <c r="I24" s="651"/>
      <c r="J24" s="651"/>
      <c r="K24" s="651"/>
      <c r="L24" s="651"/>
      <c r="M24" s="651"/>
      <c r="N24" s="651"/>
      <c r="O24" s="652"/>
      <c r="P24" s="652"/>
    </row>
    <row r="25" spans="2:32" s="631" customFormat="1" ht="5.25" customHeight="1" x14ac:dyDescent="0.25">
      <c r="B25" s="651"/>
      <c r="C25" s="651"/>
      <c r="D25" s="651"/>
      <c r="E25" s="651"/>
      <c r="F25" s="651"/>
      <c r="G25" s="651"/>
      <c r="H25" s="651"/>
      <c r="I25" s="651"/>
      <c r="J25" s="651"/>
      <c r="K25" s="651"/>
      <c r="L25" s="651"/>
      <c r="M25" s="651"/>
      <c r="N25" s="651"/>
      <c r="O25" s="652"/>
      <c r="P25" s="652"/>
    </row>
    <row r="26" spans="2:32" s="631" customFormat="1" ht="12.75" customHeight="1" x14ac:dyDescent="0.25">
      <c r="B26" s="652"/>
      <c r="C26" s="652"/>
      <c r="D26" s="652"/>
      <c r="E26" s="652"/>
      <c r="F26" s="652"/>
      <c r="G26" s="652"/>
      <c r="H26" s="652"/>
      <c r="I26" s="652"/>
      <c r="J26" s="652"/>
      <c r="K26" s="652"/>
      <c r="L26" s="652"/>
      <c r="M26" s="652"/>
      <c r="N26" s="652"/>
      <c r="O26" s="652"/>
      <c r="P26" s="652"/>
    </row>
    <row r="27" spans="2:32" s="649" customFormat="1" ht="24.75" customHeight="1" x14ac:dyDescent="0.25">
      <c r="B27" s="653"/>
      <c r="C27" s="653"/>
      <c r="D27" s="653"/>
      <c r="E27" s="653" t="s">
        <v>114</v>
      </c>
      <c r="F27" s="653" t="s">
        <v>21</v>
      </c>
      <c r="G27" s="653"/>
      <c r="H27" s="653" t="s">
        <v>20</v>
      </c>
      <c r="I27" s="653" t="s">
        <v>19</v>
      </c>
      <c r="J27" s="653"/>
      <c r="K27" s="653" t="s">
        <v>18</v>
      </c>
      <c r="L27" s="653" t="s">
        <v>17</v>
      </c>
      <c r="M27" s="653"/>
      <c r="N27" s="653" t="s">
        <v>16</v>
      </c>
      <c r="O27" s="653" t="s">
        <v>15</v>
      </c>
      <c r="P27" s="653"/>
    </row>
    <row r="28" spans="2:32" s="649" customFormat="1" x14ac:dyDescent="0.25">
      <c r="B28" s="654"/>
      <c r="C28" s="654"/>
      <c r="D28" s="654"/>
      <c r="E28" s="654" t="e">
        <f>#REF!</f>
        <v>#REF!</v>
      </c>
      <c r="F28" s="655" t="e">
        <f>#REF!</f>
        <v>#REF!</v>
      </c>
      <c r="G28" s="655"/>
      <c r="H28" s="655" t="e">
        <f>#REF!</f>
        <v>#REF!</v>
      </c>
      <c r="I28" s="655" t="e">
        <f>#REF!</f>
        <v>#REF!</v>
      </c>
      <c r="J28" s="655"/>
      <c r="K28" s="655" t="e">
        <f>#REF!</f>
        <v>#REF!</v>
      </c>
      <c r="L28" s="655" t="e">
        <f>#REF!</f>
        <v>#REF!</v>
      </c>
      <c r="M28" s="655"/>
      <c r="N28" s="655" t="e">
        <f>#REF!</f>
        <v>#REF!</v>
      </c>
      <c r="O28" s="655" t="e">
        <f>#REF!</f>
        <v>#REF!</v>
      </c>
      <c r="P28" s="655"/>
    </row>
    <row r="29" spans="2:32" s="631" customFormat="1" x14ac:dyDescent="0.25">
      <c r="B29" s="652"/>
      <c r="C29" s="652"/>
      <c r="D29" s="652"/>
      <c r="E29" s="652"/>
      <c r="F29" s="652"/>
      <c r="G29" s="652"/>
      <c r="H29" s="652"/>
      <c r="I29" s="652"/>
      <c r="J29" s="652"/>
      <c r="K29" s="652"/>
      <c r="L29" s="652"/>
      <c r="M29" s="652"/>
      <c r="N29" s="652"/>
      <c r="O29" s="652"/>
      <c r="P29" s="652"/>
    </row>
    <row r="30" spans="2:32" s="631" customFormat="1" x14ac:dyDescent="0.25">
      <c r="B30" s="652"/>
      <c r="C30" s="652"/>
      <c r="D30" s="652"/>
      <c r="E30" s="652"/>
      <c r="F30" s="652"/>
      <c r="G30" s="652"/>
      <c r="H30" s="652"/>
      <c r="I30" s="652"/>
      <c r="J30" s="652"/>
      <c r="K30" s="652"/>
      <c r="L30" s="652"/>
      <c r="M30" s="652"/>
      <c r="N30" s="652"/>
      <c r="O30" s="652"/>
      <c r="P30" s="652"/>
    </row>
    <row r="31" spans="2:32" s="631" customFormat="1" x14ac:dyDescent="0.25">
      <c r="B31" s="652"/>
      <c r="C31" s="652"/>
      <c r="D31" s="652"/>
      <c r="E31" s="652"/>
      <c r="F31" s="652"/>
      <c r="G31" s="652"/>
      <c r="H31" s="652"/>
      <c r="I31" s="652"/>
      <c r="J31" s="652"/>
      <c r="K31" s="652"/>
      <c r="L31" s="652"/>
      <c r="M31" s="652"/>
      <c r="N31" s="652"/>
      <c r="O31" s="652"/>
      <c r="P31" s="652"/>
    </row>
    <row r="32" spans="2:32" s="631" customFormat="1" x14ac:dyDescent="0.25">
      <c r="B32" s="652"/>
      <c r="C32" s="652"/>
      <c r="D32" s="652"/>
      <c r="E32" s="652"/>
      <c r="F32" s="652"/>
      <c r="G32" s="652"/>
      <c r="H32" s="652"/>
      <c r="I32" s="652"/>
      <c r="J32" s="652"/>
      <c r="K32" s="652"/>
      <c r="L32" s="652"/>
      <c r="M32" s="652"/>
      <c r="N32" s="652"/>
      <c r="O32" s="652"/>
      <c r="P32" s="652"/>
    </row>
    <row r="33" spans="2:16" s="631" customForma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c r="B35" s="652"/>
      <c r="C35" s="652"/>
      <c r="D35" s="652"/>
      <c r="E35" s="652"/>
      <c r="F35" s="652"/>
      <c r="G35" s="652"/>
      <c r="H35" s="652"/>
      <c r="I35" s="652"/>
      <c r="J35" s="652"/>
      <c r="K35" s="652"/>
      <c r="L35" s="652"/>
      <c r="M35" s="652"/>
      <c r="N35" s="652"/>
      <c r="O35" s="652"/>
      <c r="P35" s="652"/>
    </row>
    <row r="36" spans="2:16" s="631" customFormat="1" x14ac:dyDescent="0.25">
      <c r="B36" s="652"/>
      <c r="C36" s="652"/>
      <c r="D36" s="652"/>
      <c r="E36" s="652"/>
      <c r="F36" s="652"/>
      <c r="G36" s="652"/>
      <c r="H36" s="652"/>
      <c r="I36" s="652"/>
      <c r="J36" s="652"/>
      <c r="K36" s="652"/>
      <c r="L36" s="652"/>
      <c r="M36" s="652"/>
      <c r="N36" s="652"/>
      <c r="O36" s="652"/>
      <c r="P36" s="652"/>
    </row>
    <row r="37" spans="2:16" s="631" customFormat="1" ht="15" customHeight="1" x14ac:dyDescent="0.25">
      <c r="C37" s="1535" t="s">
        <v>14</v>
      </c>
      <c r="D37" s="1535"/>
      <c r="E37" s="1535"/>
      <c r="F37" s="1535"/>
      <c r="G37" s="1535"/>
      <c r="H37" s="1535"/>
      <c r="I37" s="1535"/>
      <c r="J37" s="1535"/>
      <c r="K37" s="1535"/>
      <c r="L37" s="1535"/>
      <c r="M37" s="652"/>
      <c r="N37" s="652"/>
      <c r="O37" s="652"/>
      <c r="P37" s="652"/>
    </row>
    <row r="38" spans="2:16" s="631" customFormat="1" x14ac:dyDescent="0.25">
      <c r="L38" s="652"/>
      <c r="M38" s="652"/>
      <c r="N38" s="652"/>
      <c r="O38" s="652"/>
      <c r="P38" s="652"/>
    </row>
    <row r="39" spans="2:16" s="631" customFormat="1" x14ac:dyDescent="0.25">
      <c r="B39" s="652"/>
      <c r="C39" s="652"/>
      <c r="D39" s="652"/>
      <c r="E39" s="652"/>
      <c r="F39" s="652"/>
      <c r="G39" s="652"/>
      <c r="H39" s="652"/>
      <c r="I39" s="652"/>
      <c r="J39" s="652"/>
      <c r="K39" s="652"/>
      <c r="L39" s="652"/>
      <c r="M39" s="652"/>
      <c r="N39" s="652"/>
      <c r="O39" s="652"/>
      <c r="P39" s="652"/>
    </row>
    <row r="40" spans="2:16" s="631" customFormat="1" ht="5.25" customHeight="1" x14ac:dyDescent="0.25">
      <c r="B40" s="652"/>
      <c r="C40" s="652"/>
      <c r="D40" s="652"/>
      <c r="E40" s="652"/>
      <c r="F40" s="652"/>
      <c r="G40" s="652"/>
      <c r="H40" s="652"/>
      <c r="I40" s="652"/>
      <c r="J40" s="652"/>
      <c r="K40" s="652"/>
      <c r="L40" s="652"/>
      <c r="M40" s="652"/>
      <c r="N40" s="652"/>
      <c r="O40" s="652"/>
      <c r="P40" s="652"/>
    </row>
    <row r="41" spans="2:16" s="631" customFormat="1" ht="5.25" customHeight="1" x14ac:dyDescent="0.25">
      <c r="B41" s="652"/>
      <c r="C41" s="652"/>
      <c r="D41" s="652"/>
      <c r="E41" s="652"/>
      <c r="F41" s="652"/>
      <c r="G41" s="652"/>
      <c r="H41" s="652"/>
      <c r="I41" s="652"/>
      <c r="J41" s="652"/>
      <c r="K41" s="652"/>
      <c r="L41" s="652"/>
      <c r="M41" s="652"/>
      <c r="N41" s="652"/>
      <c r="O41" s="652"/>
      <c r="P41" s="652"/>
    </row>
    <row r="42" spans="2:16" s="631" customFormat="1" ht="16.5" customHeight="1" x14ac:dyDescent="0.25">
      <c r="B42" s="652"/>
      <c r="C42" s="652"/>
      <c r="D42" s="652"/>
      <c r="E42" s="652"/>
      <c r="F42" s="652"/>
      <c r="G42" s="652"/>
      <c r="H42" s="652"/>
      <c r="I42" s="652"/>
      <c r="J42" s="652"/>
      <c r="K42" s="652"/>
      <c r="L42" s="652"/>
      <c r="M42" s="652"/>
      <c r="N42" s="652"/>
      <c r="O42" s="652"/>
      <c r="P42" s="652"/>
    </row>
    <row r="43" spans="2:16" s="631" customFormat="1" x14ac:dyDescent="0.25">
      <c r="B43" s="652"/>
      <c r="C43" s="652"/>
      <c r="D43" s="652"/>
      <c r="E43" s="652"/>
      <c r="F43" s="652"/>
      <c r="G43" s="652"/>
      <c r="H43" s="652"/>
      <c r="I43" s="652"/>
      <c r="J43" s="652"/>
      <c r="K43" s="652"/>
      <c r="L43" s="652"/>
      <c r="M43" s="652"/>
      <c r="N43" s="652"/>
      <c r="O43" s="652"/>
      <c r="P43" s="652"/>
    </row>
    <row r="44" spans="2:16" s="631" customFormat="1" x14ac:dyDescent="0.25"/>
    <row r="45" spans="2:16" s="650" customFormat="1" x14ac:dyDescent="0.25"/>
    <row r="46" spans="2:16" s="657" customFormat="1" ht="12.75" customHeight="1" x14ac:dyDescent="0.25">
      <c r="B46" s="1545"/>
      <c r="C46" s="1545"/>
      <c r="D46" s="1545"/>
      <c r="E46" s="1545"/>
      <c r="F46" s="1545"/>
      <c r="G46" s="1545"/>
      <c r="H46" s="1545"/>
      <c r="I46" s="1545"/>
      <c r="J46" s="1545"/>
      <c r="K46" s="1545"/>
      <c r="L46" s="1545"/>
      <c r="M46" s="1545"/>
      <c r="N46" s="1545"/>
      <c r="O46" s="1545"/>
      <c r="P46" s="656"/>
    </row>
  </sheetData>
  <mergeCells count="21">
    <mergeCell ref="B46:O46"/>
    <mergeCell ref="N9:O9"/>
    <mergeCell ref="Q9:R9"/>
    <mergeCell ref="T9:U9"/>
    <mergeCell ref="W9:X9"/>
    <mergeCell ref="C37:L37"/>
    <mergeCell ref="D8:D10"/>
    <mergeCell ref="B12:B16"/>
    <mergeCell ref="B17:B21"/>
    <mergeCell ref="B23:D23"/>
    <mergeCell ref="B3:K3"/>
    <mergeCell ref="B4:AD4"/>
    <mergeCell ref="B5:AD5"/>
    <mergeCell ref="B6:AC6"/>
    <mergeCell ref="B8:B10"/>
    <mergeCell ref="E8:AA8"/>
    <mergeCell ref="AC8:AD9"/>
    <mergeCell ref="E9:F9"/>
    <mergeCell ref="H9:I9"/>
    <mergeCell ref="K9:L9"/>
    <mergeCell ref="Z9:AA9"/>
  </mergeCells>
  <printOptions horizontalCentered="1"/>
  <pageMargins left="0" right="0" top="0.43307086614173229" bottom="0.43307086614173229" header="0" footer="0"/>
  <pageSetup paperSize="9" scale="84"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23" t="s">
        <v>36</v>
      </c>
      <c r="G1" s="23" t="s">
        <v>21</v>
      </c>
      <c r="I1" s="23" t="s">
        <v>20</v>
      </c>
      <c r="K1" s="23" t="s">
        <v>19</v>
      </c>
      <c r="M1" s="23" t="s">
        <v>18</v>
      </c>
      <c r="O1" s="23" t="s">
        <v>17</v>
      </c>
      <c r="Q1" s="23" t="s">
        <v>16</v>
      </c>
      <c r="S1" s="23" t="s">
        <v>15</v>
      </c>
    </row>
    <row r="2" spans="2:30" s="2" customFormat="1" ht="14" x14ac:dyDescent="0.25">
      <c r="B2" s="6"/>
      <c r="C2" s="13"/>
      <c r="D2" s="13"/>
      <c r="T2" s="13"/>
    </row>
    <row r="3" spans="2:30" s="11" customFormat="1" ht="47.25" customHeight="1" x14ac:dyDescent="0.3">
      <c r="B3" s="1588"/>
      <c r="C3" s="1588"/>
      <c r="D3" s="1588"/>
      <c r="E3" s="1588"/>
      <c r="F3" s="1588"/>
      <c r="G3" s="1588"/>
      <c r="H3" s="1588"/>
      <c r="I3" s="1588"/>
      <c r="J3" s="12"/>
      <c r="Q3" s="16"/>
    </row>
    <row r="4" spans="2:30" s="4" customFormat="1" ht="2.25" customHeight="1" x14ac:dyDescent="0.25">
      <c r="B4" s="1589"/>
      <c r="C4" s="1589"/>
      <c r="D4" s="1589"/>
      <c r="E4" s="1589"/>
      <c r="F4" s="1589"/>
      <c r="G4" s="1589"/>
      <c r="H4" s="1589"/>
      <c r="I4" s="1589"/>
      <c r="J4" s="1589"/>
      <c r="K4" s="1589"/>
      <c r="L4" s="1589"/>
      <c r="M4" s="1589"/>
      <c r="N4" s="1589"/>
      <c r="O4" s="1589"/>
      <c r="P4" s="1589"/>
      <c r="Q4" s="1589"/>
      <c r="R4" s="1589"/>
      <c r="S4" s="1589"/>
      <c r="T4" s="1589"/>
    </row>
    <row r="5" spans="2:30" s="738" customFormat="1" ht="16.5" customHeight="1" x14ac:dyDescent="0.25">
      <c r="B5" s="1538" t="s">
        <v>410</v>
      </c>
      <c r="C5" s="1538"/>
      <c r="D5" s="1538"/>
      <c r="E5" s="1538"/>
      <c r="F5" s="1538"/>
      <c r="G5" s="1538"/>
      <c r="H5" s="1538"/>
      <c r="I5" s="1538"/>
      <c r="J5" s="1538"/>
      <c r="K5" s="1538"/>
      <c r="L5" s="1538"/>
      <c r="M5" s="1538"/>
      <c r="N5" s="1538"/>
      <c r="O5" s="1538"/>
      <c r="P5" s="1538"/>
      <c r="Q5" s="1538"/>
      <c r="R5" s="1538"/>
      <c r="S5" s="1538"/>
      <c r="T5" s="1538"/>
      <c r="U5" s="1538"/>
      <c r="V5" s="1538"/>
      <c r="W5" s="1538"/>
      <c r="X5" s="1538"/>
      <c r="Y5" s="1538"/>
      <c r="Z5" s="1538"/>
      <c r="AA5" s="1538"/>
      <c r="AB5" s="1538"/>
      <c r="AC5" s="712"/>
    </row>
    <row r="6" spans="2:30" s="738" customFormat="1" ht="14.25" customHeight="1" x14ac:dyDescent="0.25">
      <c r="B6" s="1475" t="str">
        <f>porsaad!$B$6</f>
        <v>Situación a 31 de agosto de 2025</v>
      </c>
      <c r="C6" s="1475"/>
      <c r="D6" s="1475"/>
      <c r="E6" s="1475"/>
      <c r="F6" s="1475"/>
      <c r="G6" s="1475"/>
      <c r="H6" s="1475"/>
      <c r="I6" s="1475"/>
      <c r="J6" s="1475"/>
      <c r="K6" s="1475"/>
      <c r="L6" s="1475"/>
      <c r="M6" s="1475"/>
      <c r="N6" s="1475"/>
      <c r="O6" s="1475"/>
      <c r="P6" s="1475"/>
      <c r="Q6" s="1475"/>
      <c r="R6" s="1475"/>
      <c r="S6" s="1475"/>
      <c r="T6" s="1475"/>
      <c r="U6" s="1475"/>
      <c r="V6" s="1475"/>
      <c r="W6" s="1475"/>
      <c r="X6" s="1475"/>
      <c r="Y6" s="1475"/>
      <c r="Z6" s="1475"/>
      <c r="AA6" s="1475"/>
      <c r="AB6" s="1475"/>
      <c r="AC6" s="1475"/>
    </row>
    <row r="7" spans="2:30" s="133" customFormat="1" ht="5.25" customHeight="1" x14ac:dyDescent="0.25"/>
    <row r="8" spans="2:30" s="134" customFormat="1" ht="21.75" customHeight="1" x14ac:dyDescent="0.25">
      <c r="B8" s="1584" t="s">
        <v>27</v>
      </c>
      <c r="D8" s="1584" t="s">
        <v>112</v>
      </c>
      <c r="E8" s="1584" t="s">
        <v>26</v>
      </c>
      <c r="F8" s="1584"/>
      <c r="G8" s="1584"/>
      <c r="H8" s="1584"/>
      <c r="I8" s="1584"/>
      <c r="J8" s="1584"/>
      <c r="K8" s="1584"/>
      <c r="L8" s="1584"/>
      <c r="M8" s="1584"/>
      <c r="N8" s="1584"/>
      <c r="O8" s="1584"/>
      <c r="P8" s="1584"/>
      <c r="Q8" s="1584"/>
      <c r="R8" s="1584"/>
      <c r="S8" s="1584"/>
    </row>
    <row r="9" spans="2:30" s="134" customFormat="1" ht="21.75" customHeight="1" x14ac:dyDescent="0.25">
      <c r="B9" s="1584"/>
      <c r="D9" s="1584"/>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5">
      <c r="B10" s="1584"/>
      <c r="D10" s="1584"/>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5">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5">
      <c r="B12" s="1583" t="s">
        <v>24</v>
      </c>
      <c r="D12" s="141" t="s">
        <v>31</v>
      </c>
      <c r="E12" s="142">
        <f>'36perfresol'!E12</f>
        <v>603</v>
      </c>
      <c r="F12" s="141"/>
      <c r="G12" s="142">
        <f>'36perfresol'!H12</f>
        <v>10851</v>
      </c>
      <c r="H12" s="141"/>
      <c r="I12" s="142">
        <f>'36perfresol'!K12</f>
        <v>6340</v>
      </c>
      <c r="J12" s="141"/>
      <c r="K12" s="142">
        <f>'36perfresol'!N12</f>
        <v>8823</v>
      </c>
      <c r="L12" s="141"/>
      <c r="M12" s="142">
        <f>'36perfresol'!Q12</f>
        <v>8627</v>
      </c>
      <c r="N12" s="141"/>
      <c r="O12" s="142">
        <f>'36perfresol'!T12</f>
        <v>11938</v>
      </c>
      <c r="P12" s="141"/>
      <c r="Q12" s="142">
        <f>'36perfresol'!W12</f>
        <v>40331</v>
      </c>
      <c r="R12" s="141"/>
      <c r="S12" s="142">
        <f>'36perfresol'!Z12</f>
        <v>190365</v>
      </c>
      <c r="T12" s="143"/>
      <c r="V12" s="144">
        <f>E12/E$16</f>
        <v>0.23947577442414614</v>
      </c>
      <c r="W12" s="144">
        <f>G12/G$16</f>
        <v>0.23409993096306525</v>
      </c>
      <c r="X12" s="144">
        <f>I12/I$16</f>
        <v>0.22841085131678496</v>
      </c>
      <c r="Y12" s="144">
        <f>K12/K$16</f>
        <v>0.24177902005919105</v>
      </c>
      <c r="Z12" s="144">
        <f>M12/M$16</f>
        <v>0.19127330776223311</v>
      </c>
      <c r="AA12" s="144">
        <f>O12/O$16</f>
        <v>0.15357501222116449</v>
      </c>
      <c r="AB12" s="144">
        <f>Q12/Q$16</f>
        <v>0.14411443109621447</v>
      </c>
      <c r="AC12" s="144">
        <f>S12/S$16</f>
        <v>0.23525551666864397</v>
      </c>
      <c r="AD12" s="144"/>
    </row>
    <row r="13" spans="2:30" s="140" customFormat="1" ht="21" customHeight="1" x14ac:dyDescent="0.25">
      <c r="B13" s="1583"/>
      <c r="D13" s="141" t="s">
        <v>49</v>
      </c>
      <c r="E13" s="142">
        <f>'36perfresol'!E13</f>
        <v>865</v>
      </c>
      <c r="F13" s="141"/>
      <c r="G13" s="142">
        <f>'36perfresol'!H13</f>
        <v>13361</v>
      </c>
      <c r="H13" s="141"/>
      <c r="I13" s="142">
        <f>'36perfresol'!K13</f>
        <v>8256</v>
      </c>
      <c r="J13" s="141"/>
      <c r="K13" s="142">
        <f>'36perfresol'!N13</f>
        <v>11690</v>
      </c>
      <c r="L13" s="141"/>
      <c r="M13" s="142">
        <f>'36perfresol'!Q13</f>
        <v>13396</v>
      </c>
      <c r="N13" s="141"/>
      <c r="O13" s="142">
        <f>'36perfresol'!T13</f>
        <v>22201</v>
      </c>
      <c r="P13" s="141"/>
      <c r="Q13" s="142">
        <f>'36perfresol'!W13</f>
        <v>71161</v>
      </c>
      <c r="R13" s="141"/>
      <c r="S13" s="142">
        <f>'36perfresol'!Z13</f>
        <v>252670</v>
      </c>
      <c r="T13" s="143"/>
      <c r="V13" s="144">
        <f>E13/E$16</f>
        <v>0.34352660841938049</v>
      </c>
      <c r="W13" s="144">
        <f>G13/G$16</f>
        <v>0.28825077666551607</v>
      </c>
      <c r="X13" s="144">
        <f>I13/I$16</f>
        <v>0.29743848398602152</v>
      </c>
      <c r="Y13" s="144">
        <f>K13/K$16</f>
        <v>0.32034418502685519</v>
      </c>
      <c r="Z13" s="144">
        <f>M13/M$16</f>
        <v>0.29700906813294015</v>
      </c>
      <c r="AA13" s="144">
        <f>O13/O$16</f>
        <v>0.28560218179947</v>
      </c>
      <c r="AB13" s="144">
        <f>Q13/Q$16</f>
        <v>0.25427901691596333</v>
      </c>
      <c r="AC13" s="144">
        <f>S13/S$16</f>
        <v>0.31225283742634558</v>
      </c>
      <c r="AD13" s="144"/>
    </row>
    <row r="14" spans="2:30" s="140" customFormat="1" ht="21" customHeight="1" x14ac:dyDescent="0.25">
      <c r="B14" s="1583"/>
      <c r="D14" s="141" t="s">
        <v>50</v>
      </c>
      <c r="E14" s="142">
        <f>'36perfresol'!E14</f>
        <v>420</v>
      </c>
      <c r="F14" s="141"/>
      <c r="G14" s="142">
        <f>'36perfresol'!H14</f>
        <v>10604</v>
      </c>
      <c r="H14" s="141"/>
      <c r="I14" s="142">
        <f>'36perfresol'!K14</f>
        <v>7870</v>
      </c>
      <c r="J14" s="141"/>
      <c r="K14" s="142">
        <f>'36perfresol'!N14</f>
        <v>10322</v>
      </c>
      <c r="L14" s="141"/>
      <c r="M14" s="142">
        <f>'36perfresol'!Q14</f>
        <v>14352</v>
      </c>
      <c r="N14" s="141"/>
      <c r="O14" s="142">
        <f>'36perfresol'!T14</f>
        <v>25887</v>
      </c>
      <c r="P14" s="141"/>
      <c r="Q14" s="142">
        <f>'36perfresol'!W14</f>
        <v>94103</v>
      </c>
      <c r="R14" s="141"/>
      <c r="S14" s="142">
        <f>'36perfresol'!Z14</f>
        <v>235229</v>
      </c>
      <c r="T14" s="143"/>
      <c r="V14" s="144">
        <f>E14/E$16</f>
        <v>0.16679904686258937</v>
      </c>
      <c r="W14" s="144">
        <f>G14/G$16</f>
        <v>0.22877114256127029</v>
      </c>
      <c r="X14" s="144">
        <f>I14/I$16</f>
        <v>0.28353208199733398</v>
      </c>
      <c r="Y14" s="144">
        <f>K14/K$16</f>
        <v>0.28285651649676641</v>
      </c>
      <c r="Z14" s="144">
        <f>M14/M$16</f>
        <v>0.31820499745028047</v>
      </c>
      <c r="AA14" s="144">
        <f>O14/O$16</f>
        <v>0.3330202999974271</v>
      </c>
      <c r="AB14" s="144">
        <f>Q14/Q$16</f>
        <v>0.33625747711306608</v>
      </c>
      <c r="AC14" s="144">
        <f>S14/S$16</f>
        <v>0.29069902519080948</v>
      </c>
      <c r="AD14" s="144"/>
    </row>
    <row r="15" spans="2:30" s="140" customFormat="1" ht="21" customHeight="1" x14ac:dyDescent="0.25">
      <c r="B15" s="1583"/>
      <c r="D15" s="141" t="s">
        <v>113</v>
      </c>
      <c r="E15" s="142">
        <f>'36perfresol'!E15</f>
        <v>630</v>
      </c>
      <c r="F15" s="141"/>
      <c r="G15" s="142">
        <f>'36perfresol'!H15</f>
        <v>11536</v>
      </c>
      <c r="H15" s="141"/>
      <c r="I15" s="142">
        <f>'36perfresol'!K15</f>
        <v>5291</v>
      </c>
      <c r="J15" s="141"/>
      <c r="K15" s="142">
        <f>'36perfresol'!N15</f>
        <v>5657</v>
      </c>
      <c r="L15" s="141"/>
      <c r="M15" s="142">
        <f>'36perfresol'!Q15</f>
        <v>8728</v>
      </c>
      <c r="N15" s="141"/>
      <c r="O15" s="142">
        <f>'36perfresol'!T15</f>
        <v>17708</v>
      </c>
      <c r="P15" s="141"/>
      <c r="Q15" s="142">
        <f>'36perfresol'!W15</f>
        <v>74259</v>
      </c>
      <c r="R15" s="141"/>
      <c r="S15" s="142">
        <f>'36perfresol'!Z15</f>
        <v>130920</v>
      </c>
      <c r="T15" s="143"/>
      <c r="V15" s="144">
        <f>E15/E$16</f>
        <v>0.25019857029388404</v>
      </c>
      <c r="W15" s="144">
        <f>G15/G$16</f>
        <v>0.24887814981014844</v>
      </c>
      <c r="X15" s="144">
        <f>I15/I$16</f>
        <v>0.19061858269985948</v>
      </c>
      <c r="Y15" s="144">
        <f>K15/K$16</f>
        <v>0.15502027841718732</v>
      </c>
      <c r="Z15" s="144">
        <f>M15/M$16</f>
        <v>0.19351262665454627</v>
      </c>
      <c r="AA15" s="144">
        <f>O15/O$16</f>
        <v>0.22780250598193841</v>
      </c>
      <c r="AB15" s="144">
        <f>Q15/Q$16</f>
        <v>0.26534907487475612</v>
      </c>
      <c r="AC15" s="144">
        <f>S15/S$16</f>
        <v>0.16179262071420097</v>
      </c>
      <c r="AD15" s="144"/>
    </row>
    <row r="16" spans="2:30" s="140" customFormat="1" ht="21" customHeight="1" x14ac:dyDescent="0.25">
      <c r="B16" s="1583"/>
      <c r="D16" s="145" t="s">
        <v>68</v>
      </c>
      <c r="E16" s="142">
        <f>SUM(E12:E15)</f>
        <v>2518</v>
      </c>
      <c r="F16" s="141"/>
      <c r="G16" s="142">
        <f>SUM(G12:G15)</f>
        <v>46352</v>
      </c>
      <c r="H16" s="141"/>
      <c r="I16" s="142">
        <f>SUM(I12:I15)</f>
        <v>27757</v>
      </c>
      <c r="J16" s="141"/>
      <c r="K16" s="142">
        <f>SUM(K12:K15)</f>
        <v>36492</v>
      </c>
      <c r="L16" s="141"/>
      <c r="M16" s="142">
        <f>SUM(M12:M15)</f>
        <v>45103</v>
      </c>
      <c r="N16" s="141"/>
      <c r="O16" s="142">
        <f>SUM(O12:O15)</f>
        <v>77734</v>
      </c>
      <c r="P16" s="141"/>
      <c r="Q16" s="142">
        <f>SUM(Q12:Q15)</f>
        <v>279854</v>
      </c>
      <c r="R16" s="141"/>
      <c r="S16" s="142">
        <f>SUM(S12:S15)</f>
        <v>809184</v>
      </c>
      <c r="T16" s="143"/>
      <c r="V16" s="144"/>
    </row>
    <row r="17" spans="2:29" s="140" customFormat="1" ht="21" customHeight="1" x14ac:dyDescent="0.25">
      <c r="B17" s="1583" t="s">
        <v>23</v>
      </c>
      <c r="D17" s="141" t="s">
        <v>31</v>
      </c>
      <c r="E17" s="142">
        <f>'36perfresol'!E17</f>
        <v>790</v>
      </c>
      <c r="F17" s="141"/>
      <c r="G17" s="142">
        <f>'36perfresol'!H17</f>
        <v>23445</v>
      </c>
      <c r="H17" s="141"/>
      <c r="I17" s="142">
        <f>'36perfresol'!K17</f>
        <v>10077</v>
      </c>
      <c r="J17" s="141"/>
      <c r="K17" s="142">
        <f>'36perfresol'!N17</f>
        <v>10959</v>
      </c>
      <c r="L17" s="141"/>
      <c r="M17" s="142">
        <f>'36perfresol'!Q17</f>
        <v>9783</v>
      </c>
      <c r="N17" s="141"/>
      <c r="O17" s="142">
        <f>'36perfresol'!T17</f>
        <v>13268</v>
      </c>
      <c r="P17" s="141"/>
      <c r="Q17" s="142">
        <f>'36perfresol'!W17</f>
        <v>30676</v>
      </c>
      <c r="R17" s="141"/>
      <c r="S17" s="142">
        <f>'36perfresol'!Z17</f>
        <v>62037</v>
      </c>
      <c r="T17" s="143"/>
      <c r="V17" s="144">
        <f>E17/E$21</f>
        <v>0.24976288333860258</v>
      </c>
      <c r="W17" s="144">
        <f>G17/G$21</f>
        <v>0.23971902415083537</v>
      </c>
      <c r="X17" s="144">
        <f>I17/I$21</f>
        <v>0.22291781882535117</v>
      </c>
      <c r="Y17" s="144">
        <f>K17/K$21</f>
        <v>0.22966657585346942</v>
      </c>
      <c r="Z17" s="144">
        <f>M17/M$21</f>
        <v>0.19505143950873274</v>
      </c>
      <c r="AA17" s="144">
        <f>O17/O$21</f>
        <v>0.17067585993979778</v>
      </c>
      <c r="AB17" s="144">
        <f>Q17/Q$21</f>
        <v>0.18073197747036504</v>
      </c>
      <c r="AC17" s="144">
        <f>S17/S$21</f>
        <v>0.19995874281625403</v>
      </c>
    </row>
    <row r="18" spans="2:29" s="140" customFormat="1" ht="21" customHeight="1" x14ac:dyDescent="0.25">
      <c r="B18" s="1583"/>
      <c r="D18" s="141" t="s">
        <v>49</v>
      </c>
      <c r="E18" s="142">
        <f>'36perfresol'!E18</f>
        <v>1139</v>
      </c>
      <c r="F18" s="141"/>
      <c r="G18" s="142">
        <f>'36perfresol'!H18</f>
        <v>33399</v>
      </c>
      <c r="H18" s="141"/>
      <c r="I18" s="142">
        <f>'36perfresol'!K18</f>
        <v>13257</v>
      </c>
      <c r="J18" s="141"/>
      <c r="K18" s="142">
        <f>'36perfresol'!N18</f>
        <v>15452</v>
      </c>
      <c r="L18" s="141"/>
      <c r="M18" s="142">
        <f>'36perfresol'!Q18</f>
        <v>15933</v>
      </c>
      <c r="N18" s="141"/>
      <c r="O18" s="142">
        <f>'36perfresol'!T18</f>
        <v>24042</v>
      </c>
      <c r="P18" s="141"/>
      <c r="Q18" s="142">
        <f>'36perfresol'!W18</f>
        <v>49592</v>
      </c>
      <c r="R18" s="141"/>
      <c r="S18" s="142">
        <f>'36perfresol'!Z18</f>
        <v>88660</v>
      </c>
      <c r="T18" s="143"/>
      <c r="V18" s="144">
        <f>E18/E$21</f>
        <v>0.36010116977552958</v>
      </c>
      <c r="W18" s="144">
        <f>G18/G$21</f>
        <v>0.34149608392466413</v>
      </c>
      <c r="X18" s="144">
        <f>I18/I$21</f>
        <v>0.29326401946687314</v>
      </c>
      <c r="Y18" s="144">
        <f>K18/K$21</f>
        <v>0.32382589014397384</v>
      </c>
      <c r="Z18" s="144">
        <f>M18/M$21</f>
        <v>0.31766887311587844</v>
      </c>
      <c r="AA18" s="144">
        <f>O18/O$21</f>
        <v>0.30926959788005864</v>
      </c>
      <c r="AB18" s="144">
        <f>Q18/Q$21</f>
        <v>0.29217825748827564</v>
      </c>
      <c r="AC18" s="144">
        <f>S18/S$21</f>
        <v>0.28577046179036836</v>
      </c>
    </row>
    <row r="19" spans="2:29" s="140" customFormat="1" ht="21" customHeight="1" x14ac:dyDescent="0.25">
      <c r="B19" s="1583"/>
      <c r="D19" s="141" t="s">
        <v>50</v>
      </c>
      <c r="E19" s="142">
        <f>'36perfresol'!E19</f>
        <v>459</v>
      </c>
      <c r="F19" s="141"/>
      <c r="G19" s="142">
        <f>'36perfresol'!H19</f>
        <v>24469</v>
      </c>
      <c r="H19" s="141"/>
      <c r="I19" s="142">
        <f>'36perfresol'!K19</f>
        <v>13504</v>
      </c>
      <c r="J19" s="141"/>
      <c r="K19" s="142">
        <f>'36perfresol'!N19</f>
        <v>14481</v>
      </c>
      <c r="L19" s="141"/>
      <c r="M19" s="142">
        <f>'36perfresol'!Q19</f>
        <v>16328</v>
      </c>
      <c r="N19" s="141"/>
      <c r="O19" s="142">
        <f>'36perfresol'!T19</f>
        <v>25247</v>
      </c>
      <c r="P19" s="141"/>
      <c r="Q19" s="142">
        <f>'36perfresol'!W19</f>
        <v>51101</v>
      </c>
      <c r="R19" s="141"/>
      <c r="S19" s="142">
        <f>'36perfresol'!Z19</f>
        <v>93172</v>
      </c>
      <c r="T19" s="143"/>
      <c r="V19" s="144">
        <f>E19/E$21</f>
        <v>0.1451153967752134</v>
      </c>
      <c r="W19" s="144">
        <f>G19/G$21</f>
        <v>0.25018915768593691</v>
      </c>
      <c r="X19" s="144">
        <f>I19/I$21</f>
        <v>0.29872801681229955</v>
      </c>
      <c r="Y19" s="144">
        <f>K19/K$21</f>
        <v>0.30347674832868787</v>
      </c>
      <c r="Z19" s="144">
        <f>M19/M$21</f>
        <v>0.32554430177845123</v>
      </c>
      <c r="AA19" s="144">
        <f>O19/O$21</f>
        <v>0.32477038256708429</v>
      </c>
      <c r="AB19" s="144">
        <f>Q19/Q$21</f>
        <v>0.30106874366648601</v>
      </c>
      <c r="AC19" s="144">
        <f>S19/S$21</f>
        <v>0.30031361906081888</v>
      </c>
    </row>
    <row r="20" spans="2:29" s="140" customFormat="1" ht="21" customHeight="1" x14ac:dyDescent="0.25">
      <c r="B20" s="1583"/>
      <c r="D20" s="141" t="s">
        <v>113</v>
      </c>
      <c r="E20" s="142">
        <f>'36perfresol'!E20</f>
        <v>775</v>
      </c>
      <c r="F20" s="141"/>
      <c r="G20" s="142">
        <f>'36perfresol'!H20</f>
        <v>16489</v>
      </c>
      <c r="H20" s="141"/>
      <c r="I20" s="142">
        <f>'36perfresol'!K20</f>
        <v>8367</v>
      </c>
      <c r="J20" s="141"/>
      <c r="K20" s="142">
        <f>'36perfresol'!N20</f>
        <v>6825</v>
      </c>
      <c r="L20" s="141"/>
      <c r="M20" s="142">
        <f>'36perfresol'!Q20</f>
        <v>8112</v>
      </c>
      <c r="N20" s="141"/>
      <c r="O20" s="142">
        <f>'36perfresol'!T20</f>
        <v>15181</v>
      </c>
      <c r="P20" s="141"/>
      <c r="Q20" s="142">
        <f>'36perfresol'!W20</f>
        <v>38363</v>
      </c>
      <c r="R20" s="141"/>
      <c r="S20" s="142">
        <f>'36perfresol'!Z20</f>
        <v>66380</v>
      </c>
      <c r="T20" s="143"/>
      <c r="V20" s="144">
        <f>E20/E$21</f>
        <v>0.24502055011065443</v>
      </c>
      <c r="W20" s="144">
        <f>G20/G$21</f>
        <v>0.16859573423856364</v>
      </c>
      <c r="X20" s="144">
        <f>I20/I$21</f>
        <v>0.18509014489547618</v>
      </c>
      <c r="Y20" s="144">
        <f>K20/K$21</f>
        <v>0.14303078567386884</v>
      </c>
      <c r="Z20" s="144">
        <f>M20/M$21</f>
        <v>0.16173538559693756</v>
      </c>
      <c r="AA20" s="144">
        <f>O20/O$21</f>
        <v>0.19528415961305925</v>
      </c>
      <c r="AB20" s="144">
        <f>Q20/Q$21</f>
        <v>0.22602102137487334</v>
      </c>
      <c r="AC20" s="144">
        <f>S20/S$21</f>
        <v>0.21395717633255867</v>
      </c>
    </row>
    <row r="21" spans="2:29" s="140" customFormat="1" ht="21" customHeight="1" x14ac:dyDescent="0.25">
      <c r="B21" s="1583"/>
      <c r="D21" s="145" t="s">
        <v>68</v>
      </c>
      <c r="E21" s="142">
        <f>SUM(E17:E20)</f>
        <v>3163</v>
      </c>
      <c r="F21" s="141"/>
      <c r="G21" s="142">
        <f>SUM(G17:G20)</f>
        <v>97802</v>
      </c>
      <c r="H21" s="141"/>
      <c r="I21" s="142">
        <f>SUM(I17:I20)</f>
        <v>45205</v>
      </c>
      <c r="J21" s="141"/>
      <c r="K21" s="142">
        <f>SUM(K17:K20)</f>
        <v>47717</v>
      </c>
      <c r="L21" s="141"/>
      <c r="M21" s="142">
        <f>SUM(M17:M20)</f>
        <v>50156</v>
      </c>
      <c r="N21" s="141"/>
      <c r="O21" s="142">
        <f>SUM(O17:O20)</f>
        <v>77738</v>
      </c>
      <c r="P21" s="141"/>
      <c r="Q21" s="142">
        <f>SUM(Q17:Q20)</f>
        <v>169732</v>
      </c>
      <c r="R21" s="141"/>
      <c r="S21" s="142">
        <f>SUM(S17:S20)</f>
        <v>310249</v>
      </c>
      <c r="T21" s="143"/>
      <c r="V21" s="144"/>
    </row>
    <row r="22" spans="2:29" s="136" customFormat="1" ht="3" customHeight="1" x14ac:dyDescent="0.25">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5">
      <c r="B23" s="1584" t="s">
        <v>0</v>
      </c>
      <c r="C23" s="1584"/>
      <c r="D23" s="1584"/>
      <c r="E23" s="147">
        <f>E16+E21</f>
        <v>5681</v>
      </c>
      <c r="F23" s="143"/>
      <c r="G23" s="147">
        <f>G16+G21</f>
        <v>144154</v>
      </c>
      <c r="H23" s="143"/>
      <c r="I23" s="147">
        <f>I16+I21</f>
        <v>72962</v>
      </c>
      <c r="J23" s="143"/>
      <c r="K23" s="147">
        <f>K16+K21</f>
        <v>84209</v>
      </c>
      <c r="L23" s="143"/>
      <c r="M23" s="147">
        <f>M16+M21</f>
        <v>95259</v>
      </c>
      <c r="N23" s="143"/>
      <c r="O23" s="147">
        <f>O16+O21</f>
        <v>155472</v>
      </c>
      <c r="P23" s="143"/>
      <c r="Q23" s="147">
        <f>Q16+Q21</f>
        <v>449586</v>
      </c>
      <c r="R23" s="143"/>
      <c r="S23" s="147">
        <f>S16+S21</f>
        <v>1119433</v>
      </c>
      <c r="T23" s="143"/>
    </row>
    <row r="24" spans="2:29" s="151" customFormat="1" ht="5.25" customHeight="1" x14ac:dyDescent="0.25">
      <c r="B24" s="149"/>
      <c r="C24" s="149"/>
      <c r="D24" s="149"/>
      <c r="E24" s="149"/>
      <c r="F24" s="149"/>
      <c r="G24" s="149"/>
      <c r="H24" s="149"/>
      <c r="I24" s="149"/>
      <c r="J24" s="149"/>
      <c r="K24" s="149"/>
      <c r="L24" s="150"/>
    </row>
    <row r="25" spans="2:29" s="21" customFormat="1" ht="5.25" customHeight="1" x14ac:dyDescent="0.25">
      <c r="B25" s="195"/>
      <c r="C25" s="195"/>
      <c r="D25" s="195"/>
      <c r="E25" s="195"/>
      <c r="F25" s="195"/>
      <c r="G25" s="195"/>
      <c r="H25" s="195"/>
      <c r="I25" s="195"/>
      <c r="J25" s="195"/>
      <c r="K25" s="195"/>
      <c r="L25" s="196"/>
    </row>
    <row r="26" spans="2:29" s="21" customFormat="1" ht="12.75" customHeight="1" x14ac:dyDescent="0.25">
      <c r="B26" s="152"/>
      <c r="C26" s="152"/>
      <c r="D26" s="152"/>
      <c r="E26" s="152"/>
      <c r="F26" s="152"/>
      <c r="G26" s="152"/>
      <c r="H26" s="152"/>
      <c r="I26" s="152"/>
      <c r="J26" s="152"/>
      <c r="K26" s="152"/>
      <c r="L26" s="152"/>
    </row>
    <row r="27" spans="2:29" s="194" customFormat="1" ht="24.75" customHeight="1" x14ac:dyDescent="0.25">
      <c r="B27" s="197"/>
      <c r="C27" s="197"/>
      <c r="D27" s="197"/>
      <c r="E27" s="197" t="s">
        <v>114</v>
      </c>
      <c r="F27" s="197"/>
      <c r="G27" s="197" t="s">
        <v>20</v>
      </c>
      <c r="H27" s="197"/>
      <c r="I27" s="197" t="s">
        <v>18</v>
      </c>
      <c r="J27" s="197"/>
      <c r="K27" s="197" t="s">
        <v>16</v>
      </c>
      <c r="L27" s="197"/>
    </row>
    <row r="28" spans="2:29" s="194" customFormat="1" ht="10" x14ac:dyDescent="0.25">
      <c r="B28" s="198"/>
      <c r="C28" s="198"/>
      <c r="D28" s="198"/>
      <c r="E28" s="198" t="e">
        <f>#REF!</f>
        <v>#REF!</v>
      </c>
      <c r="F28" s="199"/>
      <c r="G28" s="199" t="e">
        <f>#REF!</f>
        <v>#REF!</v>
      </c>
      <c r="H28" s="199"/>
      <c r="I28" s="199" t="e">
        <f>#REF!</f>
        <v>#REF!</v>
      </c>
      <c r="J28" s="199"/>
      <c r="K28" s="199" t="e">
        <f>#REF!</f>
        <v>#REF!</v>
      </c>
      <c r="L28" s="199"/>
    </row>
    <row r="29" spans="2:29" s="21" customFormat="1" x14ac:dyDescent="0.25">
      <c r="B29" s="152"/>
      <c r="C29" s="152"/>
      <c r="D29" s="152"/>
      <c r="E29" s="152"/>
      <c r="F29" s="152"/>
      <c r="G29" s="152"/>
      <c r="H29" s="152"/>
      <c r="I29" s="152"/>
      <c r="J29" s="152"/>
      <c r="K29" s="152"/>
      <c r="L29" s="152"/>
    </row>
    <row r="30" spans="2:29" s="21" customFormat="1" x14ac:dyDescent="0.25">
      <c r="B30" s="152"/>
      <c r="C30" s="152"/>
      <c r="D30" s="152"/>
      <c r="E30" s="152"/>
      <c r="F30" s="152"/>
      <c r="G30" s="152"/>
      <c r="H30" s="152"/>
      <c r="I30" s="152"/>
      <c r="J30" s="152"/>
      <c r="K30" s="152"/>
      <c r="L30" s="152"/>
    </row>
    <row r="31" spans="2:29" s="21" customFormat="1" x14ac:dyDescent="0.25">
      <c r="B31" s="152"/>
      <c r="C31" s="152"/>
      <c r="D31" s="152"/>
      <c r="E31" s="152"/>
      <c r="F31" s="152"/>
      <c r="G31" s="152"/>
      <c r="H31" s="152"/>
      <c r="I31" s="152"/>
      <c r="J31" s="152"/>
      <c r="K31" s="152"/>
      <c r="L31" s="152"/>
    </row>
    <row r="32" spans="2:29" s="21" customFormat="1" x14ac:dyDescent="0.25">
      <c r="B32" s="152"/>
      <c r="C32" s="152"/>
      <c r="D32" s="152"/>
      <c r="E32" s="152"/>
      <c r="F32" s="152"/>
      <c r="G32" s="152"/>
      <c r="H32" s="152"/>
      <c r="I32" s="152"/>
      <c r="J32" s="152"/>
      <c r="K32" s="152"/>
      <c r="L32" s="152"/>
    </row>
    <row r="33" spans="2:12" s="21" customFormat="1" x14ac:dyDescent="0.25">
      <c r="B33" s="152"/>
      <c r="C33" s="152"/>
      <c r="D33" s="152"/>
      <c r="E33" s="152"/>
      <c r="F33" s="152"/>
      <c r="G33" s="152"/>
      <c r="H33" s="152"/>
      <c r="I33" s="152"/>
      <c r="J33" s="152"/>
      <c r="K33" s="152"/>
      <c r="L33" s="152"/>
    </row>
    <row r="34" spans="2:12" s="21" customFormat="1" x14ac:dyDescent="0.25">
      <c r="B34" s="152"/>
      <c r="C34" s="152"/>
      <c r="D34" s="152"/>
      <c r="E34" s="152"/>
      <c r="F34" s="152"/>
      <c r="G34" s="152"/>
      <c r="H34" s="152"/>
      <c r="I34" s="152"/>
      <c r="J34" s="152"/>
      <c r="K34" s="152"/>
      <c r="L34" s="152"/>
    </row>
    <row r="35" spans="2:12" s="21" customFormat="1" x14ac:dyDescent="0.25">
      <c r="B35" s="152"/>
      <c r="C35" s="152"/>
      <c r="D35" s="152"/>
      <c r="E35" s="152"/>
      <c r="F35" s="152"/>
      <c r="G35" s="152"/>
      <c r="H35" s="152"/>
      <c r="I35" s="152"/>
      <c r="J35" s="152"/>
      <c r="K35" s="152"/>
      <c r="L35" s="152"/>
    </row>
    <row r="36" spans="2:12" s="9" customFormat="1" x14ac:dyDescent="0.25">
      <c r="B36" s="15"/>
      <c r="C36" s="15"/>
      <c r="D36" s="15"/>
      <c r="E36" s="15"/>
      <c r="F36" s="15"/>
      <c r="G36" s="15"/>
      <c r="H36" s="15"/>
      <c r="I36" s="15"/>
      <c r="J36" s="15"/>
      <c r="K36" s="15"/>
      <c r="L36" s="15"/>
    </row>
    <row r="37" spans="2:12" s="9" customFormat="1" x14ac:dyDescent="0.25">
      <c r="C37" s="1585"/>
      <c r="D37" s="1585"/>
      <c r="E37" s="1585"/>
      <c r="F37" s="1585"/>
      <c r="G37" s="1585"/>
      <c r="H37" s="1585"/>
      <c r="I37" s="1585"/>
      <c r="J37" s="15"/>
      <c r="K37" s="15"/>
      <c r="L37" s="15"/>
    </row>
    <row r="38" spans="2:12" s="9" customFormat="1" x14ac:dyDescent="0.25">
      <c r="J38" s="15"/>
      <c r="K38" s="15"/>
      <c r="L38" s="15"/>
    </row>
    <row r="39" spans="2:12" s="9" customFormat="1" x14ac:dyDescent="0.25">
      <c r="B39" s="15"/>
      <c r="C39" s="15"/>
      <c r="D39" s="15"/>
      <c r="E39" s="15"/>
      <c r="F39" s="15"/>
      <c r="G39" s="15"/>
      <c r="H39" s="15"/>
      <c r="I39" s="15"/>
      <c r="J39" s="15"/>
      <c r="K39" s="15"/>
      <c r="L39" s="15"/>
    </row>
    <row r="40" spans="2:12" s="9" customFormat="1" ht="5.25" customHeight="1" x14ac:dyDescent="0.25">
      <c r="B40" s="15"/>
      <c r="C40" s="15"/>
      <c r="D40" s="15"/>
      <c r="E40" s="15"/>
      <c r="F40" s="15"/>
      <c r="G40" s="15"/>
      <c r="H40" s="15"/>
      <c r="I40" s="15"/>
      <c r="J40" s="15"/>
      <c r="K40" s="15"/>
      <c r="L40" s="15"/>
    </row>
    <row r="41" spans="2:12" s="9" customFormat="1" ht="5.25" customHeight="1" x14ac:dyDescent="0.25">
      <c r="B41" s="15"/>
      <c r="C41" s="15"/>
      <c r="D41" s="15"/>
      <c r="E41" s="15"/>
      <c r="F41" s="15"/>
      <c r="G41" s="15"/>
      <c r="H41" s="15"/>
      <c r="I41" s="15"/>
      <c r="J41" s="15"/>
      <c r="K41" s="15"/>
      <c r="L41" s="15"/>
    </row>
    <row r="42" spans="2:12" s="9" customFormat="1" ht="16.5" customHeight="1" x14ac:dyDescent="0.25">
      <c r="B42" s="15"/>
      <c r="C42" s="15"/>
      <c r="D42" s="15"/>
      <c r="E42" s="15"/>
      <c r="F42" s="15"/>
      <c r="G42" s="15"/>
      <c r="H42" s="15"/>
      <c r="I42" s="15"/>
      <c r="J42" s="15"/>
      <c r="K42" s="15"/>
      <c r="L42" s="15"/>
    </row>
    <row r="43" spans="2:12" s="9" customFormat="1" x14ac:dyDescent="0.25">
      <c r="B43" s="15"/>
      <c r="C43" s="15"/>
      <c r="D43" s="15"/>
      <c r="E43" s="15"/>
      <c r="F43" s="15"/>
      <c r="G43" s="15"/>
      <c r="H43" s="15"/>
      <c r="I43" s="15"/>
      <c r="J43" s="15"/>
      <c r="K43" s="15"/>
      <c r="L43" s="15"/>
    </row>
    <row r="44" spans="2:12" s="9" customFormat="1" x14ac:dyDescent="0.25"/>
    <row r="45" spans="2:12" s="10" customFormat="1" x14ac:dyDescent="0.25"/>
    <row r="46" spans="2:12" s="3" customFormat="1" ht="12.75" customHeight="1" x14ac:dyDescent="0.25">
      <c r="B46" s="1586"/>
      <c r="C46" s="1587"/>
      <c r="D46" s="1587"/>
      <c r="E46" s="1587"/>
      <c r="F46" s="1587"/>
      <c r="G46" s="1587"/>
      <c r="H46" s="1587"/>
      <c r="I46" s="1587"/>
      <c r="J46" s="1587"/>
      <c r="K46" s="1587"/>
      <c r="L46" s="107"/>
    </row>
  </sheetData>
  <mergeCells count="12">
    <mergeCell ref="B3:I3"/>
    <mergeCell ref="B4:T4"/>
    <mergeCell ref="B8:B10"/>
    <mergeCell ref="D8:D10"/>
    <mergeCell ref="E8:S8"/>
    <mergeCell ref="B6:AC6"/>
    <mergeCell ref="B5:AB5"/>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23" t="s">
        <v>36</v>
      </c>
      <c r="G1" s="23" t="s">
        <v>21</v>
      </c>
      <c r="I1" s="23" t="s">
        <v>20</v>
      </c>
      <c r="K1" s="23" t="s">
        <v>19</v>
      </c>
      <c r="M1" s="23" t="s">
        <v>18</v>
      </c>
      <c r="O1" s="23" t="s">
        <v>17</v>
      </c>
      <c r="Q1" s="23" t="s">
        <v>16</v>
      </c>
      <c r="S1" s="23" t="s">
        <v>15</v>
      </c>
    </row>
    <row r="2" spans="2:30" s="2" customFormat="1" ht="14" x14ac:dyDescent="0.25">
      <c r="B2" s="6"/>
      <c r="C2" s="13"/>
      <c r="D2" s="13"/>
      <c r="T2" s="13"/>
    </row>
    <row r="3" spans="2:30" s="11" customFormat="1" ht="47.25" customHeight="1" x14ac:dyDescent="0.3">
      <c r="B3" s="1588"/>
      <c r="C3" s="1588"/>
      <c r="D3" s="1588"/>
      <c r="E3" s="1588"/>
      <c r="F3" s="1588"/>
      <c r="G3" s="1588"/>
      <c r="H3" s="1588"/>
      <c r="I3" s="1588"/>
      <c r="J3" s="12"/>
      <c r="Q3" s="16"/>
    </row>
    <row r="4" spans="2:30" s="4" customFormat="1" ht="2.25" customHeight="1" x14ac:dyDescent="0.25">
      <c r="B4" s="1589"/>
      <c r="C4" s="1589"/>
      <c r="D4" s="1589"/>
      <c r="E4" s="1589"/>
      <c r="F4" s="1589"/>
      <c r="G4" s="1589"/>
      <c r="H4" s="1589"/>
      <c r="I4" s="1589"/>
      <c r="J4" s="1589"/>
      <c r="K4" s="1589"/>
      <c r="L4" s="1589"/>
      <c r="M4" s="1589"/>
      <c r="N4" s="1589"/>
      <c r="O4" s="1589"/>
      <c r="P4" s="1589"/>
      <c r="Q4" s="1589"/>
      <c r="R4" s="1589"/>
      <c r="S4" s="1589"/>
      <c r="T4" s="1589"/>
    </row>
    <row r="5" spans="2:30" s="738" customFormat="1" ht="16.5" customHeight="1" x14ac:dyDescent="0.25">
      <c r="B5" s="1538" t="s">
        <v>411</v>
      </c>
      <c r="C5" s="1538"/>
      <c r="D5" s="1538"/>
      <c r="E5" s="1538"/>
      <c r="F5" s="1538"/>
      <c r="G5" s="1538"/>
      <c r="H5" s="1538"/>
      <c r="I5" s="1538"/>
      <c r="J5" s="1538"/>
      <c r="K5" s="1538"/>
      <c r="L5" s="1538"/>
      <c r="M5" s="1538"/>
      <c r="N5" s="1538"/>
      <c r="O5" s="1538"/>
      <c r="P5" s="1538"/>
      <c r="Q5" s="1538"/>
      <c r="R5" s="1538"/>
      <c r="S5" s="1538"/>
      <c r="T5" s="1538"/>
      <c r="U5" s="1538"/>
      <c r="V5" s="1538"/>
      <c r="W5" s="1538"/>
      <c r="X5" s="1538"/>
      <c r="Y5" s="1538"/>
      <c r="Z5" s="1538"/>
      <c r="AA5" s="1538"/>
      <c r="AB5" s="1538"/>
      <c r="AC5" s="712"/>
    </row>
    <row r="6" spans="2:30" s="738" customFormat="1" ht="14.25" customHeight="1" x14ac:dyDescent="0.25">
      <c r="B6" s="1475" t="str">
        <f>porsaad!$B$6</f>
        <v>Situación a 31 de agosto de 2025</v>
      </c>
      <c r="C6" s="1475"/>
      <c r="D6" s="1475"/>
      <c r="E6" s="1475"/>
      <c r="F6" s="1475"/>
      <c r="G6" s="1475"/>
      <c r="H6" s="1475"/>
      <c r="I6" s="1475"/>
      <c r="J6" s="1475"/>
      <c r="K6" s="1475"/>
      <c r="L6" s="1475"/>
      <c r="M6" s="1475"/>
      <c r="N6" s="1475"/>
      <c r="O6" s="1475"/>
      <c r="P6" s="1475"/>
      <c r="Q6" s="1475"/>
      <c r="R6" s="1475"/>
      <c r="S6" s="1475"/>
      <c r="T6" s="1475"/>
      <c r="U6" s="1475"/>
      <c r="V6" s="1475"/>
      <c r="W6" s="1475"/>
      <c r="X6" s="1475"/>
      <c r="Y6" s="1475"/>
      <c r="Z6" s="1475"/>
      <c r="AA6" s="1475"/>
      <c r="AB6" s="1475"/>
      <c r="AC6" s="1475"/>
    </row>
    <row r="7" spans="2:30" s="133" customFormat="1" ht="5.25" customHeight="1" x14ac:dyDescent="0.25"/>
    <row r="8" spans="2:30" s="134" customFormat="1" ht="21.75" customHeight="1" x14ac:dyDescent="0.25">
      <c r="B8" s="1584" t="s">
        <v>27</v>
      </c>
      <c r="D8" s="1584" t="s">
        <v>112</v>
      </c>
      <c r="E8" s="1584" t="s">
        <v>26</v>
      </c>
      <c r="F8" s="1584"/>
      <c r="G8" s="1584"/>
      <c r="H8" s="1584"/>
      <c r="I8" s="1584"/>
      <c r="J8" s="1584"/>
      <c r="K8" s="1584"/>
      <c r="L8" s="1584"/>
      <c r="M8" s="1584"/>
      <c r="N8" s="1584"/>
      <c r="O8" s="1584"/>
      <c r="P8" s="1584"/>
      <c r="Q8" s="1584"/>
      <c r="R8" s="1584"/>
      <c r="S8" s="1584"/>
    </row>
    <row r="9" spans="2:30" s="134" customFormat="1" ht="21.75" customHeight="1" x14ac:dyDescent="0.25">
      <c r="B9" s="1584"/>
      <c r="D9" s="1584"/>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5">
      <c r="B10" s="1584"/>
      <c r="D10" s="1584"/>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5">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5">
      <c r="B12" s="1583" t="s">
        <v>24</v>
      </c>
      <c r="D12" s="141" t="s">
        <v>31</v>
      </c>
      <c r="E12" s="142">
        <f>'36perfresol'!E12</f>
        <v>603</v>
      </c>
      <c r="F12" s="141"/>
      <c r="G12" s="142">
        <f>'36perfresol'!H12</f>
        <v>10851</v>
      </c>
      <c r="H12" s="141"/>
      <c r="I12" s="142">
        <f>'36perfresol'!K12</f>
        <v>6340</v>
      </c>
      <c r="J12" s="141"/>
      <c r="K12" s="142">
        <f>'36perfresol'!N12</f>
        <v>8823</v>
      </c>
      <c r="L12" s="141"/>
      <c r="M12" s="142">
        <f>'36perfresol'!Q12</f>
        <v>8627</v>
      </c>
      <c r="N12" s="141"/>
      <c r="O12" s="142">
        <f>'36perfresol'!T12</f>
        <v>11938</v>
      </c>
      <c r="P12" s="141"/>
      <c r="Q12" s="142">
        <f>'36perfresol'!W12</f>
        <v>40331</v>
      </c>
      <c r="R12" s="141"/>
      <c r="S12" s="142">
        <f>'36perfresol'!Z12</f>
        <v>190365</v>
      </c>
      <c r="T12" s="143"/>
      <c r="V12" s="144">
        <f>E12/E$16</f>
        <v>0.31938559322033899</v>
      </c>
      <c r="W12" s="144">
        <f>G12/G$16</f>
        <v>0.31166704963235292</v>
      </c>
      <c r="X12" s="144">
        <f>I12/I$16</f>
        <v>0.28220421970978365</v>
      </c>
      <c r="Y12" s="144">
        <f>K12/K$16</f>
        <v>0.28613588454678124</v>
      </c>
      <c r="Z12" s="144">
        <f>M12/M$16</f>
        <v>0.23716838487972508</v>
      </c>
      <c r="AA12" s="144">
        <f>O12/O$16</f>
        <v>0.19888048512311332</v>
      </c>
      <c r="AB12" s="144">
        <f>Q12/Q$16</f>
        <v>0.19616722196551473</v>
      </c>
      <c r="AC12" s="144">
        <f>S12/S$16</f>
        <v>0.28066505077668874</v>
      </c>
      <c r="AD12" s="144"/>
    </row>
    <row r="13" spans="2:30" s="140" customFormat="1" ht="21" customHeight="1" x14ac:dyDescent="0.25">
      <c r="B13" s="1583"/>
      <c r="D13" s="141" t="s">
        <v>49</v>
      </c>
      <c r="E13" s="142">
        <f>'36perfresol'!E13</f>
        <v>865</v>
      </c>
      <c r="F13" s="141"/>
      <c r="G13" s="142">
        <f>'36perfresol'!H13</f>
        <v>13361</v>
      </c>
      <c r="H13" s="141"/>
      <c r="I13" s="142">
        <f>'36perfresol'!K13</f>
        <v>8256</v>
      </c>
      <c r="J13" s="141"/>
      <c r="K13" s="142">
        <f>'36perfresol'!N13</f>
        <v>11690</v>
      </c>
      <c r="L13" s="141"/>
      <c r="M13" s="142">
        <f>'36perfresol'!Q13</f>
        <v>13396</v>
      </c>
      <c r="N13" s="141"/>
      <c r="O13" s="142">
        <f>'36perfresol'!T13</f>
        <v>22201</v>
      </c>
      <c r="P13" s="141"/>
      <c r="Q13" s="142">
        <f>'36perfresol'!W13</f>
        <v>71161</v>
      </c>
      <c r="R13" s="141"/>
      <c r="S13" s="142">
        <f>'36perfresol'!Z13</f>
        <v>252670</v>
      </c>
      <c r="T13" s="143"/>
      <c r="V13" s="144">
        <f>E13/E$16</f>
        <v>0.45815677966101692</v>
      </c>
      <c r="W13" s="144">
        <f>G13/G$16</f>
        <v>0.38376034007352944</v>
      </c>
      <c r="X13" s="144">
        <f>I13/I$16</f>
        <v>0.36748864951482241</v>
      </c>
      <c r="Y13" s="144">
        <f>K13/K$16</f>
        <v>0.37911464245175935</v>
      </c>
      <c r="Z13" s="144">
        <f>M13/M$16</f>
        <v>0.36827491408934709</v>
      </c>
      <c r="AA13" s="144">
        <f>O13/O$16</f>
        <v>0.36985639556192318</v>
      </c>
      <c r="AB13" s="144">
        <f>Q13/Q$16</f>
        <v>0.34612223059899316</v>
      </c>
      <c r="AC13" s="144">
        <f>S13/S$16</f>
        <v>0.37252456270714646</v>
      </c>
      <c r="AD13" s="144"/>
    </row>
    <row r="14" spans="2:30" s="140" customFormat="1" ht="21" customHeight="1" x14ac:dyDescent="0.25">
      <c r="B14" s="1583"/>
      <c r="D14" s="141" t="s">
        <v>50</v>
      </c>
      <c r="E14" s="142">
        <f>'36perfresol'!E14</f>
        <v>420</v>
      </c>
      <c r="F14" s="141"/>
      <c r="G14" s="142">
        <f>'36perfresol'!H14</f>
        <v>10604</v>
      </c>
      <c r="H14" s="141"/>
      <c r="I14" s="142">
        <f>'36perfresol'!K14</f>
        <v>7870</v>
      </c>
      <c r="J14" s="141"/>
      <c r="K14" s="142">
        <f>'36perfresol'!N14</f>
        <v>10322</v>
      </c>
      <c r="L14" s="141"/>
      <c r="M14" s="142">
        <f>'36perfresol'!Q14</f>
        <v>14352</v>
      </c>
      <c r="N14" s="141"/>
      <c r="O14" s="142">
        <f>'36perfresol'!T14</f>
        <v>25887</v>
      </c>
      <c r="P14" s="141"/>
      <c r="Q14" s="142">
        <f>'36perfresol'!W14</f>
        <v>94103</v>
      </c>
      <c r="R14" s="141"/>
      <c r="S14" s="142">
        <f>'36perfresol'!Z14</f>
        <v>235229</v>
      </c>
      <c r="T14" s="143"/>
      <c r="V14" s="144">
        <f>E14/E$16</f>
        <v>0.22245762711864406</v>
      </c>
      <c r="W14" s="144">
        <f>G14/G$16</f>
        <v>0.30457261029411764</v>
      </c>
      <c r="X14" s="144">
        <f>I14/I$16</f>
        <v>0.35030713077539394</v>
      </c>
      <c r="Y14" s="144">
        <f>K14/K$16</f>
        <v>0.33474947300145941</v>
      </c>
      <c r="Z14" s="144">
        <f>M14/M$16</f>
        <v>0.39455670103092783</v>
      </c>
      <c r="AA14" s="144">
        <f>O14/O$16</f>
        <v>0.43126311931496353</v>
      </c>
      <c r="AB14" s="144">
        <f>Q14/Q$16</f>
        <v>0.45771054743549211</v>
      </c>
      <c r="AC14" s="144">
        <f>S14/S$16</f>
        <v>0.3468103865161648</v>
      </c>
      <c r="AD14" s="144"/>
    </row>
    <row r="15" spans="2:30" s="140" customFormat="1" ht="21" customHeight="1" x14ac:dyDescent="0.25">
      <c r="B15" s="1583"/>
      <c r="D15" s="141"/>
      <c r="E15" s="142"/>
      <c r="F15" s="141"/>
      <c r="G15" s="142"/>
      <c r="H15" s="141"/>
      <c r="I15" s="142"/>
      <c r="J15" s="141"/>
      <c r="K15" s="142"/>
      <c r="L15" s="141"/>
      <c r="M15" s="142"/>
      <c r="N15" s="141"/>
      <c r="O15" s="142"/>
      <c r="P15" s="141"/>
      <c r="Q15" s="142"/>
      <c r="R15" s="141"/>
      <c r="S15" s="142"/>
      <c r="T15" s="143"/>
      <c r="V15" s="144"/>
      <c r="W15" s="144"/>
      <c r="X15" s="144"/>
      <c r="Y15" s="144"/>
      <c r="Z15" s="144"/>
      <c r="AA15" s="144"/>
      <c r="AB15" s="144"/>
      <c r="AC15" s="144"/>
      <c r="AD15" s="144"/>
    </row>
    <row r="16" spans="2:30" s="140" customFormat="1" ht="21" customHeight="1" x14ac:dyDescent="0.25">
      <c r="B16" s="1583"/>
      <c r="D16" s="145" t="s">
        <v>68</v>
      </c>
      <c r="E16" s="142">
        <f>SUM(E12:E15)</f>
        <v>1888</v>
      </c>
      <c r="F16" s="141"/>
      <c r="G16" s="142">
        <f>SUM(G12:G15)</f>
        <v>34816</v>
      </c>
      <c r="H16" s="141"/>
      <c r="I16" s="142">
        <f>SUM(I12:I15)</f>
        <v>22466</v>
      </c>
      <c r="J16" s="141"/>
      <c r="K16" s="142">
        <f>SUM(K12:K15)</f>
        <v>30835</v>
      </c>
      <c r="L16" s="141"/>
      <c r="M16" s="142">
        <f>SUM(M12:M15)</f>
        <v>36375</v>
      </c>
      <c r="N16" s="141"/>
      <c r="O16" s="142">
        <f>SUM(O12:O15)</f>
        <v>60026</v>
      </c>
      <c r="P16" s="141"/>
      <c r="Q16" s="142">
        <f>SUM(Q12:Q15)</f>
        <v>205595</v>
      </c>
      <c r="R16" s="141"/>
      <c r="S16" s="142">
        <f>SUM(S12:S15)</f>
        <v>678264</v>
      </c>
      <c r="T16" s="143"/>
      <c r="V16" s="144"/>
    </row>
    <row r="17" spans="2:29" s="140" customFormat="1" ht="21" customHeight="1" x14ac:dyDescent="0.25">
      <c r="B17" s="1583" t="s">
        <v>23</v>
      </c>
      <c r="D17" s="141" t="s">
        <v>31</v>
      </c>
      <c r="E17" s="142">
        <f>'36perfresol'!E17</f>
        <v>790</v>
      </c>
      <c r="F17" s="141"/>
      <c r="G17" s="142">
        <f>'36perfresol'!H17</f>
        <v>23445</v>
      </c>
      <c r="H17" s="141"/>
      <c r="I17" s="142">
        <f>'36perfresol'!K17</f>
        <v>10077</v>
      </c>
      <c r="J17" s="141"/>
      <c r="K17" s="142">
        <f>'36perfresol'!N17</f>
        <v>10959</v>
      </c>
      <c r="L17" s="141"/>
      <c r="M17" s="142">
        <f>'36perfresol'!Q17</f>
        <v>9783</v>
      </c>
      <c r="N17" s="141"/>
      <c r="O17" s="142">
        <f>'36perfresol'!T17</f>
        <v>13268</v>
      </c>
      <c r="P17" s="141"/>
      <c r="Q17" s="142">
        <f>'36perfresol'!W17</f>
        <v>30676</v>
      </c>
      <c r="R17" s="141"/>
      <c r="S17" s="142">
        <f>'36perfresol'!Z17</f>
        <v>62037</v>
      </c>
      <c r="T17" s="143"/>
      <c r="V17" s="144">
        <f>E17/E$21</f>
        <v>0.33082077051926301</v>
      </c>
      <c r="W17" s="144">
        <f>G17/G$21</f>
        <v>0.28833027929113425</v>
      </c>
      <c r="X17" s="144">
        <f>I17/I$21</f>
        <v>0.27354905260871926</v>
      </c>
      <c r="Y17" s="144">
        <f>K17/K$21</f>
        <v>0.26799863053898071</v>
      </c>
      <c r="Z17" s="144">
        <f>M17/M$21</f>
        <v>0.23268480639330225</v>
      </c>
      <c r="AA17" s="144">
        <f>O17/O$21</f>
        <v>0.21209456975238583</v>
      </c>
      <c r="AB17" s="144">
        <f>Q17/Q$21</f>
        <v>0.23351018885734076</v>
      </c>
      <c r="AC17" s="144">
        <f>S17/S$21</f>
        <v>0.25438657639962436</v>
      </c>
    </row>
    <row r="18" spans="2:29" s="140" customFormat="1" ht="21" customHeight="1" x14ac:dyDescent="0.25">
      <c r="B18" s="1583"/>
      <c r="D18" s="141" t="s">
        <v>49</v>
      </c>
      <c r="E18" s="142">
        <f>'36perfresol'!E18</f>
        <v>1139</v>
      </c>
      <c r="F18" s="141"/>
      <c r="G18" s="142">
        <f>'36perfresol'!H18</f>
        <v>33399</v>
      </c>
      <c r="H18" s="141"/>
      <c r="I18" s="142">
        <f>'36perfresol'!K18</f>
        <v>13257</v>
      </c>
      <c r="J18" s="141"/>
      <c r="K18" s="142">
        <f>'36perfresol'!N18</f>
        <v>15452</v>
      </c>
      <c r="L18" s="141"/>
      <c r="M18" s="142">
        <f>'36perfresol'!Q18</f>
        <v>15933</v>
      </c>
      <c r="N18" s="141"/>
      <c r="O18" s="142">
        <f>'36perfresol'!T18</f>
        <v>24042</v>
      </c>
      <c r="P18" s="141"/>
      <c r="Q18" s="142">
        <f>'36perfresol'!W18</f>
        <v>49592</v>
      </c>
      <c r="R18" s="141"/>
      <c r="S18" s="142">
        <f>'36perfresol'!Z18</f>
        <v>88660</v>
      </c>
      <c r="T18" s="143"/>
      <c r="V18" s="144">
        <f>E18/E$21</f>
        <v>0.47696817420435511</v>
      </c>
      <c r="W18" s="144">
        <f>G18/G$21</f>
        <v>0.41074612915523961</v>
      </c>
      <c r="X18" s="144">
        <f>I18/I$21</f>
        <v>0.35987295727238178</v>
      </c>
      <c r="Y18" s="144">
        <f>K18/K$21</f>
        <v>0.37787342267436175</v>
      </c>
      <c r="Z18" s="144">
        <f>M18/M$21</f>
        <v>0.37896013699933401</v>
      </c>
      <c r="AA18" s="144">
        <f>O18/O$21</f>
        <v>0.38432149879310068</v>
      </c>
      <c r="AB18" s="144">
        <f>Q18/Q$21</f>
        <v>0.37750154145955284</v>
      </c>
      <c r="AC18" s="144">
        <f>S18/S$21</f>
        <v>0.36355584350614467</v>
      </c>
    </row>
    <row r="19" spans="2:29" s="140" customFormat="1" ht="21" customHeight="1" x14ac:dyDescent="0.25">
      <c r="B19" s="1583"/>
      <c r="D19" s="141" t="s">
        <v>50</v>
      </c>
      <c r="E19" s="142">
        <f>'36perfresol'!E19</f>
        <v>459</v>
      </c>
      <c r="F19" s="141"/>
      <c r="G19" s="142">
        <f>'36perfresol'!H19</f>
        <v>24469</v>
      </c>
      <c r="H19" s="141"/>
      <c r="I19" s="142">
        <f>'36perfresol'!K19</f>
        <v>13504</v>
      </c>
      <c r="J19" s="141"/>
      <c r="K19" s="142">
        <f>'36perfresol'!N19</f>
        <v>14481</v>
      </c>
      <c r="L19" s="141"/>
      <c r="M19" s="142">
        <f>'36perfresol'!Q19</f>
        <v>16328</v>
      </c>
      <c r="N19" s="141"/>
      <c r="O19" s="142">
        <f>'36perfresol'!T19</f>
        <v>25247</v>
      </c>
      <c r="P19" s="141"/>
      <c r="Q19" s="142">
        <f>'36perfresol'!W19</f>
        <v>51101</v>
      </c>
      <c r="R19" s="141"/>
      <c r="S19" s="142">
        <f>'36perfresol'!Z19</f>
        <v>93172</v>
      </c>
      <c r="T19" s="143"/>
      <c r="V19" s="144">
        <f>E19/E$21</f>
        <v>0.19221105527638191</v>
      </c>
      <c r="W19" s="144">
        <f>G19/G$21</f>
        <v>0.30092359155362614</v>
      </c>
      <c r="X19" s="144">
        <f>I19/I$21</f>
        <v>0.36657799011889897</v>
      </c>
      <c r="Y19" s="144">
        <f>K19/K$21</f>
        <v>0.35412794678665754</v>
      </c>
      <c r="Z19" s="144">
        <f>M19/M$21</f>
        <v>0.38835505660736369</v>
      </c>
      <c r="AA19" s="144">
        <f>O19/O$21</f>
        <v>0.40358393145451349</v>
      </c>
      <c r="AB19" s="144">
        <f>Q19/Q$21</f>
        <v>0.38898826968310635</v>
      </c>
      <c r="AC19" s="144">
        <f>S19/S$21</f>
        <v>0.38205758009423091</v>
      </c>
    </row>
    <row r="20" spans="2:29" s="140" customFormat="1" ht="21" customHeight="1" x14ac:dyDescent="0.25">
      <c r="B20" s="1583"/>
      <c r="D20" s="141"/>
      <c r="E20" s="142"/>
      <c r="F20" s="141"/>
      <c r="G20" s="142"/>
      <c r="H20" s="141"/>
      <c r="I20" s="142"/>
      <c r="J20" s="141"/>
      <c r="K20" s="142"/>
      <c r="L20" s="141"/>
      <c r="M20" s="142"/>
      <c r="N20" s="141"/>
      <c r="O20" s="142"/>
      <c r="P20" s="141"/>
      <c r="Q20" s="142"/>
      <c r="R20" s="141"/>
      <c r="S20" s="142"/>
      <c r="T20" s="143"/>
      <c r="V20" s="144"/>
      <c r="W20" s="144"/>
      <c r="X20" s="144"/>
      <c r="Y20" s="144"/>
      <c r="Z20" s="144"/>
      <c r="AA20" s="144"/>
      <c r="AB20" s="144"/>
      <c r="AC20" s="144"/>
    </row>
    <row r="21" spans="2:29" s="140" customFormat="1" ht="21" customHeight="1" x14ac:dyDescent="0.25">
      <c r="B21" s="1583"/>
      <c r="D21" s="145" t="s">
        <v>68</v>
      </c>
      <c r="E21" s="142">
        <f>SUM(E17:E20)</f>
        <v>2388</v>
      </c>
      <c r="F21" s="141"/>
      <c r="G21" s="142">
        <f>SUM(G17:G20)</f>
        <v>81313</v>
      </c>
      <c r="H21" s="141"/>
      <c r="I21" s="142">
        <f>SUM(I17:I20)</f>
        <v>36838</v>
      </c>
      <c r="J21" s="141"/>
      <c r="K21" s="142">
        <f>SUM(K17:K20)</f>
        <v>40892</v>
      </c>
      <c r="L21" s="141"/>
      <c r="M21" s="142">
        <f>SUM(M17:M20)</f>
        <v>42044</v>
      </c>
      <c r="N21" s="141"/>
      <c r="O21" s="142">
        <f>SUM(O17:O20)</f>
        <v>62557</v>
      </c>
      <c r="P21" s="141"/>
      <c r="Q21" s="142">
        <f>SUM(Q17:Q20)</f>
        <v>131369</v>
      </c>
      <c r="R21" s="141"/>
      <c r="S21" s="142">
        <f>SUM(S17:S20)</f>
        <v>243869</v>
      </c>
      <c r="T21" s="143"/>
      <c r="V21" s="144"/>
    </row>
    <row r="22" spans="2:29" s="136" customFormat="1" ht="3" customHeight="1" x14ac:dyDescent="0.25">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5">
      <c r="B23" s="1584" t="s">
        <v>0</v>
      </c>
      <c r="C23" s="1584"/>
      <c r="D23" s="1584"/>
      <c r="E23" s="147">
        <f>E16+E21</f>
        <v>4276</v>
      </c>
      <c r="F23" s="143"/>
      <c r="G23" s="147">
        <f>G16+G21</f>
        <v>116129</v>
      </c>
      <c r="H23" s="143"/>
      <c r="I23" s="147">
        <f>I16+I21</f>
        <v>59304</v>
      </c>
      <c r="J23" s="143"/>
      <c r="K23" s="147">
        <f>K16+K21</f>
        <v>71727</v>
      </c>
      <c r="L23" s="143"/>
      <c r="M23" s="147">
        <f>M16+M21</f>
        <v>78419</v>
      </c>
      <c r="N23" s="143"/>
      <c r="O23" s="147">
        <f>O16+O21</f>
        <v>122583</v>
      </c>
      <c r="P23" s="143"/>
      <c r="Q23" s="147">
        <f>Q16+Q21</f>
        <v>336964</v>
      </c>
      <c r="R23" s="143"/>
      <c r="S23" s="147">
        <f>S16+S21</f>
        <v>922133</v>
      </c>
      <c r="T23" s="143"/>
    </row>
    <row r="24" spans="2:29" s="151" customFormat="1" ht="5.25" customHeight="1" x14ac:dyDescent="0.25">
      <c r="B24" s="149"/>
      <c r="C24" s="149"/>
      <c r="D24" s="149"/>
      <c r="E24" s="149"/>
      <c r="F24" s="149"/>
      <c r="G24" s="149"/>
      <c r="H24" s="149"/>
      <c r="I24" s="149"/>
      <c r="J24" s="149"/>
      <c r="K24" s="149"/>
      <c r="L24" s="150"/>
    </row>
    <row r="25" spans="2:29" s="21" customFormat="1" ht="5.25" customHeight="1" x14ac:dyDescent="0.25">
      <c r="B25" s="195"/>
      <c r="C25" s="195"/>
      <c r="D25" s="195"/>
      <c r="E25" s="195"/>
      <c r="F25" s="195"/>
      <c r="G25" s="195"/>
      <c r="H25" s="195"/>
      <c r="I25" s="195"/>
      <c r="J25" s="195"/>
      <c r="K25" s="195"/>
      <c r="L25" s="196"/>
    </row>
    <row r="26" spans="2:29" s="21" customFormat="1" ht="12.75" customHeight="1" x14ac:dyDescent="0.25">
      <c r="B26" s="152"/>
      <c r="C26" s="152"/>
      <c r="D26" s="152"/>
      <c r="E26" s="152"/>
      <c r="F26" s="152"/>
      <c r="G26" s="152"/>
      <c r="H26" s="152"/>
      <c r="I26" s="152"/>
      <c r="J26" s="152"/>
      <c r="K26" s="152"/>
      <c r="L26" s="152"/>
    </row>
    <row r="27" spans="2:29" s="194" customFormat="1" ht="24.75" customHeight="1" x14ac:dyDescent="0.25">
      <c r="B27" s="197"/>
      <c r="C27" s="197"/>
      <c r="D27" s="197"/>
      <c r="E27" s="197" t="s">
        <v>114</v>
      </c>
      <c r="F27" s="197"/>
      <c r="G27" s="197" t="s">
        <v>20</v>
      </c>
      <c r="H27" s="197"/>
      <c r="I27" s="197" t="s">
        <v>18</v>
      </c>
      <c r="J27" s="197"/>
      <c r="K27" s="197" t="s">
        <v>16</v>
      </c>
      <c r="L27" s="197"/>
    </row>
    <row r="28" spans="2:29" s="194" customFormat="1" ht="10" x14ac:dyDescent="0.25">
      <c r="B28" s="198"/>
      <c r="C28" s="198"/>
      <c r="D28" s="198"/>
      <c r="E28" s="198" t="e">
        <f>#REF!</f>
        <v>#REF!</v>
      </c>
      <c r="F28" s="199"/>
      <c r="G28" s="199" t="e">
        <f>#REF!</f>
        <v>#REF!</v>
      </c>
      <c r="H28" s="199"/>
      <c r="I28" s="199" t="e">
        <f>#REF!</f>
        <v>#REF!</v>
      </c>
      <c r="J28" s="199"/>
      <c r="K28" s="199" t="e">
        <f>#REF!</f>
        <v>#REF!</v>
      </c>
      <c r="L28" s="199"/>
    </row>
    <row r="29" spans="2:29" s="21" customFormat="1" x14ac:dyDescent="0.25">
      <c r="B29" s="152"/>
      <c r="C29" s="152"/>
      <c r="D29" s="152"/>
      <c r="E29" s="152"/>
      <c r="F29" s="152"/>
      <c r="G29" s="152"/>
      <c r="H29" s="152"/>
      <c r="I29" s="152"/>
      <c r="J29" s="152"/>
      <c r="K29" s="152"/>
      <c r="L29" s="152"/>
    </row>
    <row r="30" spans="2:29" s="21" customFormat="1" x14ac:dyDescent="0.25">
      <c r="B30" s="152"/>
      <c r="C30" s="152"/>
      <c r="D30" s="152"/>
      <c r="E30" s="152"/>
      <c r="F30" s="152"/>
      <c r="G30" s="152"/>
      <c r="H30" s="152"/>
      <c r="I30" s="152"/>
      <c r="J30" s="152"/>
      <c r="K30" s="152"/>
      <c r="L30" s="152"/>
    </row>
    <row r="31" spans="2:29" s="21" customFormat="1" x14ac:dyDescent="0.25">
      <c r="B31" s="152"/>
      <c r="C31" s="152"/>
      <c r="D31" s="152"/>
      <c r="E31" s="152"/>
      <c r="F31" s="152"/>
      <c r="G31" s="152"/>
      <c r="H31" s="152"/>
      <c r="I31" s="152"/>
      <c r="J31" s="152"/>
      <c r="K31" s="152"/>
      <c r="L31" s="152"/>
    </row>
    <row r="32" spans="2:29" s="21" customFormat="1" x14ac:dyDescent="0.25">
      <c r="B32" s="152"/>
      <c r="C32" s="152"/>
      <c r="D32" s="152"/>
      <c r="E32" s="152"/>
      <c r="F32" s="152"/>
      <c r="G32" s="152"/>
      <c r="H32" s="152"/>
      <c r="I32" s="152"/>
      <c r="J32" s="152"/>
      <c r="K32" s="152"/>
      <c r="L32" s="152"/>
    </row>
    <row r="33" spans="2:12" s="21" customFormat="1" x14ac:dyDescent="0.25">
      <c r="B33" s="152"/>
      <c r="C33" s="152"/>
      <c r="D33" s="152"/>
      <c r="E33" s="152"/>
      <c r="F33" s="152"/>
      <c r="G33" s="152"/>
      <c r="H33" s="152"/>
      <c r="I33" s="152"/>
      <c r="J33" s="152"/>
      <c r="K33" s="152"/>
      <c r="L33" s="152"/>
    </row>
    <row r="34" spans="2:12" s="21" customFormat="1" x14ac:dyDescent="0.25">
      <c r="B34" s="152"/>
      <c r="C34" s="152"/>
      <c r="D34" s="152"/>
      <c r="E34" s="152"/>
      <c r="F34" s="152"/>
      <c r="G34" s="152"/>
      <c r="H34" s="152"/>
      <c r="I34" s="152"/>
      <c r="J34" s="152"/>
      <c r="K34" s="152"/>
      <c r="L34" s="152"/>
    </row>
    <row r="35" spans="2:12" s="21" customFormat="1" x14ac:dyDescent="0.25">
      <c r="B35" s="152"/>
      <c r="C35" s="152"/>
      <c r="D35" s="152"/>
      <c r="E35" s="152"/>
      <c r="F35" s="152"/>
      <c r="G35" s="152"/>
      <c r="H35" s="152"/>
      <c r="I35" s="152"/>
      <c r="J35" s="152"/>
      <c r="K35" s="152"/>
      <c r="L35" s="152"/>
    </row>
    <row r="36" spans="2:12" s="9" customFormat="1" x14ac:dyDescent="0.25">
      <c r="B36" s="15"/>
      <c r="C36" s="15"/>
      <c r="D36" s="15"/>
      <c r="E36" s="15"/>
      <c r="F36" s="15"/>
      <c r="G36" s="15"/>
      <c r="H36" s="15"/>
      <c r="I36" s="15"/>
      <c r="J36" s="15"/>
      <c r="K36" s="15"/>
      <c r="L36" s="15"/>
    </row>
    <row r="37" spans="2:12" s="9" customFormat="1" x14ac:dyDescent="0.25">
      <c r="C37" s="1585"/>
      <c r="D37" s="1585"/>
      <c r="E37" s="1585"/>
      <c r="F37" s="1585"/>
      <c r="G37" s="1585"/>
      <c r="H37" s="1585"/>
      <c r="I37" s="1585"/>
      <c r="J37" s="15"/>
      <c r="K37" s="15"/>
      <c r="L37" s="15"/>
    </row>
    <row r="38" spans="2:12" s="9" customFormat="1" x14ac:dyDescent="0.25">
      <c r="J38" s="15"/>
      <c r="K38" s="15"/>
      <c r="L38" s="15"/>
    </row>
    <row r="39" spans="2:12" s="9" customFormat="1" x14ac:dyDescent="0.25">
      <c r="B39" s="15"/>
      <c r="C39" s="15"/>
      <c r="D39" s="15"/>
      <c r="E39" s="15"/>
      <c r="F39" s="15"/>
      <c r="G39" s="15"/>
      <c r="H39" s="15"/>
      <c r="I39" s="15"/>
      <c r="J39" s="15"/>
      <c r="K39" s="15"/>
      <c r="L39" s="15"/>
    </row>
    <row r="40" spans="2:12" s="9" customFormat="1" ht="5.25" customHeight="1" x14ac:dyDescent="0.25">
      <c r="B40" s="15"/>
      <c r="C40" s="15"/>
      <c r="D40" s="15"/>
      <c r="E40" s="15"/>
      <c r="F40" s="15"/>
      <c r="G40" s="15"/>
      <c r="H40" s="15"/>
      <c r="I40" s="15"/>
      <c r="J40" s="15"/>
      <c r="K40" s="15"/>
      <c r="L40" s="15"/>
    </row>
    <row r="41" spans="2:12" s="9" customFormat="1" ht="5.25" customHeight="1" x14ac:dyDescent="0.25">
      <c r="B41" s="15"/>
      <c r="C41" s="15"/>
      <c r="D41" s="15"/>
      <c r="E41" s="15"/>
      <c r="F41" s="15"/>
      <c r="G41" s="15"/>
      <c r="H41" s="15"/>
      <c r="I41" s="15"/>
      <c r="J41" s="15"/>
      <c r="K41" s="15"/>
      <c r="L41" s="15"/>
    </row>
    <row r="42" spans="2:12" s="9" customFormat="1" ht="16.5" customHeight="1" x14ac:dyDescent="0.25">
      <c r="B42" s="15"/>
      <c r="C42" s="15"/>
      <c r="D42" s="15"/>
      <c r="E42" s="15"/>
      <c r="F42" s="15"/>
      <c r="G42" s="15"/>
      <c r="H42" s="15"/>
      <c r="I42" s="15"/>
      <c r="J42" s="15"/>
      <c r="K42" s="15"/>
      <c r="L42" s="15"/>
    </row>
    <row r="43" spans="2:12" s="9" customFormat="1" x14ac:dyDescent="0.25">
      <c r="B43" s="15"/>
      <c r="C43" s="15"/>
      <c r="D43" s="15"/>
      <c r="E43" s="15"/>
      <c r="F43" s="15"/>
      <c r="G43" s="15"/>
      <c r="H43" s="15"/>
      <c r="I43" s="15"/>
      <c r="J43" s="15"/>
      <c r="K43" s="15"/>
      <c r="L43" s="15"/>
    </row>
    <row r="44" spans="2:12" s="9" customFormat="1" x14ac:dyDescent="0.25"/>
    <row r="45" spans="2:12" s="10" customFormat="1" x14ac:dyDescent="0.25"/>
    <row r="46" spans="2:12" s="3" customFormat="1" ht="12.75" customHeight="1" x14ac:dyDescent="0.25">
      <c r="B46" s="1586"/>
      <c r="C46" s="1587"/>
      <c r="D46" s="1587"/>
      <c r="E46" s="1587"/>
      <c r="F46" s="1587"/>
      <c r="G46" s="1587"/>
      <c r="H46" s="1587"/>
      <c r="I46" s="1587"/>
      <c r="J46" s="1587"/>
      <c r="K46" s="1587"/>
      <c r="L46" s="107"/>
    </row>
  </sheetData>
  <mergeCells count="12">
    <mergeCell ref="B3:I3"/>
    <mergeCell ref="B4:T4"/>
    <mergeCell ref="B5:AB5"/>
    <mergeCell ref="B6:AC6"/>
    <mergeCell ref="B8:B10"/>
    <mergeCell ref="D8:D10"/>
    <mergeCell ref="E8:S8"/>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AD56"/>
  <sheetViews>
    <sheetView topLeftCell="A3" zoomScaleNormal="100" workbookViewId="0">
      <selection activeCell="D10" sqref="D10:D27"/>
    </sheetView>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8.542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38" t="s">
        <v>412</v>
      </c>
      <c r="C3" s="1538"/>
      <c r="D3" s="1538"/>
      <c r="E3" s="1538"/>
      <c r="F3" s="1538"/>
      <c r="G3" s="1538"/>
      <c r="H3" s="1538"/>
      <c r="I3" s="1538"/>
      <c r="J3" s="1538"/>
      <c r="K3" s="1538"/>
      <c r="L3" s="1538"/>
      <c r="M3" s="1538"/>
      <c r="N3" s="1538"/>
      <c r="O3" s="1538"/>
      <c r="P3" s="1538"/>
      <c r="Q3" s="1538"/>
      <c r="R3" s="1538"/>
      <c r="S3" s="1538"/>
      <c r="T3" s="1538"/>
      <c r="U3" s="1538"/>
      <c r="V3" s="1538"/>
      <c r="W3" s="1538"/>
      <c r="X3" s="1538"/>
      <c r="Y3" s="821"/>
    </row>
    <row r="4" spans="2:30" s="621" customFormat="1" ht="14.25" customHeight="1" x14ac:dyDescent="0.25">
      <c r="B4" s="1475" t="str">
        <f>porsaad!$B$6</f>
        <v>Situación a 31 de agosto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0" t="s">
        <v>52</v>
      </c>
      <c r="G6" s="1591"/>
      <c r="H6" s="1591"/>
      <c r="I6" s="1591"/>
      <c r="J6" s="1591"/>
      <c r="K6" s="1591"/>
      <c r="L6" s="1591"/>
      <c r="M6" s="1591"/>
      <c r="N6" s="1591"/>
      <c r="O6" s="1591"/>
      <c r="P6" s="1591"/>
      <c r="Q6" s="1591"/>
      <c r="R6" s="1591"/>
      <c r="S6" s="1591"/>
      <c r="T6" s="1591"/>
      <c r="U6" s="1591"/>
      <c r="V6" s="1591"/>
      <c r="W6" s="1592"/>
      <c r="X6" s="825"/>
      <c r="Y6" s="826"/>
    </row>
    <row r="7" spans="2:30" s="621" customFormat="1" ht="64.5" customHeight="1" x14ac:dyDescent="0.25">
      <c r="B7" s="1552" t="s">
        <v>12</v>
      </c>
      <c r="C7" s="625"/>
      <c r="D7" s="871" t="s">
        <v>244</v>
      </c>
      <c r="E7" s="625"/>
      <c r="F7" s="1593" t="s">
        <v>54</v>
      </c>
      <c r="G7" s="1594"/>
      <c r="H7" s="1595" t="s">
        <v>55</v>
      </c>
      <c r="I7" s="1596"/>
      <c r="J7" s="1597" t="s">
        <v>56</v>
      </c>
      <c r="K7" s="1598"/>
      <c r="L7" s="1597" t="s">
        <v>57</v>
      </c>
      <c r="M7" s="1599"/>
      <c r="N7" s="1598" t="s">
        <v>58</v>
      </c>
      <c r="O7" s="1598"/>
      <c r="P7" s="1597" t="s">
        <v>59</v>
      </c>
      <c r="Q7" s="1599"/>
      <c r="R7" s="1595" t="s">
        <v>60</v>
      </c>
      <c r="S7" s="1596"/>
      <c r="T7" s="1597" t="s">
        <v>61</v>
      </c>
      <c r="U7" s="1599"/>
      <c r="V7" s="1597" t="s">
        <v>0</v>
      </c>
      <c r="W7" s="1600"/>
      <c r="X7" s="627"/>
      <c r="Y7" s="855" t="s">
        <v>478</v>
      </c>
      <c r="AD7" s="827"/>
    </row>
    <row r="8" spans="2:30" s="626" customFormat="1" ht="20.25" customHeight="1" x14ac:dyDescent="0.25">
      <c r="B8" s="155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305669</v>
      </c>
      <c r="E10" s="633"/>
      <c r="F10" s="675">
        <v>578</v>
      </c>
      <c r="G10" s="676">
        <v>0.12582614223143301</v>
      </c>
      <c r="H10" s="675">
        <v>150688</v>
      </c>
      <c r="I10" s="676">
        <v>32.803615433512419</v>
      </c>
      <c r="J10" s="675">
        <v>169769</v>
      </c>
      <c r="K10" s="676">
        <v>36.957401973162895</v>
      </c>
      <c r="L10" s="675">
        <v>15121</v>
      </c>
      <c r="M10" s="676">
        <v>3.2917250807638387</v>
      </c>
      <c r="N10" s="675">
        <v>28450</v>
      </c>
      <c r="O10" s="676">
        <v>6.1933455821527152</v>
      </c>
      <c r="P10" s="675">
        <v>4049</v>
      </c>
      <c r="Q10" s="676">
        <v>0.88143607248282407</v>
      </c>
      <c r="R10" s="675">
        <v>90697</v>
      </c>
      <c r="S10" s="676">
        <v>19.744037408242701</v>
      </c>
      <c r="T10" s="675">
        <v>12</v>
      </c>
      <c r="U10" s="676">
        <f t="shared" ref="U10:U27" si="0">T10*100/$V10</f>
        <v>2.6123074511716199E-3</v>
      </c>
      <c r="V10" s="831">
        <f>F10+H10+J10+L10+N10+P10+R10+T10</f>
        <v>459364</v>
      </c>
      <c r="W10" s="676">
        <f t="shared" ref="V10:W27" si="1">G10+I10+K10+M10+O10+Q10+S10+U10</f>
        <v>100</v>
      </c>
      <c r="X10" s="678"/>
      <c r="Y10" s="832">
        <f t="shared" ref="Y10:Y27" si="2">V10/D10</f>
        <v>1.5028151366347258</v>
      </c>
    </row>
    <row r="11" spans="2:30" s="633" customFormat="1" ht="18" customHeight="1" x14ac:dyDescent="0.25">
      <c r="B11" s="682" t="s">
        <v>7</v>
      </c>
      <c r="D11" s="833">
        <v>47607</v>
      </c>
      <c r="F11" s="683">
        <v>4879</v>
      </c>
      <c r="G11" s="684">
        <v>7.745305033892655</v>
      </c>
      <c r="H11" s="683">
        <v>10804</v>
      </c>
      <c r="I11" s="684">
        <v>17.151112028320608</v>
      </c>
      <c r="J11" s="683">
        <v>5963</v>
      </c>
      <c r="K11" s="684">
        <v>9.4661311574301905</v>
      </c>
      <c r="L11" s="683">
        <v>1783</v>
      </c>
      <c r="M11" s="684">
        <v>2.830473227183973</v>
      </c>
      <c r="N11" s="683">
        <v>4158</v>
      </c>
      <c r="O11" s="684">
        <v>6.6007334148238694</v>
      </c>
      <c r="P11" s="683">
        <v>10342</v>
      </c>
      <c r="Q11" s="684">
        <v>16.417697204451287</v>
      </c>
      <c r="R11" s="683">
        <v>25064</v>
      </c>
      <c r="S11" s="684">
        <v>39.788547933897419</v>
      </c>
      <c r="T11" s="683">
        <v>0</v>
      </c>
      <c r="U11" s="684">
        <f t="shared" si="0"/>
        <v>0</v>
      </c>
      <c r="V11" s="834">
        <f t="shared" si="1"/>
        <v>62993</v>
      </c>
      <c r="W11" s="684">
        <f t="shared" si="1"/>
        <v>100</v>
      </c>
      <c r="X11" s="678"/>
      <c r="Y11" s="835">
        <f t="shared" si="2"/>
        <v>1.3231877665049256</v>
      </c>
    </row>
    <row r="12" spans="2:30" s="633" customFormat="1" ht="22.5" customHeight="1" x14ac:dyDescent="0.25">
      <c r="B12" s="682" t="s">
        <v>37</v>
      </c>
      <c r="D12" s="833">
        <v>34630</v>
      </c>
      <c r="F12" s="685">
        <v>7549</v>
      </c>
      <c r="G12" s="684">
        <v>15.344119679661775</v>
      </c>
      <c r="H12" s="685">
        <v>8776</v>
      </c>
      <c r="I12" s="684">
        <v>17.838123500955323</v>
      </c>
      <c r="J12" s="685">
        <v>8023</v>
      </c>
      <c r="K12" s="684">
        <v>16.307573478596691</v>
      </c>
      <c r="L12" s="685">
        <v>2174</v>
      </c>
      <c r="M12" s="684">
        <v>4.4188788162120414</v>
      </c>
      <c r="N12" s="685">
        <v>3769</v>
      </c>
      <c r="O12" s="684">
        <v>7.6608805235985207</v>
      </c>
      <c r="P12" s="685">
        <v>5480</v>
      </c>
      <c r="Q12" s="684">
        <v>11.138664173340379</v>
      </c>
      <c r="R12" s="685">
        <v>13398</v>
      </c>
      <c r="S12" s="684">
        <v>27.232814342046424</v>
      </c>
      <c r="T12" s="685">
        <v>29</v>
      </c>
      <c r="U12" s="684">
        <f t="shared" si="0"/>
        <v>5.8945485588845076E-2</v>
      </c>
      <c r="V12" s="834">
        <f t="shared" si="1"/>
        <v>49198</v>
      </c>
      <c r="W12" s="684">
        <f t="shared" si="1"/>
        <v>100</v>
      </c>
      <c r="X12" s="678"/>
      <c r="Y12" s="835">
        <f t="shared" si="2"/>
        <v>1.4206757146982385</v>
      </c>
    </row>
    <row r="13" spans="2:30" s="633" customFormat="1" ht="18" customHeight="1" x14ac:dyDescent="0.25">
      <c r="B13" s="682" t="s">
        <v>38</v>
      </c>
      <c r="D13" s="833">
        <v>33401</v>
      </c>
      <c r="F13" s="683">
        <v>3585</v>
      </c>
      <c r="G13" s="684">
        <v>6.4595758482134817</v>
      </c>
      <c r="H13" s="683">
        <v>18299</v>
      </c>
      <c r="I13" s="684">
        <v>32.971765257031656</v>
      </c>
      <c r="J13" s="683">
        <v>2493</v>
      </c>
      <c r="K13" s="684">
        <v>4.4919728283392493</v>
      </c>
      <c r="L13" s="683">
        <v>1867</v>
      </c>
      <c r="M13" s="684">
        <v>3.3640245770194057</v>
      </c>
      <c r="N13" s="683">
        <v>3114</v>
      </c>
      <c r="O13" s="684">
        <v>5.6109119083226728</v>
      </c>
      <c r="P13" s="683">
        <v>848</v>
      </c>
      <c r="Q13" s="684">
        <v>1.5279554586569128</v>
      </c>
      <c r="R13" s="683">
        <v>25293</v>
      </c>
      <c r="S13" s="684">
        <v>45.573794122416622</v>
      </c>
      <c r="T13" s="683">
        <v>0</v>
      </c>
      <c r="U13" s="684">
        <f t="shared" si="0"/>
        <v>0</v>
      </c>
      <c r="V13" s="834">
        <f t="shared" si="1"/>
        <v>55499</v>
      </c>
      <c r="W13" s="684">
        <f t="shared" si="1"/>
        <v>100</v>
      </c>
      <c r="X13" s="678"/>
      <c r="Y13" s="835">
        <f t="shared" si="2"/>
        <v>1.661596958174905</v>
      </c>
    </row>
    <row r="14" spans="2:30" s="633" customFormat="1" ht="18" customHeight="1" x14ac:dyDescent="0.25">
      <c r="B14" s="682" t="s">
        <v>6</v>
      </c>
      <c r="D14" s="833">
        <v>54256</v>
      </c>
      <c r="F14" s="683">
        <v>1739</v>
      </c>
      <c r="G14" s="684">
        <v>2.8139158576051782</v>
      </c>
      <c r="H14" s="683">
        <v>2487</v>
      </c>
      <c r="I14" s="684">
        <v>4.0242718446601939</v>
      </c>
      <c r="J14" s="683">
        <v>1547</v>
      </c>
      <c r="K14" s="684">
        <v>2.5032362459546924</v>
      </c>
      <c r="L14" s="683">
        <v>5530</v>
      </c>
      <c r="M14" s="684">
        <v>8.9482200647249197</v>
      </c>
      <c r="N14" s="683">
        <v>4947</v>
      </c>
      <c r="O14" s="684">
        <v>8.0048543689320386</v>
      </c>
      <c r="P14" s="683">
        <v>21071</v>
      </c>
      <c r="Q14" s="684">
        <v>34.095469255663431</v>
      </c>
      <c r="R14" s="683">
        <v>24461</v>
      </c>
      <c r="S14" s="684">
        <v>39.580906148867314</v>
      </c>
      <c r="T14" s="683">
        <v>18</v>
      </c>
      <c r="U14" s="684">
        <f t="shared" si="0"/>
        <v>2.9126213592233011E-2</v>
      </c>
      <c r="V14" s="834">
        <f t="shared" si="1"/>
        <v>61800</v>
      </c>
      <c r="W14" s="684">
        <f t="shared" si="1"/>
        <v>100</v>
      </c>
      <c r="X14" s="678"/>
      <c r="Y14" s="835">
        <f t="shared" si="2"/>
        <v>1.1390445296372751</v>
      </c>
    </row>
    <row r="15" spans="2:30" s="633" customFormat="1" ht="18" customHeight="1" x14ac:dyDescent="0.25">
      <c r="B15" s="682" t="s">
        <v>5</v>
      </c>
      <c r="D15" s="833">
        <v>18123</v>
      </c>
      <c r="F15" s="685">
        <v>6486</v>
      </c>
      <c r="G15" s="684">
        <v>22.49271743653766</v>
      </c>
      <c r="H15" s="685">
        <v>4223</v>
      </c>
      <c r="I15" s="684">
        <v>14.644888334026911</v>
      </c>
      <c r="J15" s="685">
        <v>1399</v>
      </c>
      <c r="K15" s="684">
        <v>4.8515744208628107</v>
      </c>
      <c r="L15" s="685">
        <v>2200</v>
      </c>
      <c r="M15" s="684">
        <v>7.6293521986405883</v>
      </c>
      <c r="N15" s="685">
        <v>4511</v>
      </c>
      <c r="O15" s="684">
        <v>15.643639894576225</v>
      </c>
      <c r="P15" s="685">
        <v>452</v>
      </c>
      <c r="Q15" s="684">
        <v>1.567485088084339</v>
      </c>
      <c r="R15" s="685">
        <v>9565</v>
      </c>
      <c r="S15" s="684">
        <v>33.170342627271467</v>
      </c>
      <c r="T15" s="685">
        <v>0</v>
      </c>
      <c r="U15" s="684">
        <f t="shared" si="0"/>
        <v>0</v>
      </c>
      <c r="V15" s="834">
        <f t="shared" si="1"/>
        <v>28836</v>
      </c>
      <c r="W15" s="684">
        <f t="shared" si="1"/>
        <v>100</v>
      </c>
      <c r="X15" s="678"/>
      <c r="Y15" s="835">
        <f t="shared" si="2"/>
        <v>1.5911272968051646</v>
      </c>
    </row>
    <row r="16" spans="2:30" s="742" customFormat="1" ht="18" customHeight="1" x14ac:dyDescent="0.25">
      <c r="B16" s="836" t="s">
        <v>4</v>
      </c>
      <c r="D16" s="837">
        <v>127434</v>
      </c>
      <c r="E16" s="820"/>
      <c r="F16" s="838">
        <v>14224</v>
      </c>
      <c r="G16" s="839">
        <v>7.9178820333548572</v>
      </c>
      <c r="H16" s="838">
        <v>33578</v>
      </c>
      <c r="I16" s="839">
        <v>18.691411903542562</v>
      </c>
      <c r="J16" s="838">
        <v>23971</v>
      </c>
      <c r="K16" s="839">
        <v>13.343612923337266</v>
      </c>
      <c r="L16" s="838">
        <v>8250</v>
      </c>
      <c r="M16" s="839">
        <v>4.5924161118656901</v>
      </c>
      <c r="N16" s="838">
        <v>9037</v>
      </c>
      <c r="O16" s="839">
        <v>5.0305047761127559</v>
      </c>
      <c r="P16" s="838">
        <v>48893</v>
      </c>
      <c r="Q16" s="839">
        <v>27.216606176660505</v>
      </c>
      <c r="R16" s="838">
        <v>38814</v>
      </c>
      <c r="S16" s="839">
        <v>21.606065329206654</v>
      </c>
      <c r="T16" s="838">
        <v>2877</v>
      </c>
      <c r="U16" s="839">
        <f t="shared" si="0"/>
        <v>1.6015007459197079</v>
      </c>
      <c r="V16" s="840">
        <f t="shared" si="1"/>
        <v>179644</v>
      </c>
      <c r="W16" s="839">
        <f t="shared" si="1"/>
        <v>100</v>
      </c>
      <c r="X16" s="841"/>
      <c r="Y16" s="835">
        <f t="shared" si="2"/>
        <v>1.4097022772572469</v>
      </c>
    </row>
    <row r="17" spans="2:25" s="742" customFormat="1" ht="18" customHeight="1" x14ac:dyDescent="0.25">
      <c r="B17" s="836" t="s">
        <v>40</v>
      </c>
      <c r="D17" s="837">
        <v>79522</v>
      </c>
      <c r="E17" s="820"/>
      <c r="F17" s="838">
        <v>13657</v>
      </c>
      <c r="G17" s="839">
        <v>12.140958510761244</v>
      </c>
      <c r="H17" s="838">
        <v>33309</v>
      </c>
      <c r="I17" s="839">
        <v>29.611421764292764</v>
      </c>
      <c r="J17" s="838">
        <v>15265</v>
      </c>
      <c r="K17" s="839">
        <v>13.570457030590202</v>
      </c>
      <c r="L17" s="838">
        <v>4269</v>
      </c>
      <c r="M17" s="839">
        <v>3.7951052121578495</v>
      </c>
      <c r="N17" s="838">
        <v>12788</v>
      </c>
      <c r="O17" s="839">
        <v>11.368424795754176</v>
      </c>
      <c r="P17" s="838">
        <v>12075</v>
      </c>
      <c r="Q17" s="839">
        <v>10.734573772969322</v>
      </c>
      <c r="R17" s="838">
        <v>21107</v>
      </c>
      <c r="S17" s="839">
        <v>18.763946055988693</v>
      </c>
      <c r="T17" s="838">
        <v>17</v>
      </c>
      <c r="U17" s="839">
        <f t="shared" si="0"/>
        <v>1.511285748575391E-2</v>
      </c>
      <c r="V17" s="840">
        <f t="shared" si="1"/>
        <v>112487</v>
      </c>
      <c r="W17" s="839">
        <f t="shared" si="1"/>
        <v>100.00000000000003</v>
      </c>
      <c r="X17" s="841"/>
      <c r="Y17" s="835">
        <f t="shared" si="2"/>
        <v>1.4145393727521944</v>
      </c>
    </row>
    <row r="18" spans="2:25" s="742" customFormat="1" ht="18" customHeight="1" x14ac:dyDescent="0.25">
      <c r="B18" s="836" t="s">
        <v>41</v>
      </c>
      <c r="D18" s="837">
        <v>241584</v>
      </c>
      <c r="E18" s="820"/>
      <c r="F18" s="838">
        <v>15</v>
      </c>
      <c r="G18" s="839">
        <v>5.0091165921977996E-3</v>
      </c>
      <c r="H18" s="838">
        <v>40035</v>
      </c>
      <c r="I18" s="839">
        <v>13.369332184575928</v>
      </c>
      <c r="J18" s="838">
        <v>32971</v>
      </c>
      <c r="K18" s="839">
        <v>11.010372210756911</v>
      </c>
      <c r="L18" s="838">
        <v>14254</v>
      </c>
      <c r="M18" s="839">
        <v>4.759996527012496</v>
      </c>
      <c r="N18" s="838">
        <v>38814</v>
      </c>
      <c r="O18" s="839">
        <v>12.961590093971028</v>
      </c>
      <c r="P18" s="838">
        <v>22883</v>
      </c>
      <c r="Q18" s="839">
        <v>7.6415743319508174</v>
      </c>
      <c r="R18" s="838">
        <v>150392</v>
      </c>
      <c r="S18" s="839">
        <v>50.222070835587438</v>
      </c>
      <c r="T18" s="838">
        <v>90</v>
      </c>
      <c r="U18" s="839">
        <f t="shared" si="0"/>
        <v>3.0054699553186799E-2</v>
      </c>
      <c r="V18" s="840">
        <f t="shared" si="1"/>
        <v>299454</v>
      </c>
      <c r="W18" s="839">
        <f t="shared" si="1"/>
        <v>100.00000000000001</v>
      </c>
      <c r="X18" s="841"/>
      <c r="Y18" s="835">
        <f t="shared" si="2"/>
        <v>1.2395440095370553</v>
      </c>
    </row>
    <row r="19" spans="2:25" s="742" customFormat="1" ht="18" customHeight="1" x14ac:dyDescent="0.25">
      <c r="B19" s="836" t="s">
        <v>3</v>
      </c>
      <c r="D19" s="837">
        <v>174851</v>
      </c>
      <c r="E19" s="820"/>
      <c r="F19" s="838">
        <v>1742</v>
      </c>
      <c r="G19" s="839">
        <v>0.65633312485400164</v>
      </c>
      <c r="H19" s="838">
        <v>81867</v>
      </c>
      <c r="I19" s="839">
        <v>30.845019479002616</v>
      </c>
      <c r="J19" s="838">
        <v>6383</v>
      </c>
      <c r="K19" s="839">
        <v>2.4049221216665284</v>
      </c>
      <c r="L19" s="838">
        <v>9794</v>
      </c>
      <c r="M19" s="839">
        <v>3.690084170390409</v>
      </c>
      <c r="N19" s="838">
        <v>13546</v>
      </c>
      <c r="O19" s="839">
        <v>5.1037247469990277</v>
      </c>
      <c r="P19" s="838">
        <v>26954</v>
      </c>
      <c r="Q19" s="839">
        <v>10.155455251041769</v>
      </c>
      <c r="R19" s="838">
        <v>124170</v>
      </c>
      <c r="S19" s="839">
        <v>46.783515564363597</v>
      </c>
      <c r="T19" s="838">
        <v>958</v>
      </c>
      <c r="U19" s="839">
        <f t="shared" si="0"/>
        <v>0.36094554168205145</v>
      </c>
      <c r="V19" s="840">
        <f t="shared" si="1"/>
        <v>265414</v>
      </c>
      <c r="W19" s="839">
        <f t="shared" si="1"/>
        <v>100</v>
      </c>
      <c r="X19" s="841"/>
      <c r="Y19" s="835">
        <f t="shared" si="2"/>
        <v>1.5179438493345763</v>
      </c>
    </row>
    <row r="20" spans="2:25" s="633" customFormat="1" ht="18" customHeight="1" x14ac:dyDescent="0.25">
      <c r="B20" s="836" t="s">
        <v>2</v>
      </c>
      <c r="D20" s="833">
        <v>37508</v>
      </c>
      <c r="F20" s="683">
        <v>1815</v>
      </c>
      <c r="G20" s="684">
        <v>4.0438473364079943</v>
      </c>
      <c r="H20" s="683">
        <v>6689</v>
      </c>
      <c r="I20" s="684">
        <v>14.90319274558296</v>
      </c>
      <c r="J20" s="683">
        <v>919</v>
      </c>
      <c r="K20" s="684">
        <v>2.0475458414098879</v>
      </c>
      <c r="L20" s="683">
        <v>2445</v>
      </c>
      <c r="M20" s="684">
        <v>5.4474968250785372</v>
      </c>
      <c r="N20" s="683">
        <v>5089</v>
      </c>
      <c r="O20" s="684">
        <v>11.338368647372056</v>
      </c>
      <c r="P20" s="683">
        <v>20621</v>
      </c>
      <c r="Q20" s="684">
        <v>45.943898580754407</v>
      </c>
      <c r="R20" s="683">
        <v>7305</v>
      </c>
      <c r="S20" s="684">
        <v>16.275650023394157</v>
      </c>
      <c r="T20" s="683">
        <v>0</v>
      </c>
      <c r="U20" s="684">
        <f t="shared" si="0"/>
        <v>0</v>
      </c>
      <c r="V20" s="834">
        <f t="shared" si="1"/>
        <v>44883</v>
      </c>
      <c r="W20" s="684">
        <f t="shared" si="1"/>
        <v>100</v>
      </c>
      <c r="X20" s="678"/>
      <c r="Y20" s="835">
        <f t="shared" si="2"/>
        <v>1.1966247200597206</v>
      </c>
    </row>
    <row r="21" spans="2:25" s="633" customFormat="1" ht="18" customHeight="1" x14ac:dyDescent="0.25">
      <c r="B21" s="682" t="s">
        <v>35</v>
      </c>
      <c r="D21" s="833">
        <v>86858</v>
      </c>
      <c r="F21" s="683">
        <v>6099</v>
      </c>
      <c r="G21" s="684">
        <v>4.6346041323130462</v>
      </c>
      <c r="H21" s="683">
        <v>37101</v>
      </c>
      <c r="I21" s="684">
        <v>28.192891935226488</v>
      </c>
      <c r="J21" s="683">
        <v>23038</v>
      </c>
      <c r="K21" s="684">
        <v>17.506478111203144</v>
      </c>
      <c r="L21" s="683">
        <v>8546</v>
      </c>
      <c r="M21" s="684">
        <v>6.4940690137313162</v>
      </c>
      <c r="N21" s="683">
        <v>6783</v>
      </c>
      <c r="O21" s="684">
        <v>5.1543728200490895</v>
      </c>
      <c r="P21" s="683">
        <v>19277</v>
      </c>
      <c r="Q21" s="684">
        <v>14.648510224397212</v>
      </c>
      <c r="R21" s="683">
        <v>30607</v>
      </c>
      <c r="S21" s="684">
        <v>23.258128984703298</v>
      </c>
      <c r="T21" s="683">
        <v>146</v>
      </c>
      <c r="U21" s="684">
        <f t="shared" si="0"/>
        <v>0.11094477837640676</v>
      </c>
      <c r="V21" s="834">
        <f t="shared" si="1"/>
        <v>131597</v>
      </c>
      <c r="W21" s="684">
        <f t="shared" si="1"/>
        <v>100.00000000000001</v>
      </c>
      <c r="X21" s="678"/>
      <c r="Y21" s="835">
        <f t="shared" si="2"/>
        <v>1.5150820880057105</v>
      </c>
    </row>
    <row r="22" spans="2:25" s="633" customFormat="1" ht="21" customHeight="1" x14ac:dyDescent="0.25">
      <c r="B22" s="682" t="s">
        <v>42</v>
      </c>
      <c r="D22" s="833">
        <v>202367</v>
      </c>
      <c r="F22" s="683">
        <v>6257</v>
      </c>
      <c r="G22" s="684">
        <v>2.2033241777589971</v>
      </c>
      <c r="H22" s="683">
        <v>92066</v>
      </c>
      <c r="I22" s="684">
        <v>32.419888724558071</v>
      </c>
      <c r="J22" s="683">
        <v>54893</v>
      </c>
      <c r="K22" s="684">
        <v>19.329882386083526</v>
      </c>
      <c r="L22" s="683">
        <v>18357</v>
      </c>
      <c r="M22" s="684">
        <v>6.464187618846398</v>
      </c>
      <c r="N22" s="683">
        <v>24730</v>
      </c>
      <c r="O22" s="684">
        <v>8.7083597436439177</v>
      </c>
      <c r="P22" s="683">
        <v>30562</v>
      </c>
      <c r="Q22" s="684">
        <v>10.762025494753152</v>
      </c>
      <c r="R22" s="683">
        <v>57029</v>
      </c>
      <c r="S22" s="684">
        <v>20.082048031551519</v>
      </c>
      <c r="T22" s="683">
        <v>86</v>
      </c>
      <c r="U22" s="684">
        <f t="shared" si="0"/>
        <v>3.0283822804422846E-2</v>
      </c>
      <c r="V22" s="834">
        <f t="shared" si="1"/>
        <v>283980</v>
      </c>
      <c r="W22" s="684">
        <f t="shared" si="1"/>
        <v>100</v>
      </c>
      <c r="X22" s="678"/>
      <c r="Y22" s="835">
        <f t="shared" si="2"/>
        <v>1.4032920387217283</v>
      </c>
    </row>
    <row r="23" spans="2:25" s="633" customFormat="1" ht="18" customHeight="1" x14ac:dyDescent="0.25">
      <c r="B23" s="682" t="s">
        <v>43</v>
      </c>
      <c r="D23" s="833">
        <v>47962</v>
      </c>
      <c r="F23" s="683">
        <v>3329</v>
      </c>
      <c r="G23" s="684">
        <v>5.2203230359103028</v>
      </c>
      <c r="H23" s="683">
        <v>15913</v>
      </c>
      <c r="I23" s="684">
        <v>24.953740003136271</v>
      </c>
      <c r="J23" s="683">
        <v>3785</v>
      </c>
      <c r="K23" s="684">
        <v>5.9353928179394702</v>
      </c>
      <c r="L23" s="683">
        <v>4180</v>
      </c>
      <c r="M23" s="684">
        <v>6.5548063352673669</v>
      </c>
      <c r="N23" s="683">
        <v>5282</v>
      </c>
      <c r="O23" s="684">
        <v>8.2828916418378551</v>
      </c>
      <c r="P23" s="683">
        <v>1766</v>
      </c>
      <c r="Q23" s="684">
        <v>2.7693272698761171</v>
      </c>
      <c r="R23" s="683">
        <v>29511</v>
      </c>
      <c r="S23" s="684">
        <v>46.277246354084994</v>
      </c>
      <c r="T23" s="683">
        <v>4</v>
      </c>
      <c r="U23" s="684">
        <f t="shared" si="0"/>
        <v>6.2725419476242746E-3</v>
      </c>
      <c r="V23" s="834">
        <f>F23+H23+J23+L23+N23+P23+R23+T23</f>
        <v>63770</v>
      </c>
      <c r="W23" s="684">
        <f t="shared" si="1"/>
        <v>100</v>
      </c>
      <c r="X23" s="678"/>
      <c r="Y23" s="835">
        <f t="shared" si="2"/>
        <v>1.3295942621241816</v>
      </c>
    </row>
    <row r="24" spans="2:25" s="633" customFormat="1" ht="22.5" customHeight="1" x14ac:dyDescent="0.25">
      <c r="B24" s="682" t="s">
        <v>44</v>
      </c>
      <c r="D24" s="833">
        <v>17306</v>
      </c>
      <c r="F24" s="685">
        <v>2400</v>
      </c>
      <c r="G24" s="686">
        <v>9.698537137315121</v>
      </c>
      <c r="H24" s="685">
        <v>4068</v>
      </c>
      <c r="I24" s="684">
        <v>16.43902044774913</v>
      </c>
      <c r="J24" s="685">
        <v>1242</v>
      </c>
      <c r="K24" s="684">
        <v>5.0189929685605756</v>
      </c>
      <c r="L24" s="685">
        <v>826</v>
      </c>
      <c r="M24" s="684">
        <v>3.3379131980926209</v>
      </c>
      <c r="N24" s="685">
        <v>2703</v>
      </c>
      <c r="O24" s="684">
        <v>10.922977450901156</v>
      </c>
      <c r="P24" s="685">
        <v>3105</v>
      </c>
      <c r="Q24" s="684">
        <v>12.547482421401439</v>
      </c>
      <c r="R24" s="685">
        <v>10363</v>
      </c>
      <c r="S24" s="684">
        <v>41.877475147498586</v>
      </c>
      <c r="T24" s="685">
        <v>39</v>
      </c>
      <c r="U24" s="684">
        <f t="shared" si="0"/>
        <v>0.15760122848137073</v>
      </c>
      <c r="V24" s="842">
        <f t="shared" si="1"/>
        <v>24746</v>
      </c>
      <c r="W24" s="684">
        <f t="shared" si="1"/>
        <v>100</v>
      </c>
      <c r="X24" s="678"/>
      <c r="Y24" s="835">
        <f t="shared" si="2"/>
        <v>1.4299087021842136</v>
      </c>
    </row>
    <row r="25" spans="2:25" s="633" customFormat="1" ht="18" customHeight="1" x14ac:dyDescent="0.25">
      <c r="B25" s="682" t="s">
        <v>45</v>
      </c>
      <c r="D25" s="833">
        <v>72880</v>
      </c>
      <c r="F25" s="685">
        <v>1153</v>
      </c>
      <c r="G25" s="686">
        <v>1.0995193774794019</v>
      </c>
      <c r="H25" s="685">
        <v>28198</v>
      </c>
      <c r="I25" s="684">
        <v>26.890067134574306</v>
      </c>
      <c r="J25" s="685">
        <v>6228</v>
      </c>
      <c r="K25" s="684">
        <v>5.9391211473909067</v>
      </c>
      <c r="L25" s="685">
        <v>7753</v>
      </c>
      <c r="M25" s="684">
        <v>7.393385718645102</v>
      </c>
      <c r="N25" s="685">
        <v>13447</v>
      </c>
      <c r="O25" s="684">
        <v>12.823275862068966</v>
      </c>
      <c r="P25" s="685">
        <v>1399</v>
      </c>
      <c r="Q25" s="684">
        <v>1.3341089411046689</v>
      </c>
      <c r="R25" s="685">
        <v>39072</v>
      </c>
      <c r="S25" s="684">
        <v>37.259688739700948</v>
      </c>
      <c r="T25" s="685">
        <v>7614</v>
      </c>
      <c r="U25" s="684">
        <f t="shared" si="0"/>
        <v>7.2608330790357032</v>
      </c>
      <c r="V25" s="842">
        <f t="shared" si="1"/>
        <v>104864</v>
      </c>
      <c r="W25" s="684">
        <f t="shared" si="1"/>
        <v>100</v>
      </c>
      <c r="X25" s="678"/>
      <c r="Y25" s="835">
        <f t="shared" si="2"/>
        <v>1.4388583973655324</v>
      </c>
    </row>
    <row r="26" spans="2:25" s="633" customFormat="1" ht="18" customHeight="1" x14ac:dyDescent="0.25">
      <c r="B26" s="682" t="s">
        <v>46</v>
      </c>
      <c r="D26" s="833">
        <v>9314</v>
      </c>
      <c r="F26" s="685">
        <v>1151</v>
      </c>
      <c r="G26" s="686">
        <v>8.0715287517531564</v>
      </c>
      <c r="H26" s="685">
        <v>3721</v>
      </c>
      <c r="I26" s="684">
        <v>26.093969144460029</v>
      </c>
      <c r="J26" s="685">
        <v>3661</v>
      </c>
      <c r="K26" s="684">
        <v>25.67321178120617</v>
      </c>
      <c r="L26" s="685">
        <v>1436</v>
      </c>
      <c r="M26" s="684">
        <v>10.070126227208975</v>
      </c>
      <c r="N26" s="685">
        <v>2037</v>
      </c>
      <c r="O26" s="684">
        <v>14.284712482468443</v>
      </c>
      <c r="P26" s="685">
        <v>1034</v>
      </c>
      <c r="Q26" s="684">
        <v>7.2510518934081345</v>
      </c>
      <c r="R26" s="685">
        <v>1220</v>
      </c>
      <c r="S26" s="684">
        <v>8.5553997194950906</v>
      </c>
      <c r="T26" s="685">
        <v>0</v>
      </c>
      <c r="U26" s="684">
        <f t="shared" si="0"/>
        <v>0</v>
      </c>
      <c r="V26" s="842">
        <f t="shared" si="1"/>
        <v>14260</v>
      </c>
      <c r="W26" s="684">
        <f t="shared" si="1"/>
        <v>99.999999999999986</v>
      </c>
      <c r="X26" s="678"/>
      <c r="Y26" s="835">
        <f t="shared" si="2"/>
        <v>1.5310285591582564</v>
      </c>
    </row>
    <row r="27" spans="2:25" s="633" customFormat="1" ht="18" customHeight="1" x14ac:dyDescent="0.25">
      <c r="B27" s="682" t="s">
        <v>1</v>
      </c>
      <c r="D27" s="833">
        <v>3873</v>
      </c>
      <c r="F27" s="685">
        <v>780</v>
      </c>
      <c r="G27" s="686">
        <v>14.896867838044308</v>
      </c>
      <c r="H27" s="685">
        <v>858</v>
      </c>
      <c r="I27" s="684">
        <v>16.386554621848738</v>
      </c>
      <c r="J27" s="685">
        <v>1363</v>
      </c>
      <c r="K27" s="684">
        <v>26.031321619556913</v>
      </c>
      <c r="L27" s="685">
        <v>64</v>
      </c>
      <c r="M27" s="684">
        <v>1.2223071046600458</v>
      </c>
      <c r="N27" s="685">
        <v>201</v>
      </c>
      <c r="O27" s="684">
        <v>3.8388082505729564</v>
      </c>
      <c r="P27" s="685">
        <v>5</v>
      </c>
      <c r="Q27" s="684">
        <v>9.5492742551566076E-2</v>
      </c>
      <c r="R27" s="685">
        <v>1965</v>
      </c>
      <c r="S27" s="684">
        <v>37.528647822765471</v>
      </c>
      <c r="T27" s="685">
        <v>0</v>
      </c>
      <c r="U27" s="684">
        <f t="shared" si="0"/>
        <v>0</v>
      </c>
      <c r="V27" s="834">
        <f t="shared" si="1"/>
        <v>5236</v>
      </c>
      <c r="W27" s="684">
        <f t="shared" si="1"/>
        <v>100</v>
      </c>
      <c r="X27" s="678"/>
      <c r="Y27" s="835">
        <f t="shared" si="2"/>
        <v>1.3519235734572683</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1225" customFormat="1" ht="20.25" customHeight="1" x14ac:dyDescent="0.25">
      <c r="B30" s="1249" t="s">
        <v>0</v>
      </c>
      <c r="D30" s="1266">
        <f>SUM(D10:D29)</f>
        <v>1595145</v>
      </c>
      <c r="F30" s="1250">
        <f>SUM(F10:F27)</f>
        <v>77438</v>
      </c>
      <c r="G30" s="1251">
        <f>F30*100/$V30</f>
        <v>3.4447125810433601</v>
      </c>
      <c r="H30" s="1250">
        <f>SUM(H10:H27)</f>
        <v>572680</v>
      </c>
      <c r="I30" s="1251">
        <f>H30*100/$V30</f>
        <v>25.474805662748413</v>
      </c>
      <c r="J30" s="1250">
        <f>SUM(J10:J27)</f>
        <v>362913</v>
      </c>
      <c r="K30" s="1251">
        <f>J30*100/$V30</f>
        <v>16.143637192646878</v>
      </c>
      <c r="L30" s="1250">
        <f>SUM(L10:L27)</f>
        <v>108849</v>
      </c>
      <c r="M30" s="1251">
        <f>L30*100/$V30</f>
        <v>4.8419835188665603</v>
      </c>
      <c r="N30" s="1250">
        <f>SUM(N10:N27)</f>
        <v>183406</v>
      </c>
      <c r="O30" s="1251">
        <f>N30*100/$V30</f>
        <v>8.1585391621534455</v>
      </c>
      <c r="P30" s="1250">
        <f>SUM(P10:P27)</f>
        <v>230816</v>
      </c>
      <c r="Q30" s="1251">
        <f>P30*100/$V30</f>
        <v>10.267501473515642</v>
      </c>
      <c r="R30" s="1250">
        <f>SUM(R10:R27)</f>
        <v>700033</v>
      </c>
      <c r="S30" s="1251">
        <f>R30*100/$V30</f>
        <v>31.139911700270236</v>
      </c>
      <c r="T30" s="1250">
        <f>SUM(T10:T28)</f>
        <v>11890</v>
      </c>
      <c r="U30" s="1251">
        <f>T30*100/$V30</f>
        <v>0.52890870875546314</v>
      </c>
      <c r="V30" s="1250">
        <f>SUM(V10:V27)</f>
        <v>2248025</v>
      </c>
      <c r="W30" s="1251">
        <f>G30+I30+K30+M30+O30+Q30+S30+U30</f>
        <v>100</v>
      </c>
      <c r="X30" s="1267"/>
      <c r="Y30" s="1268">
        <f>(V30/D30)</f>
        <v>1.4092919452463568</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1"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217" customFormat="1" ht="21" x14ac:dyDescent="0.25">
      <c r="B3" s="1554" t="s">
        <v>413</v>
      </c>
      <c r="C3" s="1554"/>
      <c r="D3" s="1554"/>
      <c r="E3" s="1554"/>
      <c r="F3" s="1554"/>
      <c r="G3" s="1554"/>
      <c r="H3" s="1554"/>
      <c r="I3" s="1554"/>
      <c r="J3" s="1554"/>
      <c r="K3" s="1554"/>
      <c r="L3" s="1554"/>
      <c r="M3" s="1554"/>
      <c r="N3" s="1554"/>
      <c r="O3" s="1554"/>
      <c r="P3" s="1554"/>
      <c r="Q3" s="1554"/>
      <c r="R3" s="1554"/>
      <c r="S3" s="1554"/>
      <c r="T3" s="1554"/>
      <c r="U3" s="1554"/>
      <c r="V3" s="1554"/>
      <c r="W3" s="1554"/>
      <c r="X3" s="1554"/>
      <c r="Y3" s="218"/>
    </row>
    <row r="4" spans="2:25" s="217" customFormat="1" ht="14.25" customHeight="1" x14ac:dyDescent="0.25">
      <c r="B4" s="1475" t="str">
        <f>porsaad!$B$6</f>
        <v>Situación a 31 de agosto de 2025</v>
      </c>
      <c r="C4" s="1475"/>
      <c r="D4" s="1475"/>
      <c r="E4" s="1475"/>
      <c r="F4" s="1475"/>
      <c r="G4" s="1475"/>
      <c r="H4" s="1475"/>
      <c r="I4" s="1475"/>
      <c r="J4" s="1475"/>
      <c r="K4" s="1475"/>
      <c r="L4" s="1475"/>
      <c r="M4" s="1475"/>
      <c r="N4" s="1475"/>
      <c r="O4" s="1475"/>
      <c r="P4" s="1475"/>
      <c r="Q4" s="1475"/>
      <c r="R4" s="1475"/>
      <c r="S4" s="1475"/>
      <c r="T4" s="1475"/>
      <c r="U4" s="1475"/>
      <c r="V4" s="1475"/>
      <c r="W4" s="1475"/>
      <c r="X4" s="216"/>
      <c r="Y4" s="216"/>
    </row>
    <row r="5" spans="2:25" s="4" customFormat="1" ht="5.25" customHeight="1" x14ac:dyDescent="0.25">
      <c r="B5" s="19"/>
      <c r="C5" s="19"/>
      <c r="D5" s="19"/>
      <c r="E5" s="19"/>
      <c r="F5" s="19"/>
      <c r="G5" s="19"/>
      <c r="H5" s="19"/>
      <c r="I5" s="19"/>
      <c r="J5" s="19"/>
      <c r="K5" s="19"/>
      <c r="L5" s="19"/>
      <c r="M5" s="19"/>
      <c r="N5" s="19"/>
      <c r="O5" s="19"/>
      <c r="P5" s="19"/>
      <c r="Q5" s="19"/>
      <c r="R5" s="19"/>
      <c r="S5" s="19"/>
      <c r="T5" s="19"/>
      <c r="U5" s="19"/>
      <c r="V5" s="19"/>
      <c r="W5" s="19"/>
      <c r="X5" s="20"/>
      <c r="Y5" s="20"/>
    </row>
    <row r="6" spans="2:25" s="132" customFormat="1" ht="19.5" customHeight="1" x14ac:dyDescent="0.25">
      <c r="B6" s="133"/>
      <c r="C6" s="133"/>
      <c r="D6" s="133"/>
      <c r="E6" s="133"/>
      <c r="F6" s="1557" t="s">
        <v>52</v>
      </c>
      <c r="G6" s="1557"/>
      <c r="H6" s="1557"/>
      <c r="I6" s="1557"/>
      <c r="J6" s="1557"/>
      <c r="K6" s="1557"/>
      <c r="L6" s="1557"/>
      <c r="M6" s="1557"/>
      <c r="N6" s="1557"/>
      <c r="O6" s="1557"/>
      <c r="P6" s="1557"/>
      <c r="Q6" s="1557"/>
      <c r="R6" s="1557"/>
      <c r="S6" s="1557"/>
      <c r="T6" s="1557"/>
      <c r="U6" s="1557"/>
      <c r="V6" s="1557"/>
      <c r="W6" s="1557"/>
      <c r="X6" s="192"/>
      <c r="Y6" s="192"/>
    </row>
    <row r="7" spans="2:25" s="132" customFormat="1" ht="64.5" customHeight="1" x14ac:dyDescent="0.25">
      <c r="B7" s="1558" t="s">
        <v>12</v>
      </c>
      <c r="C7" s="155"/>
      <c r="D7" s="156" t="s">
        <v>53</v>
      </c>
      <c r="E7" s="155"/>
      <c r="F7" s="1559" t="s">
        <v>167</v>
      </c>
      <c r="G7" s="1559"/>
      <c r="H7" s="1559" t="s">
        <v>59</v>
      </c>
      <c r="I7" s="1559"/>
      <c r="J7" s="1559" t="s">
        <v>60</v>
      </c>
      <c r="K7" s="1559"/>
      <c r="L7" s="1559" t="s">
        <v>152</v>
      </c>
      <c r="M7" s="1559"/>
      <c r="N7" s="1559" t="s">
        <v>0</v>
      </c>
      <c r="O7" s="1559"/>
      <c r="P7" s="156"/>
      <c r="Q7" s="156" t="s">
        <v>62</v>
      </c>
      <c r="R7" s="133"/>
      <c r="S7" s="133"/>
      <c r="T7" s="133"/>
      <c r="U7" s="133"/>
      <c r="V7" s="133"/>
      <c r="W7" s="133"/>
    </row>
    <row r="8" spans="2:25" s="189" customFormat="1" ht="20.25" customHeight="1" x14ac:dyDescent="0.25">
      <c r="B8" s="155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c r="R8" s="155"/>
      <c r="S8" s="155"/>
      <c r="T8" s="155"/>
      <c r="U8" s="155"/>
      <c r="V8" s="155"/>
      <c r="W8" s="155"/>
    </row>
    <row r="9" spans="2:25" s="190" customFormat="1" ht="8.25" customHeight="1" x14ac:dyDescent="0.25">
      <c r="B9" s="158"/>
      <c r="C9" s="159"/>
      <c r="D9" s="160"/>
      <c r="E9" s="159"/>
      <c r="F9" s="161"/>
      <c r="G9" s="161"/>
      <c r="H9" s="161"/>
      <c r="I9" s="161"/>
      <c r="J9" s="161"/>
      <c r="K9" s="161"/>
      <c r="L9" s="161"/>
      <c r="M9" s="161"/>
      <c r="N9" s="161"/>
      <c r="O9" s="161"/>
      <c r="P9" s="161"/>
      <c r="Q9" s="161"/>
      <c r="R9" s="157"/>
      <c r="S9" s="157"/>
      <c r="T9" s="157"/>
      <c r="U9" s="157"/>
      <c r="V9" s="157"/>
      <c r="W9" s="157"/>
    </row>
    <row r="10" spans="2:25" s="191" customFormat="1" ht="18" customHeight="1" x14ac:dyDescent="0.25">
      <c r="B10" s="146" t="s">
        <v>8</v>
      </c>
      <c r="C10" s="159"/>
      <c r="D10" s="163">
        <f>'41benpresaad'!D10</f>
        <v>305669</v>
      </c>
      <c r="E10" s="162"/>
      <c r="F10" s="164">
        <f>'41benpresaad'!F10+'41benpresaad'!H10+'41benpresaad'!J10+'41benpresaad'!L10+'41benpresaad'!N10</f>
        <v>364606</v>
      </c>
      <c r="G10" s="165">
        <f t="shared" ref="G10:G27" si="0">F10*100/$N10</f>
        <v>79.371914211823309</v>
      </c>
      <c r="H10" s="164">
        <f>'41benpresaad'!P10</f>
        <v>4049</v>
      </c>
      <c r="I10" s="165">
        <f t="shared" ref="I10:I27" si="1">H10*100/$N10</f>
        <v>0.88143607248282407</v>
      </c>
      <c r="J10" s="164">
        <f>'41benpresaad'!R10</f>
        <v>90697</v>
      </c>
      <c r="K10" s="165">
        <f t="shared" ref="K10:K27" si="2">J10*100/$N10</f>
        <v>19.744037408242701</v>
      </c>
      <c r="L10" s="164">
        <f>'41benpresaad'!T10</f>
        <v>12</v>
      </c>
      <c r="M10" s="165">
        <f t="shared" ref="M10:M27" si="3">L10*100/$N10</f>
        <v>2.6123074511716199E-3</v>
      </c>
      <c r="N10" s="164">
        <f>F10+H10+J10+L10</f>
        <v>459364</v>
      </c>
      <c r="O10" s="165">
        <f>G10+I10+K10+M10</f>
        <v>100.00000000000001</v>
      </c>
      <c r="P10" s="166"/>
      <c r="Q10" s="166">
        <f t="shared" ref="Q10:Q27" si="4">N10/D10</f>
        <v>1.5028151366347258</v>
      </c>
      <c r="R10" s="162"/>
      <c r="S10" s="162"/>
      <c r="T10" s="162"/>
      <c r="U10" s="162"/>
      <c r="V10" s="162"/>
      <c r="W10" s="162"/>
    </row>
    <row r="11" spans="2:25" s="191" customFormat="1" ht="18" customHeight="1" x14ac:dyDescent="0.25">
      <c r="B11" s="146" t="s">
        <v>7</v>
      </c>
      <c r="C11" s="159"/>
      <c r="D11" s="163">
        <f>'41benpresaad'!D11</f>
        <v>47607</v>
      </c>
      <c r="E11" s="162"/>
      <c r="F11" s="164">
        <f>'41benpresaad'!F11+'41benpresaad'!H11+'41benpresaad'!J11+'41benpresaad'!L11+'41benpresaad'!N11</f>
        <v>27587</v>
      </c>
      <c r="G11" s="165">
        <f t="shared" si="0"/>
        <v>43.793754861651294</v>
      </c>
      <c r="H11" s="164">
        <f>'41benpresaad'!P11</f>
        <v>10342</v>
      </c>
      <c r="I11" s="165">
        <f t="shared" si="1"/>
        <v>16.417697204451287</v>
      </c>
      <c r="J11" s="164">
        <f>'41benpresaad'!R11</f>
        <v>25064</v>
      </c>
      <c r="K11" s="165">
        <f t="shared" si="2"/>
        <v>39.788547933897419</v>
      </c>
      <c r="L11" s="164">
        <f>'41benpresaad'!T11</f>
        <v>0</v>
      </c>
      <c r="M11" s="165">
        <f t="shared" si="3"/>
        <v>0</v>
      </c>
      <c r="N11" s="164">
        <f t="shared" ref="N11:N27" si="5">F11+H11+J11+L11</f>
        <v>62993</v>
      </c>
      <c r="O11" s="165">
        <f t="shared" ref="O11:O27" si="6">G11+I11+K11+M11</f>
        <v>100</v>
      </c>
      <c r="P11" s="166"/>
      <c r="Q11" s="166">
        <f t="shared" si="4"/>
        <v>1.3231877665049256</v>
      </c>
      <c r="R11" s="162"/>
      <c r="S11" s="162"/>
      <c r="T11" s="162"/>
      <c r="U11" s="162"/>
      <c r="V11" s="162"/>
      <c r="W11" s="162"/>
    </row>
    <row r="12" spans="2:25" s="191" customFormat="1" ht="22.5" customHeight="1" x14ac:dyDescent="0.25">
      <c r="B12" s="146" t="s">
        <v>37</v>
      </c>
      <c r="C12" s="159"/>
      <c r="D12" s="163">
        <f>'41benpresaad'!D12</f>
        <v>34630</v>
      </c>
      <c r="E12" s="162"/>
      <c r="F12" s="163">
        <f>'41benpresaad'!F12+'41benpresaad'!H12+'41benpresaad'!J12+'41benpresaad'!L12+'41benpresaad'!N12</f>
        <v>30291</v>
      </c>
      <c r="G12" s="165">
        <f t="shared" si="0"/>
        <v>61.569575999024352</v>
      </c>
      <c r="H12" s="164">
        <f>'41benpresaad'!P12</f>
        <v>5480</v>
      </c>
      <c r="I12" s="165">
        <f t="shared" si="1"/>
        <v>11.138664173340379</v>
      </c>
      <c r="J12" s="164">
        <f>'41benpresaad'!R12</f>
        <v>13398</v>
      </c>
      <c r="K12" s="165">
        <f t="shared" si="2"/>
        <v>27.232814342046424</v>
      </c>
      <c r="L12" s="164">
        <f>'41benpresaad'!T12</f>
        <v>29</v>
      </c>
      <c r="M12" s="165">
        <f t="shared" si="3"/>
        <v>5.8945485588845076E-2</v>
      </c>
      <c r="N12" s="164">
        <f t="shared" si="5"/>
        <v>49198</v>
      </c>
      <c r="O12" s="165">
        <f t="shared" si="6"/>
        <v>100</v>
      </c>
      <c r="P12" s="166"/>
      <c r="Q12" s="166">
        <f t="shared" si="4"/>
        <v>1.4206757146982385</v>
      </c>
      <c r="R12" s="162"/>
      <c r="S12" s="162"/>
      <c r="T12" s="162"/>
      <c r="U12" s="162"/>
      <c r="V12" s="162"/>
      <c r="W12" s="162"/>
    </row>
    <row r="13" spans="2:25" s="191" customFormat="1" ht="18" customHeight="1" x14ac:dyDescent="0.25">
      <c r="B13" s="146" t="s">
        <v>38</v>
      </c>
      <c r="C13" s="159"/>
      <c r="D13" s="163">
        <f>'41benpresaad'!D13</f>
        <v>33401</v>
      </c>
      <c r="E13" s="162"/>
      <c r="F13" s="164">
        <f>'41benpresaad'!F13+'41benpresaad'!H13+'41benpresaad'!J13+'41benpresaad'!L13+'41benpresaad'!N13</f>
        <v>29358</v>
      </c>
      <c r="G13" s="165">
        <f t="shared" si="0"/>
        <v>52.898250418926466</v>
      </c>
      <c r="H13" s="164">
        <f>'41benpresaad'!P13</f>
        <v>848</v>
      </c>
      <c r="I13" s="165">
        <f t="shared" si="1"/>
        <v>1.5279554586569128</v>
      </c>
      <c r="J13" s="164">
        <f>'41benpresaad'!R13</f>
        <v>25293</v>
      </c>
      <c r="K13" s="165">
        <f t="shared" si="2"/>
        <v>45.573794122416622</v>
      </c>
      <c r="L13" s="164">
        <f>'41benpresaad'!T13</f>
        <v>0</v>
      </c>
      <c r="M13" s="165">
        <f t="shared" si="3"/>
        <v>0</v>
      </c>
      <c r="N13" s="164">
        <f t="shared" si="5"/>
        <v>55499</v>
      </c>
      <c r="O13" s="165">
        <f t="shared" si="6"/>
        <v>100</v>
      </c>
      <c r="P13" s="166"/>
      <c r="Q13" s="166">
        <f t="shared" si="4"/>
        <v>1.661596958174905</v>
      </c>
      <c r="R13" s="162"/>
      <c r="S13" s="162"/>
      <c r="T13" s="162"/>
      <c r="U13" s="162"/>
      <c r="V13" s="162"/>
      <c r="W13" s="162"/>
    </row>
    <row r="14" spans="2:25" s="191" customFormat="1" ht="18" customHeight="1" x14ac:dyDescent="0.25">
      <c r="B14" s="146" t="s">
        <v>6</v>
      </c>
      <c r="C14" s="159"/>
      <c r="D14" s="163">
        <f>'41benpresaad'!D14</f>
        <v>54256</v>
      </c>
      <c r="E14" s="162"/>
      <c r="F14" s="164">
        <f>'41benpresaad'!F14+'41benpresaad'!H14+'41benpresaad'!J14+'41benpresaad'!L14+'41benpresaad'!N14</f>
        <v>16250</v>
      </c>
      <c r="G14" s="165">
        <f t="shared" si="0"/>
        <v>26.294498381877023</v>
      </c>
      <c r="H14" s="164">
        <f>'41benpresaad'!P14</f>
        <v>21071</v>
      </c>
      <c r="I14" s="165">
        <f t="shared" si="1"/>
        <v>34.095469255663431</v>
      </c>
      <c r="J14" s="164">
        <f>'41benpresaad'!R14</f>
        <v>24461</v>
      </c>
      <c r="K14" s="165">
        <f t="shared" si="2"/>
        <v>39.580906148867314</v>
      </c>
      <c r="L14" s="164">
        <f>'41benpresaad'!T14</f>
        <v>18</v>
      </c>
      <c r="M14" s="165">
        <f t="shared" si="3"/>
        <v>2.9126213592233011E-2</v>
      </c>
      <c r="N14" s="164">
        <f t="shared" si="5"/>
        <v>61800</v>
      </c>
      <c r="O14" s="165">
        <f t="shared" si="6"/>
        <v>100</v>
      </c>
      <c r="P14" s="166"/>
      <c r="Q14" s="166">
        <f t="shared" si="4"/>
        <v>1.1390445296372751</v>
      </c>
      <c r="R14" s="162"/>
      <c r="S14" s="162"/>
      <c r="T14" s="162"/>
      <c r="U14" s="162"/>
      <c r="V14" s="162"/>
      <c r="W14" s="162"/>
    </row>
    <row r="15" spans="2:25" s="191" customFormat="1" ht="18" customHeight="1" x14ac:dyDescent="0.25">
      <c r="B15" s="146" t="s">
        <v>5</v>
      </c>
      <c r="C15" s="159"/>
      <c r="D15" s="163">
        <f>'41benpresaad'!D15</f>
        <v>18123</v>
      </c>
      <c r="E15" s="162"/>
      <c r="F15" s="163">
        <f>'41benpresaad'!F15+'41benpresaad'!H15+'41benpresaad'!J15+'41benpresaad'!L15+'41benpresaad'!N15</f>
        <v>18819</v>
      </c>
      <c r="G15" s="165">
        <f t="shared" si="0"/>
        <v>65.262172284644194</v>
      </c>
      <c r="H15" s="164">
        <f>'41benpresaad'!P15</f>
        <v>452</v>
      </c>
      <c r="I15" s="165">
        <f t="shared" si="1"/>
        <v>1.567485088084339</v>
      </c>
      <c r="J15" s="164">
        <f>'41benpresaad'!R15</f>
        <v>9565</v>
      </c>
      <c r="K15" s="165">
        <f t="shared" si="2"/>
        <v>33.170342627271467</v>
      </c>
      <c r="L15" s="164">
        <f>'41benpresaad'!T15</f>
        <v>0</v>
      </c>
      <c r="M15" s="165">
        <f t="shared" si="3"/>
        <v>0</v>
      </c>
      <c r="N15" s="164">
        <f t="shared" si="5"/>
        <v>28836</v>
      </c>
      <c r="O15" s="165">
        <f t="shared" si="6"/>
        <v>100</v>
      </c>
      <c r="P15" s="166"/>
      <c r="Q15" s="166">
        <f t="shared" si="4"/>
        <v>1.5911272968051646</v>
      </c>
      <c r="R15" s="162"/>
      <c r="S15" s="162"/>
      <c r="T15" s="162"/>
      <c r="U15" s="162"/>
      <c r="V15" s="162"/>
      <c r="W15" s="162"/>
    </row>
    <row r="16" spans="2:25" s="191" customFormat="1" ht="18" customHeight="1" x14ac:dyDescent="0.25">
      <c r="B16" s="146" t="s">
        <v>4</v>
      </c>
      <c r="C16" s="159"/>
      <c r="D16" s="163">
        <f>'41benpresaad'!D16</f>
        <v>127434</v>
      </c>
      <c r="E16" s="162"/>
      <c r="F16" s="164">
        <f>'41benpresaad'!F16+'41benpresaad'!H16+'41benpresaad'!J16+'41benpresaad'!L16+'41benpresaad'!N16</f>
        <v>89060</v>
      </c>
      <c r="G16" s="165">
        <f t="shared" si="0"/>
        <v>49.575827748213129</v>
      </c>
      <c r="H16" s="164">
        <f>'41benpresaad'!P16</f>
        <v>48893</v>
      </c>
      <c r="I16" s="165">
        <f t="shared" si="1"/>
        <v>27.216606176660505</v>
      </c>
      <c r="J16" s="164">
        <f>'41benpresaad'!R16</f>
        <v>38814</v>
      </c>
      <c r="K16" s="165">
        <f t="shared" si="2"/>
        <v>21.606065329206654</v>
      </c>
      <c r="L16" s="164">
        <f>'41benpresaad'!T16</f>
        <v>2877</v>
      </c>
      <c r="M16" s="165">
        <f t="shared" si="3"/>
        <v>1.6015007459197079</v>
      </c>
      <c r="N16" s="164">
        <f t="shared" si="5"/>
        <v>179644</v>
      </c>
      <c r="O16" s="165">
        <f t="shared" si="6"/>
        <v>100</v>
      </c>
      <c r="P16" s="166"/>
      <c r="Q16" s="166">
        <f t="shared" si="4"/>
        <v>1.4097022772572469</v>
      </c>
      <c r="R16" s="162"/>
      <c r="S16" s="162"/>
      <c r="T16" s="162"/>
      <c r="U16" s="162"/>
      <c r="V16" s="162"/>
      <c r="W16" s="162"/>
    </row>
    <row r="17" spans="2:25" s="191" customFormat="1" ht="18" customHeight="1" x14ac:dyDescent="0.25">
      <c r="B17" s="146" t="s">
        <v>40</v>
      </c>
      <c r="C17" s="159"/>
      <c r="D17" s="163">
        <f>'41benpresaad'!D17</f>
        <v>79522</v>
      </c>
      <c r="E17" s="162"/>
      <c r="F17" s="164">
        <f>'41benpresaad'!F17+'41benpresaad'!H17+'41benpresaad'!J17+'41benpresaad'!L17+'41benpresaad'!N17</f>
        <v>79288</v>
      </c>
      <c r="G17" s="165">
        <f t="shared" si="0"/>
        <v>70.486367313556229</v>
      </c>
      <c r="H17" s="164">
        <f>'41benpresaad'!P17</f>
        <v>12075</v>
      </c>
      <c r="I17" s="165">
        <f t="shared" si="1"/>
        <v>10.734573772969322</v>
      </c>
      <c r="J17" s="164">
        <f>'41benpresaad'!R17</f>
        <v>21107</v>
      </c>
      <c r="K17" s="165">
        <f t="shared" si="2"/>
        <v>18.763946055988693</v>
      </c>
      <c r="L17" s="164">
        <f>'41benpresaad'!T17</f>
        <v>17</v>
      </c>
      <c r="M17" s="165">
        <f t="shared" si="3"/>
        <v>1.511285748575391E-2</v>
      </c>
      <c r="N17" s="164">
        <f t="shared" si="5"/>
        <v>112487</v>
      </c>
      <c r="O17" s="165">
        <f t="shared" si="6"/>
        <v>100.00000000000001</v>
      </c>
      <c r="P17" s="166"/>
      <c r="Q17" s="166">
        <f t="shared" si="4"/>
        <v>1.4145393727521944</v>
      </c>
      <c r="R17" s="162"/>
      <c r="S17" s="162"/>
      <c r="T17" s="162"/>
      <c r="U17" s="162"/>
      <c r="V17" s="162"/>
      <c r="W17" s="162"/>
    </row>
    <row r="18" spans="2:25" s="191" customFormat="1" ht="18" customHeight="1" x14ac:dyDescent="0.25">
      <c r="B18" s="146" t="s">
        <v>41</v>
      </c>
      <c r="C18" s="159"/>
      <c r="D18" s="163">
        <f>'41benpresaad'!D18</f>
        <v>241584</v>
      </c>
      <c r="E18" s="162"/>
      <c r="F18" s="164">
        <f>'41benpresaad'!F18+'41benpresaad'!H18+'41benpresaad'!J18+'41benpresaad'!L18+'41benpresaad'!N18</f>
        <v>126089</v>
      </c>
      <c r="G18" s="165">
        <f t="shared" si="0"/>
        <v>42.106300132908558</v>
      </c>
      <c r="H18" s="164">
        <f>'41benpresaad'!P18</f>
        <v>22883</v>
      </c>
      <c r="I18" s="165">
        <f t="shared" si="1"/>
        <v>7.6415743319508174</v>
      </c>
      <c r="J18" s="164">
        <f>'41benpresaad'!R18</f>
        <v>150392</v>
      </c>
      <c r="K18" s="165">
        <f t="shared" si="2"/>
        <v>50.222070835587438</v>
      </c>
      <c r="L18" s="164">
        <f>'41benpresaad'!T18</f>
        <v>90</v>
      </c>
      <c r="M18" s="165">
        <f t="shared" si="3"/>
        <v>3.0054699553186799E-2</v>
      </c>
      <c r="N18" s="164">
        <f t="shared" si="5"/>
        <v>299454</v>
      </c>
      <c r="O18" s="165">
        <f t="shared" si="6"/>
        <v>100.00000000000001</v>
      </c>
      <c r="P18" s="166"/>
      <c r="Q18" s="166">
        <f t="shared" si="4"/>
        <v>1.2395440095370553</v>
      </c>
      <c r="R18" s="162"/>
      <c r="S18" s="162"/>
      <c r="T18" s="162"/>
      <c r="U18" s="162"/>
      <c r="V18" s="162"/>
      <c r="W18" s="162"/>
    </row>
    <row r="19" spans="2:25" s="191" customFormat="1" ht="18" customHeight="1" x14ac:dyDescent="0.25">
      <c r="B19" s="146" t="s">
        <v>3</v>
      </c>
      <c r="C19" s="159"/>
      <c r="D19" s="163">
        <f>'41benpresaad'!D19</f>
        <v>174851</v>
      </c>
      <c r="E19" s="162"/>
      <c r="F19" s="164">
        <f>'41benpresaad'!F19+'41benpresaad'!H19+'41benpresaad'!J19+'41benpresaad'!L19+'41benpresaad'!N19</f>
        <v>113332</v>
      </c>
      <c r="G19" s="165">
        <f t="shared" si="0"/>
        <v>42.700083642912581</v>
      </c>
      <c r="H19" s="164">
        <f>'41benpresaad'!P19</f>
        <v>26954</v>
      </c>
      <c r="I19" s="165">
        <f>H19*100/$N19</f>
        <v>10.155455251041769</v>
      </c>
      <c r="J19" s="164">
        <f>'41benpresaad'!R19</f>
        <v>124170</v>
      </c>
      <c r="K19" s="165">
        <f>J19*100/$N19</f>
        <v>46.783515564363597</v>
      </c>
      <c r="L19" s="164">
        <f>'41benpresaad'!T19</f>
        <v>958</v>
      </c>
      <c r="M19" s="165">
        <f t="shared" si="3"/>
        <v>0.36094554168205145</v>
      </c>
      <c r="N19" s="164">
        <f t="shared" si="5"/>
        <v>265414</v>
      </c>
      <c r="O19" s="165">
        <f t="shared" si="6"/>
        <v>100</v>
      </c>
      <c r="P19" s="166"/>
      <c r="Q19" s="166">
        <f t="shared" si="4"/>
        <v>1.5179438493345763</v>
      </c>
      <c r="R19" s="162"/>
      <c r="S19" s="162"/>
      <c r="T19" s="162"/>
      <c r="U19" s="162"/>
      <c r="V19" s="162"/>
      <c r="W19" s="162"/>
    </row>
    <row r="20" spans="2:25" s="191" customFormat="1" ht="18" customHeight="1" x14ac:dyDescent="0.25">
      <c r="B20" s="146" t="s">
        <v>2</v>
      </c>
      <c r="C20" s="159"/>
      <c r="D20" s="163">
        <f>'41benpresaad'!D20</f>
        <v>37508</v>
      </c>
      <c r="E20" s="162"/>
      <c r="F20" s="164">
        <f>'41benpresaad'!F20+'41benpresaad'!H20+'41benpresaad'!J20+'41benpresaad'!L20+'41benpresaad'!N20</f>
        <v>16957</v>
      </c>
      <c r="G20" s="165">
        <f t="shared" si="0"/>
        <v>37.780451395851436</v>
      </c>
      <c r="H20" s="164">
        <f>'41benpresaad'!P20</f>
        <v>20621</v>
      </c>
      <c r="I20" s="165">
        <f>H20*100/$N20</f>
        <v>45.943898580754407</v>
      </c>
      <c r="J20" s="164">
        <f>'41benpresaad'!R20</f>
        <v>7305</v>
      </c>
      <c r="K20" s="165">
        <f>J20*100/$N20</f>
        <v>16.275650023394157</v>
      </c>
      <c r="L20" s="164">
        <f>'41benpresaad'!T20</f>
        <v>0</v>
      </c>
      <c r="M20" s="165">
        <f t="shared" si="3"/>
        <v>0</v>
      </c>
      <c r="N20" s="164">
        <f t="shared" si="5"/>
        <v>44883</v>
      </c>
      <c r="O20" s="165">
        <f t="shared" si="6"/>
        <v>100</v>
      </c>
      <c r="P20" s="166"/>
      <c r="Q20" s="166">
        <f t="shared" si="4"/>
        <v>1.1966247200597206</v>
      </c>
      <c r="R20" s="162"/>
      <c r="S20" s="162"/>
      <c r="T20" s="162"/>
      <c r="U20" s="162"/>
      <c r="V20" s="162"/>
      <c r="W20" s="162"/>
    </row>
    <row r="21" spans="2:25" s="191" customFormat="1" ht="18" customHeight="1" x14ac:dyDescent="0.25">
      <c r="B21" s="146" t="s">
        <v>35</v>
      </c>
      <c r="C21" s="159"/>
      <c r="D21" s="163">
        <f>'41benpresaad'!D21</f>
        <v>86858</v>
      </c>
      <c r="E21" s="162"/>
      <c r="F21" s="164">
        <f>'41benpresaad'!F21+'41benpresaad'!H21+'41benpresaad'!J21+'41benpresaad'!L21+'41benpresaad'!N21</f>
        <v>81567</v>
      </c>
      <c r="G21" s="165">
        <f t="shared" si="0"/>
        <v>61.982416012523082</v>
      </c>
      <c r="H21" s="164">
        <f>'41benpresaad'!P21</f>
        <v>19277</v>
      </c>
      <c r="I21" s="165">
        <f>H21*100/$N21</f>
        <v>14.648510224397212</v>
      </c>
      <c r="J21" s="164">
        <f>'41benpresaad'!R21</f>
        <v>30607</v>
      </c>
      <c r="K21" s="165">
        <f>J21*100/$N21</f>
        <v>23.258128984703298</v>
      </c>
      <c r="L21" s="164">
        <f>'41benpresaad'!T21</f>
        <v>146</v>
      </c>
      <c r="M21" s="165">
        <f t="shared" si="3"/>
        <v>0.11094477837640676</v>
      </c>
      <c r="N21" s="164">
        <f t="shared" si="5"/>
        <v>131597</v>
      </c>
      <c r="O21" s="165">
        <f t="shared" si="6"/>
        <v>99.999999999999986</v>
      </c>
      <c r="P21" s="166"/>
      <c r="Q21" s="166">
        <f t="shared" si="4"/>
        <v>1.5150820880057105</v>
      </c>
      <c r="R21" s="162"/>
      <c r="S21" s="162"/>
      <c r="T21" s="162"/>
      <c r="U21" s="162"/>
      <c r="V21" s="162"/>
      <c r="W21" s="162"/>
    </row>
    <row r="22" spans="2:25" s="191" customFormat="1" ht="21" customHeight="1" x14ac:dyDescent="0.25">
      <c r="B22" s="146" t="s">
        <v>42</v>
      </c>
      <c r="C22" s="159"/>
      <c r="D22" s="163">
        <f>'41benpresaad'!D22</f>
        <v>202367</v>
      </c>
      <c r="E22" s="162"/>
      <c r="F22" s="164">
        <f>'41benpresaad'!F22+'41benpresaad'!H22+'41benpresaad'!J22+'41benpresaad'!L22+'41benpresaad'!N22</f>
        <v>196303</v>
      </c>
      <c r="G22" s="165">
        <f t="shared" si="0"/>
        <v>69.12564265089091</v>
      </c>
      <c r="H22" s="164">
        <f>'41benpresaad'!P22</f>
        <v>30562</v>
      </c>
      <c r="I22" s="165">
        <f>H22*100/$N22</f>
        <v>10.762025494753152</v>
      </c>
      <c r="J22" s="164">
        <f>'41benpresaad'!R22</f>
        <v>57029</v>
      </c>
      <c r="K22" s="165">
        <f>J22*100/$N22</f>
        <v>20.082048031551519</v>
      </c>
      <c r="L22" s="164">
        <f>'41benpresaad'!T22</f>
        <v>86</v>
      </c>
      <c r="M22" s="165">
        <f t="shared" si="3"/>
        <v>3.0283822804422846E-2</v>
      </c>
      <c r="N22" s="164">
        <f t="shared" si="5"/>
        <v>283980</v>
      </c>
      <c r="O22" s="165">
        <f t="shared" si="6"/>
        <v>100</v>
      </c>
      <c r="P22" s="166"/>
      <c r="Q22" s="166">
        <f t="shared" si="4"/>
        <v>1.4032920387217283</v>
      </c>
      <c r="R22" s="162"/>
      <c r="S22" s="162"/>
      <c r="T22" s="162"/>
      <c r="U22" s="162"/>
      <c r="V22" s="162"/>
      <c r="W22" s="162"/>
    </row>
    <row r="23" spans="2:25" s="191" customFormat="1" ht="18" customHeight="1" x14ac:dyDescent="0.25">
      <c r="B23" s="146" t="s">
        <v>43</v>
      </c>
      <c r="C23" s="159"/>
      <c r="D23" s="163">
        <f>'41benpresaad'!D23</f>
        <v>47962</v>
      </c>
      <c r="E23" s="162"/>
      <c r="F23" s="164">
        <f>'41benpresaad'!F23+'41benpresaad'!H23+'41benpresaad'!J23+'41benpresaad'!L23+'41benpresaad'!N23</f>
        <v>32489</v>
      </c>
      <c r="G23" s="165">
        <f t="shared" si="0"/>
        <v>50.947153834091267</v>
      </c>
      <c r="H23" s="164">
        <f>'41benpresaad'!P23</f>
        <v>1766</v>
      </c>
      <c r="I23" s="165">
        <f>H23*100/$N23</f>
        <v>2.7693272698761171</v>
      </c>
      <c r="J23" s="164">
        <f>'41benpresaad'!R23</f>
        <v>29511</v>
      </c>
      <c r="K23" s="165">
        <f>J23*100/$N23</f>
        <v>46.277246354084994</v>
      </c>
      <c r="L23" s="164">
        <f>'41benpresaad'!T23</f>
        <v>4</v>
      </c>
      <c r="M23" s="165">
        <f t="shared" si="3"/>
        <v>6.2725419476242746E-3</v>
      </c>
      <c r="N23" s="164">
        <f t="shared" si="5"/>
        <v>63770</v>
      </c>
      <c r="O23" s="165">
        <f t="shared" si="6"/>
        <v>100</v>
      </c>
      <c r="P23" s="166"/>
      <c r="Q23" s="166">
        <f t="shared" si="4"/>
        <v>1.3295942621241816</v>
      </c>
      <c r="R23" s="162"/>
      <c r="S23" s="162"/>
      <c r="T23" s="162"/>
      <c r="U23" s="162"/>
      <c r="V23" s="162"/>
      <c r="W23" s="162"/>
    </row>
    <row r="24" spans="2:25" s="191" customFormat="1" ht="22.5" customHeight="1" x14ac:dyDescent="0.25">
      <c r="B24" s="146" t="s">
        <v>44</v>
      </c>
      <c r="C24" s="159"/>
      <c r="D24" s="163">
        <f>'41benpresaad'!D24</f>
        <v>17306</v>
      </c>
      <c r="E24" s="162"/>
      <c r="F24" s="163">
        <f>'41benpresaad'!F24+'41benpresaad'!H24+'41benpresaad'!J24+'41benpresaad'!L24+'41benpresaad'!N24</f>
        <v>11239</v>
      </c>
      <c r="G24" s="167">
        <f t="shared" si="0"/>
        <v>45.417441202618605</v>
      </c>
      <c r="H24" s="164">
        <f>'41benpresaad'!P24</f>
        <v>3105</v>
      </c>
      <c r="I24" s="165">
        <f t="shared" si="1"/>
        <v>12.547482421401439</v>
      </c>
      <c r="J24" s="164">
        <f>'41benpresaad'!R24</f>
        <v>10363</v>
      </c>
      <c r="K24" s="165">
        <f t="shared" si="2"/>
        <v>41.877475147498586</v>
      </c>
      <c r="L24" s="164">
        <f>'41benpresaad'!T24</f>
        <v>39</v>
      </c>
      <c r="M24" s="165">
        <f t="shared" si="3"/>
        <v>0.15760122848137073</v>
      </c>
      <c r="N24" s="163">
        <f t="shared" si="5"/>
        <v>24746</v>
      </c>
      <c r="O24" s="165">
        <f t="shared" si="6"/>
        <v>100</v>
      </c>
      <c r="P24" s="166"/>
      <c r="Q24" s="166">
        <f t="shared" si="4"/>
        <v>1.4299087021842136</v>
      </c>
      <c r="R24" s="162"/>
      <c r="S24" s="162"/>
      <c r="T24" s="162"/>
      <c r="U24" s="162"/>
      <c r="V24" s="162"/>
      <c r="W24" s="162"/>
    </row>
    <row r="25" spans="2:25" s="191" customFormat="1" ht="18" customHeight="1" x14ac:dyDescent="0.25">
      <c r="B25" s="146" t="s">
        <v>45</v>
      </c>
      <c r="C25" s="159"/>
      <c r="D25" s="163">
        <f>'41benpresaad'!D25</f>
        <v>72880</v>
      </c>
      <c r="E25" s="162"/>
      <c r="F25" s="163">
        <f>'41benpresaad'!F25+'41benpresaad'!H25+'41benpresaad'!J25+'41benpresaad'!L25+'41benpresaad'!N25</f>
        <v>56779</v>
      </c>
      <c r="G25" s="167">
        <f t="shared" si="0"/>
        <v>54.145369240158679</v>
      </c>
      <c r="H25" s="164">
        <f>'41benpresaad'!P25</f>
        <v>1399</v>
      </c>
      <c r="I25" s="165">
        <f t="shared" si="1"/>
        <v>1.3341089411046689</v>
      </c>
      <c r="J25" s="164">
        <f>'41benpresaad'!R25</f>
        <v>39072</v>
      </c>
      <c r="K25" s="165">
        <f t="shared" si="2"/>
        <v>37.259688739700948</v>
      </c>
      <c r="L25" s="164">
        <f>'41benpresaad'!T25</f>
        <v>7614</v>
      </c>
      <c r="M25" s="165">
        <f t="shared" si="3"/>
        <v>7.2608330790357032</v>
      </c>
      <c r="N25" s="163">
        <f t="shared" si="5"/>
        <v>104864</v>
      </c>
      <c r="O25" s="165">
        <f t="shared" si="6"/>
        <v>100</v>
      </c>
      <c r="P25" s="166"/>
      <c r="Q25" s="166">
        <f t="shared" si="4"/>
        <v>1.4388583973655324</v>
      </c>
      <c r="R25" s="162"/>
      <c r="S25" s="162"/>
      <c r="T25" s="162"/>
      <c r="U25" s="162"/>
      <c r="V25" s="162"/>
      <c r="W25" s="162"/>
    </row>
    <row r="26" spans="2:25" s="191" customFormat="1" ht="18" customHeight="1" x14ac:dyDescent="0.25">
      <c r="B26" s="146" t="s">
        <v>46</v>
      </c>
      <c r="C26" s="159"/>
      <c r="D26" s="163">
        <f>'41benpresaad'!D26</f>
        <v>9314</v>
      </c>
      <c r="E26" s="162"/>
      <c r="F26" s="163">
        <f>'41benpresaad'!F26+'41benpresaad'!H26+'41benpresaad'!J26+'41benpresaad'!L26+'41benpresaad'!N26</f>
        <v>12006</v>
      </c>
      <c r="G26" s="167">
        <f t="shared" si="0"/>
        <v>84.193548387096769</v>
      </c>
      <c r="H26" s="164">
        <f>'41benpresaad'!P26</f>
        <v>1034</v>
      </c>
      <c r="I26" s="165">
        <f t="shared" si="1"/>
        <v>7.2510518934081345</v>
      </c>
      <c r="J26" s="164">
        <f>'41benpresaad'!R26</f>
        <v>1220</v>
      </c>
      <c r="K26" s="165">
        <f t="shared" si="2"/>
        <v>8.5553997194950906</v>
      </c>
      <c r="L26" s="164">
        <f>'41benpresaad'!T26</f>
        <v>0</v>
      </c>
      <c r="M26" s="165">
        <f t="shared" si="3"/>
        <v>0</v>
      </c>
      <c r="N26" s="163">
        <f t="shared" si="5"/>
        <v>14260</v>
      </c>
      <c r="O26" s="165">
        <f t="shared" si="6"/>
        <v>99.999999999999986</v>
      </c>
      <c r="P26" s="166"/>
      <c r="Q26" s="166">
        <f t="shared" si="4"/>
        <v>1.5310285591582564</v>
      </c>
      <c r="R26" s="162"/>
      <c r="S26" s="162"/>
      <c r="T26" s="162"/>
      <c r="U26" s="162"/>
      <c r="V26" s="162"/>
      <c r="W26" s="162"/>
    </row>
    <row r="27" spans="2:25" s="191" customFormat="1" ht="18" customHeight="1" x14ac:dyDescent="0.25">
      <c r="B27" s="146" t="s">
        <v>1</v>
      </c>
      <c r="C27" s="159"/>
      <c r="D27" s="163">
        <f>'41benpresaad'!D27</f>
        <v>3873</v>
      </c>
      <c r="E27" s="162"/>
      <c r="F27" s="163">
        <f>'41benpresaad'!F27+'41benpresaad'!H27+'41benpresaad'!J27+'41benpresaad'!L27+'41benpresaad'!N27</f>
        <v>3266</v>
      </c>
      <c r="G27" s="167">
        <f t="shared" si="0"/>
        <v>62.375859434682965</v>
      </c>
      <c r="H27" s="164">
        <f>'41benpresaad'!P27</f>
        <v>5</v>
      </c>
      <c r="I27" s="165">
        <f t="shared" si="1"/>
        <v>9.5492742551566076E-2</v>
      </c>
      <c r="J27" s="164">
        <f>'41benpresaad'!R27</f>
        <v>1965</v>
      </c>
      <c r="K27" s="165">
        <f t="shared" si="2"/>
        <v>37.528647822765471</v>
      </c>
      <c r="L27" s="164">
        <f>'41benpresaad'!T27</f>
        <v>0</v>
      </c>
      <c r="M27" s="165">
        <f t="shared" si="3"/>
        <v>0</v>
      </c>
      <c r="N27" s="164">
        <f t="shared" si="5"/>
        <v>5236</v>
      </c>
      <c r="O27" s="165">
        <f t="shared" si="6"/>
        <v>100</v>
      </c>
      <c r="P27" s="166"/>
      <c r="Q27" s="166">
        <f t="shared" si="4"/>
        <v>1.3519235734572683</v>
      </c>
      <c r="R27" s="162"/>
      <c r="S27" s="162"/>
      <c r="T27" s="162"/>
      <c r="U27" s="162"/>
      <c r="V27" s="162"/>
      <c r="W27" s="162"/>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1595145</v>
      </c>
      <c r="E30" s="174"/>
      <c r="F30" s="147">
        <f>SUM(F10:F27)</f>
        <v>1305286</v>
      </c>
      <c r="G30" s="175">
        <f>F30*100/$N30</f>
        <v>58.063678117458657</v>
      </c>
      <c r="H30" s="147">
        <f>SUM(H10:H27)</f>
        <v>230816</v>
      </c>
      <c r="I30" s="175">
        <f>H30*100/$N30</f>
        <v>10.267501473515642</v>
      </c>
      <c r="J30" s="147">
        <f>SUM(J10:J27)</f>
        <v>700033</v>
      </c>
      <c r="K30" s="175">
        <f>J30*100/$N30</f>
        <v>31.139911700270236</v>
      </c>
      <c r="L30" s="147">
        <f>SUM(L10:L28)</f>
        <v>11890</v>
      </c>
      <c r="M30" s="175">
        <f>L30*100/$N30</f>
        <v>0.52890870875546314</v>
      </c>
      <c r="N30" s="147">
        <f>F30+H30+J30+L30</f>
        <v>2248025</v>
      </c>
      <c r="O30" s="175">
        <f>G30+I30+K30+M30</f>
        <v>100</v>
      </c>
      <c r="P30" s="176"/>
      <c r="Q30" s="176">
        <f>(N30/D30)</f>
        <v>1.4092919452463568</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B1:AD57"/>
  <sheetViews>
    <sheetView showGridLines="0"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32</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38" t="s">
        <v>414</v>
      </c>
      <c r="C3" s="1538"/>
      <c r="D3" s="1538"/>
      <c r="E3" s="1538"/>
      <c r="F3" s="1538"/>
      <c r="G3" s="1538"/>
      <c r="H3" s="1538"/>
      <c r="I3" s="1538"/>
      <c r="J3" s="1538"/>
      <c r="K3" s="1538"/>
      <c r="L3" s="1538"/>
      <c r="M3" s="1538"/>
      <c r="N3" s="1538"/>
      <c r="O3" s="1538"/>
      <c r="P3" s="1538"/>
      <c r="Q3" s="1538"/>
      <c r="R3" s="1538"/>
      <c r="S3" s="1538"/>
      <c r="T3" s="1538"/>
      <c r="U3" s="1538"/>
      <c r="V3" s="1538"/>
      <c r="W3" s="1538"/>
      <c r="X3" s="1538"/>
      <c r="Y3" s="821"/>
    </row>
    <row r="4" spans="2:30" s="621" customFormat="1" ht="14.25" customHeight="1" x14ac:dyDescent="0.25">
      <c r="B4" s="1475" t="str">
        <f>porsaad!$B$6</f>
        <v>Situación a 31 de agosto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0" t="s">
        <v>52</v>
      </c>
      <c r="G6" s="1591"/>
      <c r="H6" s="1591"/>
      <c r="I6" s="1591"/>
      <c r="J6" s="1591"/>
      <c r="K6" s="1591"/>
      <c r="L6" s="1591"/>
      <c r="M6" s="1591"/>
      <c r="N6" s="1591"/>
      <c r="O6" s="1591"/>
      <c r="P6" s="1591"/>
      <c r="Q6" s="1591"/>
      <c r="R6" s="1591"/>
      <c r="S6" s="1591"/>
      <c r="T6" s="1591"/>
      <c r="U6" s="1591"/>
      <c r="V6" s="1591"/>
      <c r="W6" s="1592"/>
      <c r="X6" s="825"/>
      <c r="Y6" s="826"/>
    </row>
    <row r="7" spans="2:30" s="621" customFormat="1" ht="64.5" customHeight="1" x14ac:dyDescent="0.25">
      <c r="B7" s="1552" t="s">
        <v>12</v>
      </c>
      <c r="C7" s="625"/>
      <c r="D7" s="871" t="s">
        <v>245</v>
      </c>
      <c r="E7" s="625"/>
      <c r="F7" s="1593" t="s">
        <v>54</v>
      </c>
      <c r="G7" s="1594"/>
      <c r="H7" s="1595" t="s">
        <v>55</v>
      </c>
      <c r="I7" s="1596"/>
      <c r="J7" s="1597" t="s">
        <v>56</v>
      </c>
      <c r="K7" s="1598"/>
      <c r="L7" s="1597" t="s">
        <v>57</v>
      </c>
      <c r="M7" s="1599"/>
      <c r="N7" s="1598" t="s">
        <v>58</v>
      </c>
      <c r="O7" s="1598"/>
      <c r="P7" s="1597" t="s">
        <v>59</v>
      </c>
      <c r="Q7" s="1599"/>
      <c r="R7" s="1595" t="s">
        <v>60</v>
      </c>
      <c r="S7" s="1596"/>
      <c r="T7" s="1597" t="s">
        <v>61</v>
      </c>
      <c r="U7" s="1599"/>
      <c r="V7" s="1597" t="s">
        <v>0</v>
      </c>
      <c r="W7" s="1600"/>
      <c r="X7" s="627"/>
      <c r="Y7" s="855" t="s">
        <v>246</v>
      </c>
      <c r="AD7" s="827"/>
    </row>
    <row r="8" spans="2:30" s="626" customFormat="1" ht="20.25" customHeight="1" x14ac:dyDescent="0.25">
      <c r="B8" s="155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72431</v>
      </c>
      <c r="E10" s="633"/>
      <c r="F10" s="675">
        <v>3</v>
      </c>
      <c r="G10" s="676">
        <v>4.1448354287779113E-2</v>
      </c>
      <c r="H10" s="675">
        <v>24991</v>
      </c>
      <c r="I10" s="676">
        <v>22.496891373428415</v>
      </c>
      <c r="J10" s="675">
        <v>28309</v>
      </c>
      <c r="K10" s="676">
        <v>25.898844759971517</v>
      </c>
      <c r="L10" s="675">
        <v>5929</v>
      </c>
      <c r="M10" s="676">
        <v>6.7656467537436367</v>
      </c>
      <c r="N10" s="675">
        <v>12785</v>
      </c>
      <c r="O10" s="676">
        <v>12.528030778060005</v>
      </c>
      <c r="P10" s="675">
        <v>1981</v>
      </c>
      <c r="Q10" s="676">
        <v>2.7451563878290628</v>
      </c>
      <c r="R10" s="675">
        <v>26939</v>
      </c>
      <c r="S10" s="676">
        <v>29.514416587843943</v>
      </c>
      <c r="T10" s="675">
        <v>8</v>
      </c>
      <c r="U10" s="676">
        <v>9.5650048356413341E-3</v>
      </c>
      <c r="V10" s="831">
        <f>F10+H10+J10+L10+N10+P10+R10+T10</f>
        <v>100945</v>
      </c>
      <c r="W10" s="676">
        <f t="shared" ref="V10:W27" si="0">G10+I10+K10+M10+O10+Q10+S10+U10</f>
        <v>100</v>
      </c>
      <c r="X10" s="678"/>
      <c r="Y10" s="832">
        <f t="shared" ref="Y10:Y27" si="1">V10/D10</f>
        <v>1.3936712181248361</v>
      </c>
    </row>
    <row r="11" spans="2:30" s="633" customFormat="1" ht="18" customHeight="1" x14ac:dyDescent="0.25">
      <c r="B11" s="682" t="s">
        <v>7</v>
      </c>
      <c r="D11" s="833">
        <v>13918</v>
      </c>
      <c r="F11" s="683">
        <v>2351</v>
      </c>
      <c r="G11" s="684">
        <v>14.391281630215721</v>
      </c>
      <c r="H11" s="683">
        <v>1911</v>
      </c>
      <c r="I11" s="684">
        <v>3.2171381652608795</v>
      </c>
      <c r="J11" s="683">
        <v>720</v>
      </c>
      <c r="K11" s="684">
        <v>5.0160483690378443</v>
      </c>
      <c r="L11" s="683">
        <v>511</v>
      </c>
      <c r="M11" s="684">
        <v>3.4634619690975592</v>
      </c>
      <c r="N11" s="683">
        <v>2874</v>
      </c>
      <c r="O11" s="684">
        <v>20.243338060759871</v>
      </c>
      <c r="P11" s="683">
        <v>4408</v>
      </c>
      <c r="Q11" s="684">
        <v>22.057176979920879</v>
      </c>
      <c r="R11" s="683">
        <v>5422</v>
      </c>
      <c r="S11" s="684">
        <v>31.611554825707248</v>
      </c>
      <c r="T11" s="683">
        <v>0</v>
      </c>
      <c r="U11" s="684">
        <v>0</v>
      </c>
      <c r="V11" s="834">
        <f t="shared" si="0"/>
        <v>18197</v>
      </c>
      <c r="W11" s="684">
        <f t="shared" si="0"/>
        <v>100</v>
      </c>
      <c r="X11" s="678"/>
      <c r="Y11" s="835">
        <f t="shared" si="1"/>
        <v>1.3074435982181347</v>
      </c>
    </row>
    <row r="12" spans="2:30" s="633" customFormat="1" ht="22.5" customHeight="1" x14ac:dyDescent="0.25">
      <c r="B12" s="682" t="s">
        <v>37</v>
      </c>
      <c r="D12" s="833">
        <v>8026</v>
      </c>
      <c r="F12" s="685">
        <v>2338</v>
      </c>
      <c r="G12" s="684">
        <v>26.047201285061163</v>
      </c>
      <c r="H12" s="685">
        <v>940</v>
      </c>
      <c r="I12" s="684">
        <v>1.4456938094649698</v>
      </c>
      <c r="J12" s="685">
        <v>948</v>
      </c>
      <c r="K12" s="684">
        <v>7.7350796985048804</v>
      </c>
      <c r="L12" s="685">
        <v>550</v>
      </c>
      <c r="M12" s="684">
        <v>6.5735821079945636</v>
      </c>
      <c r="N12" s="685">
        <v>1820</v>
      </c>
      <c r="O12" s="684">
        <v>20.560978623501793</v>
      </c>
      <c r="P12" s="685">
        <v>1820</v>
      </c>
      <c r="Q12" s="684">
        <v>11.083652539231435</v>
      </c>
      <c r="R12" s="685">
        <v>2864</v>
      </c>
      <c r="S12" s="684">
        <v>26.553811936241196</v>
      </c>
      <c r="T12" s="685">
        <v>11</v>
      </c>
      <c r="U12" s="684">
        <v>0</v>
      </c>
      <c r="V12" s="834">
        <f t="shared" si="0"/>
        <v>11291</v>
      </c>
      <c r="W12" s="684">
        <f t="shared" si="0"/>
        <v>100</v>
      </c>
      <c r="X12" s="678"/>
      <c r="Y12" s="835">
        <f t="shared" si="1"/>
        <v>1.4068028906055321</v>
      </c>
    </row>
    <row r="13" spans="2:30" s="633" customFormat="1" ht="18" customHeight="1" x14ac:dyDescent="0.25">
      <c r="B13" s="682" t="s">
        <v>38</v>
      </c>
      <c r="D13" s="833">
        <v>8211</v>
      </c>
      <c r="F13" s="683">
        <v>420</v>
      </c>
      <c r="G13" s="684">
        <v>2.2477064220183487</v>
      </c>
      <c r="H13" s="683">
        <v>2846</v>
      </c>
      <c r="I13" s="684">
        <v>9.8776758409785934</v>
      </c>
      <c r="J13" s="683">
        <v>657</v>
      </c>
      <c r="K13" s="684">
        <v>2.6758409785932722</v>
      </c>
      <c r="L13" s="683">
        <v>644</v>
      </c>
      <c r="M13" s="684">
        <v>7.477064220183486</v>
      </c>
      <c r="N13" s="683">
        <v>2233</v>
      </c>
      <c r="O13" s="684">
        <v>19.602446483180429</v>
      </c>
      <c r="P13" s="683">
        <v>411</v>
      </c>
      <c r="Q13" s="684">
        <v>6.666666666666667</v>
      </c>
      <c r="R13" s="683">
        <v>4707</v>
      </c>
      <c r="S13" s="684">
        <v>51.452599388379205</v>
      </c>
      <c r="T13" s="683">
        <v>0</v>
      </c>
      <c r="U13" s="684">
        <v>0</v>
      </c>
      <c r="V13" s="834">
        <f t="shared" si="0"/>
        <v>11918</v>
      </c>
      <c r="W13" s="684">
        <f t="shared" si="0"/>
        <v>100</v>
      </c>
      <c r="X13" s="678"/>
      <c r="Y13" s="835">
        <f t="shared" si="1"/>
        <v>1.4514675435391549</v>
      </c>
    </row>
    <row r="14" spans="2:30" s="633" customFormat="1" ht="18" customHeight="1" x14ac:dyDescent="0.25">
      <c r="B14" s="682" t="s">
        <v>6</v>
      </c>
      <c r="D14" s="833">
        <v>19020</v>
      </c>
      <c r="F14" s="683">
        <v>626</v>
      </c>
      <c r="G14" s="684">
        <v>0.16137708445400753</v>
      </c>
      <c r="H14" s="683">
        <v>828</v>
      </c>
      <c r="I14" s="684">
        <v>3.0984400215169448</v>
      </c>
      <c r="J14" s="683">
        <v>534</v>
      </c>
      <c r="K14" s="684">
        <v>0</v>
      </c>
      <c r="L14" s="683">
        <v>1655</v>
      </c>
      <c r="M14" s="684">
        <v>14.922001075847231</v>
      </c>
      <c r="N14" s="683">
        <v>3057</v>
      </c>
      <c r="O14" s="684">
        <v>24.314147391070467</v>
      </c>
      <c r="P14" s="683">
        <v>6473</v>
      </c>
      <c r="Q14" s="684">
        <v>21.79666487358795</v>
      </c>
      <c r="R14" s="683">
        <v>8642</v>
      </c>
      <c r="S14" s="684">
        <v>35.707369553523399</v>
      </c>
      <c r="T14" s="683">
        <v>14</v>
      </c>
      <c r="U14" s="684">
        <v>0</v>
      </c>
      <c r="V14" s="834">
        <f t="shared" si="0"/>
        <v>21829</v>
      </c>
      <c r="W14" s="684">
        <f t="shared" si="0"/>
        <v>100</v>
      </c>
      <c r="X14" s="678"/>
      <c r="Y14" s="835">
        <f t="shared" si="1"/>
        <v>1.1476866456361725</v>
      </c>
    </row>
    <row r="15" spans="2:30" s="633" customFormat="1" ht="18" customHeight="1" x14ac:dyDescent="0.25">
      <c r="B15" s="682" t="s">
        <v>5</v>
      </c>
      <c r="D15" s="833">
        <v>5128</v>
      </c>
      <c r="F15" s="685">
        <v>2387</v>
      </c>
      <c r="G15" s="684">
        <v>0</v>
      </c>
      <c r="H15" s="685">
        <v>681</v>
      </c>
      <c r="I15" s="684">
        <v>5.5706304868316039</v>
      </c>
      <c r="J15" s="685">
        <v>398</v>
      </c>
      <c r="K15" s="684">
        <v>8.0925778132482051</v>
      </c>
      <c r="L15" s="685">
        <v>730</v>
      </c>
      <c r="M15" s="684">
        <v>12.721468475658419</v>
      </c>
      <c r="N15" s="685">
        <v>1793</v>
      </c>
      <c r="O15" s="684">
        <v>33.998403830806069</v>
      </c>
      <c r="P15" s="685">
        <v>203</v>
      </c>
      <c r="Q15" s="684">
        <v>0</v>
      </c>
      <c r="R15" s="685">
        <v>2257</v>
      </c>
      <c r="S15" s="684">
        <v>39.616919393455703</v>
      </c>
      <c r="T15" s="685">
        <v>0</v>
      </c>
      <c r="U15" s="684">
        <v>0</v>
      </c>
      <c r="V15" s="834">
        <f t="shared" si="0"/>
        <v>8449</v>
      </c>
      <c r="W15" s="684">
        <f t="shared" si="0"/>
        <v>100</v>
      </c>
      <c r="X15" s="678"/>
      <c r="Y15" s="835">
        <f t="shared" si="1"/>
        <v>1.6476209048361934</v>
      </c>
    </row>
    <row r="16" spans="2:30" s="742" customFormat="1" ht="18" customHeight="1" x14ac:dyDescent="0.25">
      <c r="B16" s="836" t="s">
        <v>4</v>
      </c>
      <c r="D16" s="837">
        <v>34719</v>
      </c>
      <c r="E16" s="820"/>
      <c r="F16" s="838">
        <v>5838</v>
      </c>
      <c r="G16" s="839">
        <v>14.10823965697068</v>
      </c>
      <c r="H16" s="838">
        <v>4559</v>
      </c>
      <c r="I16" s="839">
        <v>4.2299223548499247</v>
      </c>
      <c r="J16" s="838">
        <v>3494</v>
      </c>
      <c r="K16" s="839">
        <v>9.7183914706223202</v>
      </c>
      <c r="L16" s="838">
        <v>2085</v>
      </c>
      <c r="M16" s="839">
        <v>5.5742264457063389</v>
      </c>
      <c r="N16" s="838">
        <v>5515</v>
      </c>
      <c r="O16" s="839">
        <v>12.858963958743772</v>
      </c>
      <c r="P16" s="838">
        <v>16108</v>
      </c>
      <c r="Q16" s="839">
        <v>32.65036504809364</v>
      </c>
      <c r="R16" s="838">
        <v>9604</v>
      </c>
      <c r="S16" s="839">
        <v>20.020859891065012</v>
      </c>
      <c r="T16" s="838">
        <v>627</v>
      </c>
      <c r="U16" s="839">
        <v>0.83903117394831384</v>
      </c>
      <c r="V16" s="840">
        <f t="shared" si="0"/>
        <v>47830</v>
      </c>
      <c r="W16" s="839">
        <f t="shared" si="0"/>
        <v>100</v>
      </c>
      <c r="X16" s="841"/>
      <c r="Y16" s="835">
        <f t="shared" si="1"/>
        <v>1.377631844235145</v>
      </c>
    </row>
    <row r="17" spans="2:25" s="742" customFormat="1" ht="18" customHeight="1" x14ac:dyDescent="0.25">
      <c r="B17" s="836" t="s">
        <v>40</v>
      </c>
      <c r="D17" s="837">
        <v>23697</v>
      </c>
      <c r="E17" s="820"/>
      <c r="F17" s="838">
        <v>4184</v>
      </c>
      <c r="G17" s="839">
        <v>6.9774527726995732</v>
      </c>
      <c r="H17" s="838">
        <v>5496</v>
      </c>
      <c r="I17" s="839">
        <v>8.4573866109515112</v>
      </c>
      <c r="J17" s="838">
        <v>2831</v>
      </c>
      <c r="K17" s="839">
        <v>12.122399233916601</v>
      </c>
      <c r="L17" s="838">
        <v>1426</v>
      </c>
      <c r="M17" s="839">
        <v>4.8359014538173586</v>
      </c>
      <c r="N17" s="838">
        <v>7392</v>
      </c>
      <c r="O17" s="839">
        <v>28.332027509358404</v>
      </c>
      <c r="P17" s="838">
        <v>4064</v>
      </c>
      <c r="Q17" s="839">
        <v>12.823191433794724</v>
      </c>
      <c r="R17" s="838">
        <v>8350</v>
      </c>
      <c r="S17" s="839">
        <v>26.412466266213983</v>
      </c>
      <c r="T17" s="838">
        <v>13</v>
      </c>
      <c r="U17" s="839">
        <v>3.9174719247845394E-2</v>
      </c>
      <c r="V17" s="840">
        <f t="shared" si="0"/>
        <v>33756</v>
      </c>
      <c r="W17" s="839">
        <f t="shared" si="0"/>
        <v>99.999999999999986</v>
      </c>
      <c r="X17" s="841"/>
      <c r="Y17" s="835">
        <f t="shared" si="1"/>
        <v>1.4244841119129004</v>
      </c>
    </row>
    <row r="18" spans="2:25" s="742" customFormat="1" ht="18" customHeight="1" x14ac:dyDescent="0.25">
      <c r="B18" s="836" t="s">
        <v>41</v>
      </c>
      <c r="D18" s="837">
        <v>45964</v>
      </c>
      <c r="E18" s="820"/>
      <c r="F18" s="838">
        <v>9</v>
      </c>
      <c r="G18" s="839">
        <v>0.38917682645664642</v>
      </c>
      <c r="H18" s="838">
        <v>4347</v>
      </c>
      <c r="I18" s="839">
        <v>5.0131877455410665</v>
      </c>
      <c r="J18" s="838">
        <v>5839</v>
      </c>
      <c r="K18" s="839">
        <v>10.515152074072708</v>
      </c>
      <c r="L18" s="838">
        <v>3593</v>
      </c>
      <c r="M18" s="839">
        <v>6.5237840529723146</v>
      </c>
      <c r="N18" s="838">
        <v>14687</v>
      </c>
      <c r="O18" s="839">
        <v>32.416031871922094</v>
      </c>
      <c r="P18" s="838">
        <v>6473</v>
      </c>
      <c r="Q18" s="839">
        <v>11.359905564675286</v>
      </c>
      <c r="R18" s="838">
        <v>22046</v>
      </c>
      <c r="S18" s="839">
        <v>33.677628788018517</v>
      </c>
      <c r="T18" s="838">
        <v>65</v>
      </c>
      <c r="U18" s="839">
        <v>0.10513307634136894</v>
      </c>
      <c r="V18" s="840">
        <f t="shared" si="0"/>
        <v>57059</v>
      </c>
      <c r="W18" s="839">
        <f t="shared" si="0"/>
        <v>100.00000000000001</v>
      </c>
      <c r="X18" s="841"/>
      <c r="Y18" s="835">
        <f t="shared" si="1"/>
        <v>1.2413845618309982</v>
      </c>
    </row>
    <row r="19" spans="2:25" s="742" customFormat="1" ht="18" customHeight="1" x14ac:dyDescent="0.25">
      <c r="B19" s="836" t="s">
        <v>3</v>
      </c>
      <c r="D19" s="837">
        <v>47711</v>
      </c>
      <c r="E19" s="820"/>
      <c r="F19" s="838">
        <v>23</v>
      </c>
      <c r="G19" s="839">
        <v>7.0628950806935764E-3</v>
      </c>
      <c r="H19" s="838">
        <v>20028</v>
      </c>
      <c r="I19" s="839">
        <v>5.0323127449941731</v>
      </c>
      <c r="J19" s="838">
        <v>1122</v>
      </c>
      <c r="K19" s="839">
        <v>8.1223293427976129E-2</v>
      </c>
      <c r="L19" s="838">
        <v>3194</v>
      </c>
      <c r="M19" s="839">
        <v>7.5113889183176186</v>
      </c>
      <c r="N19" s="838">
        <v>6236</v>
      </c>
      <c r="O19" s="839">
        <v>19.811420701345483</v>
      </c>
      <c r="P19" s="838">
        <v>8006</v>
      </c>
      <c r="Q19" s="839">
        <v>16.121058021683087</v>
      </c>
      <c r="R19" s="838">
        <v>32491</v>
      </c>
      <c r="S19" s="839">
        <v>51.403750397287851</v>
      </c>
      <c r="T19" s="838">
        <v>343</v>
      </c>
      <c r="U19" s="839">
        <v>3.1783027863121094E-2</v>
      </c>
      <c r="V19" s="840">
        <f t="shared" si="0"/>
        <v>71443</v>
      </c>
      <c r="W19" s="839">
        <f t="shared" si="0"/>
        <v>100.00000000000001</v>
      </c>
      <c r="X19" s="841"/>
      <c r="Y19" s="835">
        <f t="shared" si="1"/>
        <v>1.4974114983965963</v>
      </c>
    </row>
    <row r="20" spans="2:25" s="633" customFormat="1" ht="18" customHeight="1" x14ac:dyDescent="0.25">
      <c r="B20" s="836" t="s">
        <v>2</v>
      </c>
      <c r="D20" s="833">
        <v>12326</v>
      </c>
      <c r="F20" s="683">
        <v>425</v>
      </c>
      <c r="G20" s="684">
        <v>2.6190698107931776</v>
      </c>
      <c r="H20" s="683">
        <v>982</v>
      </c>
      <c r="I20" s="684">
        <v>3.3647124615528008</v>
      </c>
      <c r="J20" s="683">
        <v>193</v>
      </c>
      <c r="K20" s="684">
        <v>1.8175039612265822</v>
      </c>
      <c r="L20" s="683">
        <v>761</v>
      </c>
      <c r="M20" s="684">
        <v>6.0117438717494638</v>
      </c>
      <c r="N20" s="683">
        <v>3278</v>
      </c>
      <c r="O20" s="684">
        <v>28.250535930655232</v>
      </c>
      <c r="P20" s="683">
        <v>6233</v>
      </c>
      <c r="Q20" s="684">
        <v>37.794761860378415</v>
      </c>
      <c r="R20" s="683">
        <v>2045</v>
      </c>
      <c r="S20" s="684">
        <v>20.141672103644328</v>
      </c>
      <c r="T20" s="683">
        <v>0</v>
      </c>
      <c r="U20" s="684">
        <v>0</v>
      </c>
      <c r="V20" s="834">
        <f t="shared" si="0"/>
        <v>13917</v>
      </c>
      <c r="W20" s="684">
        <f t="shared" si="0"/>
        <v>100</v>
      </c>
      <c r="X20" s="678"/>
      <c r="Y20" s="835">
        <f t="shared" si="1"/>
        <v>1.1290767483368489</v>
      </c>
    </row>
    <row r="21" spans="2:25" s="633" customFormat="1" ht="18" customHeight="1" x14ac:dyDescent="0.25">
      <c r="B21" s="682" t="s">
        <v>35</v>
      </c>
      <c r="D21" s="833">
        <v>27491</v>
      </c>
      <c r="F21" s="683">
        <v>1491</v>
      </c>
      <c r="G21" s="684">
        <v>5.3052431721922009</v>
      </c>
      <c r="H21" s="683">
        <v>10168</v>
      </c>
      <c r="I21" s="684">
        <v>3.6950489265371695</v>
      </c>
      <c r="J21" s="683">
        <v>8377</v>
      </c>
      <c r="K21" s="684">
        <v>30.798159778004965</v>
      </c>
      <c r="L21" s="683">
        <v>1827</v>
      </c>
      <c r="M21" s="684">
        <v>7.5471009201109975</v>
      </c>
      <c r="N21" s="683">
        <v>3847</v>
      </c>
      <c r="O21" s="684">
        <v>17.328757119906527</v>
      </c>
      <c r="P21" s="683">
        <v>6588</v>
      </c>
      <c r="Q21" s="684">
        <v>16.445158463560684</v>
      </c>
      <c r="R21" s="683">
        <v>7590</v>
      </c>
      <c r="S21" s="684">
        <v>18.613991529136847</v>
      </c>
      <c r="T21" s="683">
        <v>89</v>
      </c>
      <c r="U21" s="684">
        <v>0.26654009055060612</v>
      </c>
      <c r="V21" s="834">
        <f t="shared" si="0"/>
        <v>39977</v>
      </c>
      <c r="W21" s="684">
        <f t="shared" si="0"/>
        <v>100.00000000000001</v>
      </c>
      <c r="X21" s="678"/>
      <c r="Y21" s="835">
        <f t="shared" si="1"/>
        <v>1.4541850060019643</v>
      </c>
    </row>
    <row r="22" spans="2:25" s="633" customFormat="1" ht="21" customHeight="1" x14ac:dyDescent="0.25">
      <c r="B22" s="682" t="s">
        <v>42</v>
      </c>
      <c r="D22" s="833">
        <v>65433</v>
      </c>
      <c r="F22" s="683">
        <v>2464</v>
      </c>
      <c r="G22" s="684">
        <v>2.2532814395789673</v>
      </c>
      <c r="H22" s="683">
        <v>19968</v>
      </c>
      <c r="I22" s="684">
        <v>13.798591305169941</v>
      </c>
      <c r="J22" s="683">
        <v>15589</v>
      </c>
      <c r="K22" s="684">
        <v>14.416274049446134</v>
      </c>
      <c r="L22" s="683">
        <v>6850</v>
      </c>
      <c r="M22" s="684">
        <v>8.5530151426815628</v>
      </c>
      <c r="N22" s="683">
        <v>15415</v>
      </c>
      <c r="O22" s="684">
        <v>24.417377054346627</v>
      </c>
      <c r="P22" s="683">
        <v>13831</v>
      </c>
      <c r="Q22" s="684">
        <v>16.926398058711374</v>
      </c>
      <c r="R22" s="683">
        <v>17331</v>
      </c>
      <c r="S22" s="684">
        <v>19.521611017443234</v>
      </c>
      <c r="T22" s="683">
        <v>65</v>
      </c>
      <c r="U22" s="684">
        <v>0.11345193262215779</v>
      </c>
      <c r="V22" s="834">
        <f t="shared" si="0"/>
        <v>91513</v>
      </c>
      <c r="W22" s="684">
        <f t="shared" si="0"/>
        <v>100</v>
      </c>
      <c r="X22" s="678"/>
      <c r="Y22" s="835">
        <f t="shared" si="1"/>
        <v>1.3985756422600217</v>
      </c>
    </row>
    <row r="23" spans="2:25" s="633" customFormat="1" ht="18" customHeight="1" x14ac:dyDescent="0.25">
      <c r="B23" s="682" t="s">
        <v>43</v>
      </c>
      <c r="D23" s="833">
        <v>14227</v>
      </c>
      <c r="F23" s="683">
        <v>1202</v>
      </c>
      <c r="G23" s="684">
        <v>8.3258093641171165</v>
      </c>
      <c r="H23" s="683">
        <v>2744</v>
      </c>
      <c r="I23" s="684">
        <v>9.538243260673287</v>
      </c>
      <c r="J23" s="683">
        <v>540</v>
      </c>
      <c r="K23" s="684">
        <v>0.88352895653295493</v>
      </c>
      <c r="L23" s="683">
        <v>1496</v>
      </c>
      <c r="M23" s="684">
        <v>8.2742164323487675</v>
      </c>
      <c r="N23" s="683">
        <v>2784</v>
      </c>
      <c r="O23" s="684">
        <v>15.62620920933832</v>
      </c>
      <c r="P23" s="683">
        <v>1009</v>
      </c>
      <c r="Q23" s="684">
        <v>3.5147684767186895</v>
      </c>
      <c r="R23" s="683">
        <v>8000</v>
      </c>
      <c r="S23" s="684">
        <v>53.81787695085773</v>
      </c>
      <c r="T23" s="683">
        <v>2</v>
      </c>
      <c r="U23" s="684">
        <v>1.9347349413130401E-2</v>
      </c>
      <c r="V23" s="834">
        <f>F23+H23+J23+L23+N23+P23+R23+T23</f>
        <v>17777</v>
      </c>
      <c r="W23" s="684">
        <f t="shared" si="0"/>
        <v>100</v>
      </c>
      <c r="X23" s="678"/>
      <c r="Y23" s="835">
        <f t="shared" si="1"/>
        <v>1.2495255500105433</v>
      </c>
    </row>
    <row r="24" spans="2:25" s="633" customFormat="1" ht="22.5" customHeight="1" x14ac:dyDescent="0.25">
      <c r="B24" s="682" t="s">
        <v>44</v>
      </c>
      <c r="D24" s="833">
        <v>3233</v>
      </c>
      <c r="F24" s="685">
        <v>329</v>
      </c>
      <c r="G24" s="686">
        <v>3.2579185520361991</v>
      </c>
      <c r="H24" s="685">
        <v>339</v>
      </c>
      <c r="I24" s="684">
        <v>6.4253393665158374</v>
      </c>
      <c r="J24" s="685">
        <v>176</v>
      </c>
      <c r="K24" s="684">
        <v>5.2187028657616894</v>
      </c>
      <c r="L24" s="685">
        <v>191</v>
      </c>
      <c r="M24" s="684">
        <v>3.4690799396681751</v>
      </c>
      <c r="N24" s="685">
        <v>1040</v>
      </c>
      <c r="O24" s="684">
        <v>17.134238310708898</v>
      </c>
      <c r="P24" s="685">
        <v>749</v>
      </c>
      <c r="Q24" s="684">
        <v>12.428355957767723</v>
      </c>
      <c r="R24" s="685">
        <v>1294</v>
      </c>
      <c r="S24" s="684">
        <v>51.945701357466064</v>
      </c>
      <c r="T24" s="685">
        <v>11</v>
      </c>
      <c r="U24" s="684">
        <v>0.12066365007541478</v>
      </c>
      <c r="V24" s="842">
        <f t="shared" si="0"/>
        <v>4129</v>
      </c>
      <c r="W24" s="684">
        <f t="shared" si="0"/>
        <v>100</v>
      </c>
      <c r="X24" s="678"/>
      <c r="Y24" s="835">
        <f t="shared" si="1"/>
        <v>1.2771419733993195</v>
      </c>
    </row>
    <row r="25" spans="2:25" s="633" customFormat="1" ht="18" customHeight="1" x14ac:dyDescent="0.25">
      <c r="B25" s="682" t="s">
        <v>45</v>
      </c>
      <c r="D25" s="833">
        <v>17179</v>
      </c>
      <c r="F25" s="685">
        <v>281</v>
      </c>
      <c r="G25" s="686">
        <v>0.41635124905374715</v>
      </c>
      <c r="H25" s="685">
        <v>4948</v>
      </c>
      <c r="I25" s="684">
        <v>12.162503154176129</v>
      </c>
      <c r="J25" s="685">
        <v>1392</v>
      </c>
      <c r="K25" s="684">
        <v>6.594330894103793</v>
      </c>
      <c r="L25" s="685">
        <v>1958</v>
      </c>
      <c r="M25" s="684">
        <v>8.2555303221465213</v>
      </c>
      <c r="N25" s="685">
        <v>6007</v>
      </c>
      <c r="O25" s="684">
        <v>27.294137437967869</v>
      </c>
      <c r="P25" s="685">
        <v>666</v>
      </c>
      <c r="Q25" s="684">
        <v>2.5864244259399447</v>
      </c>
      <c r="R25" s="685">
        <v>7231</v>
      </c>
      <c r="S25" s="684">
        <v>35.057616283959966</v>
      </c>
      <c r="T25" s="685">
        <v>2083</v>
      </c>
      <c r="U25" s="684">
        <v>7.6331062326520316</v>
      </c>
      <c r="V25" s="842">
        <f t="shared" si="0"/>
        <v>24566</v>
      </c>
      <c r="W25" s="684">
        <f t="shared" si="0"/>
        <v>99.999999999999986</v>
      </c>
      <c r="X25" s="678"/>
      <c r="Y25" s="835">
        <f t="shared" si="1"/>
        <v>1.4300017463181791</v>
      </c>
    </row>
    <row r="26" spans="2:25" s="633" customFormat="1" ht="18" customHeight="1" x14ac:dyDescent="0.25">
      <c r="B26" s="682" t="s">
        <v>46</v>
      </c>
      <c r="D26" s="833">
        <v>2201</v>
      </c>
      <c r="F26" s="685">
        <v>376</v>
      </c>
      <c r="G26" s="686">
        <v>8.1975827640567527</v>
      </c>
      <c r="H26" s="685">
        <v>448</v>
      </c>
      <c r="I26" s="684">
        <v>11.008933263268524</v>
      </c>
      <c r="J26" s="685">
        <v>613</v>
      </c>
      <c r="K26" s="684">
        <v>20.546505517603784</v>
      </c>
      <c r="L26" s="685">
        <v>414</v>
      </c>
      <c r="M26" s="684">
        <v>9.1697320021019451</v>
      </c>
      <c r="N26" s="685">
        <v>683</v>
      </c>
      <c r="O26" s="684">
        <v>17.892800840777721</v>
      </c>
      <c r="P26" s="685">
        <v>450</v>
      </c>
      <c r="Q26" s="684">
        <v>13.110877561744614</v>
      </c>
      <c r="R26" s="685">
        <v>469</v>
      </c>
      <c r="S26" s="684">
        <v>20.073568050446664</v>
      </c>
      <c r="T26" s="685">
        <v>0</v>
      </c>
      <c r="U26" s="684">
        <v>0</v>
      </c>
      <c r="V26" s="842">
        <f t="shared" si="0"/>
        <v>3453</v>
      </c>
      <c r="W26" s="684">
        <f t="shared" si="0"/>
        <v>100.00000000000001</v>
      </c>
      <c r="X26" s="678"/>
      <c r="Y26" s="835">
        <f t="shared" si="1"/>
        <v>1.5688323489323035</v>
      </c>
    </row>
    <row r="27" spans="2:25" s="633" customFormat="1" ht="18" customHeight="1" x14ac:dyDescent="0.25">
      <c r="B27" s="682" t="s">
        <v>1</v>
      </c>
      <c r="D27" s="833">
        <v>1183</v>
      </c>
      <c r="F27" s="685">
        <v>192</v>
      </c>
      <c r="G27" s="686">
        <v>9.2670598146588041</v>
      </c>
      <c r="H27" s="685">
        <v>202</v>
      </c>
      <c r="I27" s="684">
        <v>12.973883740522325</v>
      </c>
      <c r="J27" s="685">
        <v>373</v>
      </c>
      <c r="K27" s="684">
        <v>20.387531592249367</v>
      </c>
      <c r="L27" s="685">
        <v>18</v>
      </c>
      <c r="M27" s="684">
        <v>1.5164279696714407</v>
      </c>
      <c r="N27" s="685">
        <v>89</v>
      </c>
      <c r="O27" s="684">
        <v>7.5821398483572029</v>
      </c>
      <c r="P27" s="685">
        <v>0</v>
      </c>
      <c r="Q27" s="684">
        <v>0.42122999157540014</v>
      </c>
      <c r="R27" s="685">
        <v>671</v>
      </c>
      <c r="S27" s="684">
        <v>47.851727042965457</v>
      </c>
      <c r="T27" s="685">
        <v>0</v>
      </c>
      <c r="U27" s="684">
        <v>0</v>
      </c>
      <c r="V27" s="834">
        <f t="shared" si="0"/>
        <v>1545</v>
      </c>
      <c r="W27" s="684">
        <f t="shared" si="0"/>
        <v>100</v>
      </c>
      <c r="X27" s="678"/>
      <c r="Y27" s="835">
        <f t="shared" si="1"/>
        <v>1.3060016906170753</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49" t="s">
        <v>0</v>
      </c>
      <c r="C30" s="1225"/>
      <c r="D30" s="1266">
        <f>SUM(D10:D29)</f>
        <v>422098</v>
      </c>
      <c r="E30" s="1225"/>
      <c r="F30" s="1250">
        <f>SUM(F10:F27)</f>
        <v>24939</v>
      </c>
      <c r="G30" s="1251">
        <f>F30*100/$V30</f>
        <v>4.3028395739086323</v>
      </c>
      <c r="H30" s="1250">
        <f>SUM(H10:H27)</f>
        <v>106426</v>
      </c>
      <c r="I30" s="1251">
        <f>H30*100/$V30</f>
        <v>18.362163859529257</v>
      </c>
      <c r="J30" s="1250">
        <f>SUM(J10:J27)</f>
        <v>72105</v>
      </c>
      <c r="K30" s="1251">
        <f>J30*100/$V30</f>
        <v>12.440604975206783</v>
      </c>
      <c r="L30" s="1250">
        <f>SUM(L10:L27)</f>
        <v>33832</v>
      </c>
      <c r="M30" s="1251">
        <f>L30*100/$V30</f>
        <v>5.8371894809125004</v>
      </c>
      <c r="N30" s="1250">
        <f>SUM(N10:N27)</f>
        <v>91535</v>
      </c>
      <c r="O30" s="1251">
        <f>N30*100/$V30</f>
        <v>15.792951617856637</v>
      </c>
      <c r="P30" s="1250">
        <f>SUM(P10:P27)</f>
        <v>79473</v>
      </c>
      <c r="Q30" s="1251">
        <f>P30*100/$V30</f>
        <v>13.7118396670773</v>
      </c>
      <c r="R30" s="1250">
        <f>SUM(R10:R27)</f>
        <v>167953</v>
      </c>
      <c r="S30" s="1251">
        <f>R30*100/$V30</f>
        <v>28.977698181830728</v>
      </c>
      <c r="T30" s="1250">
        <f>SUM(T10:T28)</f>
        <v>3331</v>
      </c>
      <c r="U30" s="1251">
        <f>T30*100/$V30</f>
        <v>0.57471264367816088</v>
      </c>
      <c r="V30" s="1250">
        <f>SUM(V10:V27)</f>
        <v>579594</v>
      </c>
      <c r="W30" s="1251">
        <f>G30+I30+K30+M30+O30+Q30+S30+U30</f>
        <v>99.999999999999986</v>
      </c>
      <c r="X30" s="1267"/>
      <c r="Y30" s="1268">
        <f>(V30/D30)</f>
        <v>1.3731266198844818</v>
      </c>
    </row>
    <row r="31" spans="2:25" s="631" customFormat="1" ht="5.25" customHeight="1" x14ac:dyDescent="0.25">
      <c r="B31" s="644"/>
      <c r="C31" s="645"/>
      <c r="D31" s="1343"/>
      <c r="E31" s="1343"/>
      <c r="F31" s="1343"/>
      <c r="G31" s="1343"/>
      <c r="H31" s="1343"/>
      <c r="I31" s="1343"/>
      <c r="J31" s="1343"/>
      <c r="K31" s="1343"/>
      <c r="L31" s="1343"/>
      <c r="M31" s="1338"/>
      <c r="N31" s="1343"/>
      <c r="O31" s="1343"/>
      <c r="P31" s="1343"/>
      <c r="Q31" s="1343"/>
      <c r="R31" s="1343"/>
      <c r="S31" s="1343"/>
      <c r="T31" s="1343"/>
      <c r="U31" s="1343"/>
      <c r="V31" s="1343"/>
      <c r="W31" s="1343"/>
      <c r="X31" s="1338"/>
      <c r="Y31" s="1338"/>
    </row>
    <row r="32" spans="2:25" s="697" customFormat="1" ht="18.75" customHeight="1" x14ac:dyDescent="0.25">
      <c r="B32" s="850" t="s">
        <v>39</v>
      </c>
      <c r="C32" s="851"/>
      <c r="D32" s="1337"/>
      <c r="E32" s="1337"/>
      <c r="F32" s="1337"/>
      <c r="G32" s="1337"/>
      <c r="H32" s="1337"/>
      <c r="I32" s="1337"/>
      <c r="J32" s="1337"/>
      <c r="K32" s="1337"/>
      <c r="L32" s="1337"/>
      <c r="M32" s="1337"/>
      <c r="N32" s="1337"/>
      <c r="O32" s="1337"/>
      <c r="P32" s="1337"/>
      <c r="Q32" s="1337"/>
      <c r="R32" s="1337"/>
      <c r="S32" s="1337"/>
      <c r="T32" s="1337"/>
      <c r="U32" s="1337"/>
      <c r="V32" s="1337"/>
      <c r="W32" s="1337"/>
      <c r="X32" s="1338"/>
      <c r="Y32" s="1338"/>
    </row>
    <row r="33" spans="2:28" s="852" customFormat="1" x14ac:dyDescent="0.35">
      <c r="B33" s="698" t="s">
        <v>47</v>
      </c>
      <c r="X33" s="697"/>
      <c r="Y33" s="697"/>
    </row>
    <row r="34" spans="2:28" s="852" customFormat="1" x14ac:dyDescent="0.25">
      <c r="D34" s="852" t="e">
        <f>GETPIVOTDATA("Cuenta número de expedientes",#REF!,"CCAA",$B35,"Grado Resuelto",$B$1)</f>
        <v>#REF!</v>
      </c>
      <c r="N34" s="852" t="e">
        <f>GETPIVOTDATA("ID PRESTACION
COUNT",#REF!,"
CCAA",$B35,"
Tipo Prestación",N$1,"Grado Resuelto",$B$1)</f>
        <v>#REF!</v>
      </c>
      <c r="X34" s="697"/>
      <c r="Y34" s="697"/>
    </row>
    <row r="35" spans="2:28" s="852" customFormat="1" x14ac:dyDescent="0.25">
      <c r="B35" s="852" t="s">
        <v>39</v>
      </c>
      <c r="D35" s="853" t="e">
        <f>GETPIVOTDATA("Cuenta número de expedientes",#REF!,"CCAA",$B36,"Grado Resuelto",$B$1)</f>
        <v>#REF!</v>
      </c>
      <c r="N35" s="852" t="e">
        <f>GETPIVOTDATA("ID PRESTACION
COUNT",#REF!,"
CCAA",$B36,"
Tipo Prestación",N$1,"Grado Resuelto",$B$1)</f>
        <v>#REF!</v>
      </c>
      <c r="T35" s="697"/>
      <c r="U35" s="697"/>
    </row>
    <row r="36" spans="2:28" s="852" customFormat="1" x14ac:dyDescent="0.25">
      <c r="B36" s="852" t="s">
        <v>47</v>
      </c>
      <c r="T36" s="697"/>
      <c r="U36" s="697"/>
    </row>
    <row r="37" spans="2:28" s="852" customFormat="1" x14ac:dyDescent="0.25">
      <c r="T37" s="697"/>
      <c r="U37" s="697"/>
    </row>
    <row r="38" spans="2:28" s="852" customFormat="1" x14ac:dyDescent="0.25">
      <c r="T38" s="697"/>
      <c r="U38" s="697"/>
    </row>
    <row r="39" spans="2:28" s="1361" customFormat="1" x14ac:dyDescent="0.25">
      <c r="N39" s="852"/>
      <c r="T39" s="1362"/>
      <c r="U39" s="1362"/>
    </row>
    <row r="40" spans="2:28" s="1361" customFormat="1" x14ac:dyDescent="0.25">
      <c r="N40" s="852"/>
      <c r="T40" s="1362"/>
      <c r="U40" s="1362"/>
    </row>
    <row r="41" spans="2:28" s="1361" customFormat="1" x14ac:dyDescent="0.25">
      <c r="N41" s="852"/>
      <c r="T41" s="1362"/>
      <c r="U41" s="1362"/>
    </row>
    <row r="42" spans="2:28" s="1361" customFormat="1" x14ac:dyDescent="0.25">
      <c r="N42" s="852"/>
      <c r="T42" s="1362"/>
      <c r="U42" s="1362"/>
    </row>
    <row r="43" spans="2:28" s="852" customFormat="1" x14ac:dyDescent="0.25">
      <c r="B43" s="1337"/>
      <c r="C43" s="1337"/>
      <c r="D43" s="1337"/>
      <c r="E43" s="1337"/>
      <c r="F43" s="1337"/>
      <c r="G43" s="1337"/>
      <c r="H43" s="1337"/>
      <c r="I43" s="1337"/>
      <c r="J43" s="1337"/>
      <c r="K43" s="1337"/>
      <c r="L43" s="1337"/>
      <c r="M43" s="1337"/>
      <c r="O43" s="1337"/>
      <c r="P43" s="1337"/>
      <c r="Q43" s="1337"/>
      <c r="R43" s="1337"/>
      <c r="S43" s="1337"/>
      <c r="T43" s="1338"/>
      <c r="U43" s="1338"/>
      <c r="V43" s="1337"/>
      <c r="W43" s="1337"/>
      <c r="X43" s="1337"/>
      <c r="Y43" s="1337"/>
      <c r="Z43" s="1337"/>
      <c r="AA43" s="1337"/>
      <c r="AB43" s="1337"/>
    </row>
    <row r="44" spans="2:28" s="852" customFormat="1" x14ac:dyDescent="0.25">
      <c r="D44" s="1337"/>
      <c r="E44" s="1337"/>
      <c r="F44" s="1337"/>
      <c r="G44" s="1337"/>
      <c r="H44" s="1337"/>
      <c r="I44" s="1337"/>
      <c r="J44" s="1337"/>
      <c r="K44" s="1337"/>
      <c r="L44" s="1337"/>
      <c r="M44" s="1337"/>
      <c r="O44" s="1337"/>
      <c r="P44" s="1337"/>
      <c r="Q44" s="1337"/>
      <c r="R44" s="1337"/>
      <c r="S44" s="1337"/>
      <c r="T44" s="1338"/>
      <c r="U44" s="1338"/>
      <c r="V44" s="1337"/>
      <c r="W44" s="1337"/>
      <c r="X44" s="1337"/>
      <c r="Y44" s="1337"/>
      <c r="Z44" s="1337"/>
      <c r="AA44" s="1337"/>
    </row>
    <row r="45" spans="2:28" s="852" customFormat="1" x14ac:dyDescent="0.25">
      <c r="Z45" s="1337"/>
      <c r="AA45" s="1337"/>
    </row>
    <row r="46" spans="2:28" s="852" customFormat="1" x14ac:dyDescent="0.25">
      <c r="T46" s="697"/>
      <c r="U46" s="697"/>
      <c r="V46" s="1337"/>
      <c r="W46" s="1337"/>
      <c r="X46" s="1337"/>
      <c r="Y46" s="1337"/>
      <c r="Z46" s="1337"/>
      <c r="AA46" s="1337"/>
    </row>
    <row r="47" spans="2:28" s="852" customFormat="1" x14ac:dyDescent="0.25">
      <c r="T47" s="697"/>
      <c r="U47" s="697"/>
      <c r="V47" s="1337"/>
      <c r="W47" s="1337"/>
      <c r="X47" s="1337"/>
      <c r="Y47" s="1337"/>
      <c r="Z47" s="1337"/>
      <c r="AA47" s="1337"/>
    </row>
    <row r="48" spans="2:28" s="852" customFormat="1" x14ac:dyDescent="0.25">
      <c r="T48" s="697"/>
      <c r="U48" s="697"/>
      <c r="V48" s="1337"/>
      <c r="W48" s="1337"/>
      <c r="X48" s="1337"/>
      <c r="Y48" s="1337"/>
      <c r="Z48" s="1337"/>
      <c r="AA48" s="1337"/>
    </row>
    <row r="49" spans="2:27" x14ac:dyDescent="0.25">
      <c r="B49" s="852"/>
      <c r="C49" s="852"/>
      <c r="D49" s="852"/>
      <c r="E49" s="852"/>
      <c r="F49" s="852"/>
      <c r="G49" s="852"/>
      <c r="H49" s="852"/>
      <c r="I49" s="852"/>
      <c r="J49" s="852"/>
      <c r="K49" s="852"/>
      <c r="L49" s="852"/>
      <c r="M49" s="852"/>
      <c r="N49" s="852"/>
      <c r="O49" s="852"/>
      <c r="P49" s="852"/>
      <c r="Q49" s="852"/>
      <c r="R49" s="852"/>
      <c r="S49" s="852"/>
      <c r="T49" s="697"/>
      <c r="U49" s="697"/>
      <c r="V49" s="1337"/>
      <c r="W49" s="1337"/>
      <c r="X49" s="1337"/>
      <c r="Y49" s="1337"/>
      <c r="Z49" s="1337"/>
      <c r="AA49" s="1337"/>
    </row>
    <row r="50" spans="2:27" x14ac:dyDescent="0.25">
      <c r="B50" s="852"/>
      <c r="C50" s="852"/>
      <c r="D50" s="852"/>
      <c r="E50" s="852"/>
      <c r="F50" s="852"/>
      <c r="G50" s="852"/>
      <c r="H50" s="852"/>
      <c r="I50" s="852"/>
      <c r="J50" s="852"/>
      <c r="K50" s="852"/>
      <c r="L50" s="852"/>
      <c r="M50" s="852"/>
      <c r="N50" s="852"/>
      <c r="O50" s="852"/>
      <c r="P50" s="852"/>
      <c r="Q50" s="852"/>
      <c r="R50" s="852"/>
      <c r="S50" s="852"/>
      <c r="T50" s="697"/>
      <c r="U50" s="697"/>
      <c r="V50" s="1337"/>
      <c r="W50" s="1337"/>
      <c r="X50" s="1337"/>
      <c r="Y50" s="1337"/>
      <c r="Z50" s="1337"/>
      <c r="AA50" s="1337"/>
    </row>
    <row r="51" spans="2:27" x14ac:dyDescent="0.25">
      <c r="B51" s="1337"/>
      <c r="C51" s="1337"/>
      <c r="D51" s="1337"/>
      <c r="E51" s="1337"/>
      <c r="F51" s="1337"/>
      <c r="G51" s="1337"/>
      <c r="H51" s="1337"/>
      <c r="I51" s="1337"/>
      <c r="J51" s="1337"/>
      <c r="K51" s="1337"/>
      <c r="L51" s="1337"/>
      <c r="M51" s="1337"/>
      <c r="N51" s="1337"/>
      <c r="O51" s="1337"/>
      <c r="P51" s="1337"/>
      <c r="Q51" s="1337"/>
      <c r="R51" s="1337"/>
      <c r="S51" s="1337"/>
      <c r="T51" s="1338"/>
      <c r="U51" s="1338"/>
      <c r="V51" s="1337"/>
      <c r="W51" s="1337"/>
      <c r="X51" s="1337"/>
      <c r="Y51" s="1337"/>
      <c r="Z51" s="1337"/>
      <c r="AA51" s="1337"/>
    </row>
    <row r="52" spans="2:27" x14ac:dyDescent="0.25">
      <c r="B52" s="1337"/>
      <c r="C52" s="1337"/>
      <c r="D52" s="1337"/>
      <c r="E52" s="1337"/>
      <c r="F52" s="1337"/>
      <c r="G52" s="1337"/>
      <c r="H52" s="1337"/>
      <c r="I52" s="1337"/>
      <c r="J52" s="1337"/>
      <c r="K52" s="1337"/>
      <c r="L52" s="1337"/>
      <c r="M52" s="1337"/>
      <c r="N52" s="1337"/>
      <c r="O52" s="1337"/>
      <c r="P52" s="1337"/>
      <c r="Q52" s="1337"/>
      <c r="R52" s="1337"/>
      <c r="S52" s="1337"/>
      <c r="T52" s="1338"/>
      <c r="U52" s="1338"/>
      <c r="V52" s="1337"/>
      <c r="W52" s="1337"/>
      <c r="X52" s="1337"/>
      <c r="Y52" s="1337"/>
      <c r="Z52" s="1337"/>
      <c r="AA52" s="1337"/>
    </row>
    <row r="53" spans="2:27" x14ac:dyDescent="0.25">
      <c r="B53" s="1337"/>
      <c r="C53" s="1337"/>
      <c r="D53" s="1337"/>
      <c r="E53" s="1337"/>
      <c r="F53" s="1337"/>
      <c r="G53" s="1337"/>
      <c r="H53" s="1337"/>
      <c r="I53" s="1337"/>
      <c r="J53" s="1337"/>
      <c r="K53" s="1337"/>
      <c r="L53" s="1337"/>
      <c r="M53" s="1337"/>
      <c r="N53" s="1337"/>
      <c r="O53" s="1337"/>
      <c r="P53" s="1337"/>
      <c r="Q53" s="1337"/>
      <c r="R53" s="1337"/>
      <c r="S53" s="1337"/>
      <c r="T53" s="1338"/>
      <c r="U53" s="1338"/>
      <c r="V53" s="1337"/>
      <c r="W53" s="1337"/>
      <c r="X53" s="1337"/>
      <c r="Y53" s="1337"/>
      <c r="Z53" s="1337"/>
      <c r="AA53" s="1337"/>
    </row>
    <row r="54" spans="2:27" x14ac:dyDescent="0.25">
      <c r="B54" s="1337"/>
      <c r="C54" s="1337"/>
      <c r="D54" s="1337"/>
      <c r="E54" s="1337"/>
      <c r="F54" s="1337"/>
      <c r="G54" s="1337"/>
      <c r="H54" s="1337"/>
      <c r="I54" s="1337"/>
      <c r="J54" s="1337"/>
      <c r="K54" s="1337"/>
      <c r="L54" s="1337"/>
      <c r="M54" s="1337"/>
      <c r="N54" s="1337"/>
      <c r="O54" s="1337"/>
      <c r="P54" s="1337"/>
      <c r="Q54" s="1337"/>
      <c r="R54" s="1337"/>
      <c r="S54" s="1337"/>
      <c r="T54" s="1338"/>
      <c r="U54" s="1338"/>
      <c r="V54" s="1337"/>
      <c r="W54" s="1337"/>
      <c r="X54" s="1337"/>
      <c r="Y54" s="1337"/>
      <c r="Z54" s="1337"/>
      <c r="AA54" s="1337"/>
    </row>
    <row r="55" spans="2:27" x14ac:dyDescent="0.25">
      <c r="B55" s="1337"/>
      <c r="C55" s="1337"/>
      <c r="D55" s="1337"/>
      <c r="E55" s="1337"/>
      <c r="F55" s="1337"/>
      <c r="G55" s="1337"/>
      <c r="H55" s="1337"/>
      <c r="I55" s="1337"/>
      <c r="J55" s="1337"/>
      <c r="K55" s="1337"/>
      <c r="L55" s="1337"/>
      <c r="M55" s="1337"/>
      <c r="N55" s="1337"/>
      <c r="O55" s="1337"/>
      <c r="P55" s="1337"/>
      <c r="Q55" s="1337"/>
      <c r="R55" s="1337"/>
      <c r="S55" s="1337"/>
      <c r="T55" s="1338"/>
      <c r="U55" s="1338"/>
      <c r="V55" s="1337"/>
      <c r="W55" s="1337"/>
      <c r="X55" s="1337"/>
      <c r="Y55" s="1337"/>
      <c r="Z55" s="1337"/>
      <c r="AA55" s="1337"/>
    </row>
    <row r="56" spans="2:27" x14ac:dyDescent="0.25">
      <c r="B56" s="1337"/>
      <c r="C56" s="1337"/>
      <c r="D56" s="1337"/>
      <c r="E56" s="1337"/>
      <c r="F56" s="1337"/>
      <c r="G56" s="1337"/>
      <c r="H56" s="1337"/>
      <c r="I56" s="1337"/>
      <c r="J56" s="1337"/>
      <c r="K56" s="1337"/>
      <c r="L56" s="1337"/>
      <c r="M56" s="1337"/>
      <c r="N56" s="1337"/>
      <c r="O56" s="1337"/>
      <c r="P56" s="1337"/>
      <c r="Q56" s="1337"/>
      <c r="R56" s="1337"/>
      <c r="S56" s="1337"/>
      <c r="T56" s="1338"/>
      <c r="U56" s="1338"/>
      <c r="V56" s="1337"/>
      <c r="W56" s="1337"/>
      <c r="X56" s="1337"/>
      <c r="Y56" s="1337"/>
      <c r="Z56" s="1337"/>
      <c r="AA56" s="1337"/>
    </row>
    <row r="57" spans="2:27" x14ac:dyDescent="0.25">
      <c r="B57" s="1337"/>
      <c r="C57" s="1337"/>
      <c r="D57" s="1337"/>
      <c r="E57" s="1337"/>
      <c r="F57" s="1337"/>
      <c r="G57" s="1337"/>
      <c r="H57" s="1337"/>
      <c r="I57" s="1337"/>
      <c r="J57" s="1337"/>
      <c r="K57" s="1337"/>
      <c r="L57" s="1337"/>
      <c r="M57" s="1337"/>
      <c r="N57" s="1337"/>
      <c r="O57" s="1337"/>
      <c r="P57" s="1337"/>
      <c r="Q57" s="1337"/>
      <c r="R57" s="1337"/>
      <c r="S57" s="1337"/>
      <c r="T57" s="1337"/>
      <c r="U57" s="1337"/>
      <c r="V57" s="1337"/>
      <c r="W57" s="1337"/>
      <c r="X57" s="1338"/>
      <c r="Y57" s="1338"/>
      <c r="Z57" s="1337"/>
      <c r="AA57" s="1337"/>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54" t="s">
        <v>419</v>
      </c>
      <c r="C3" s="1554"/>
      <c r="D3" s="1554"/>
      <c r="E3" s="1554"/>
      <c r="F3" s="1554"/>
      <c r="G3" s="1554"/>
      <c r="H3" s="1554"/>
      <c r="I3" s="1554"/>
      <c r="J3" s="1554"/>
      <c r="K3" s="1554"/>
      <c r="L3" s="1554"/>
      <c r="M3" s="1554"/>
      <c r="N3" s="1554"/>
      <c r="O3" s="1554"/>
      <c r="P3" s="1554"/>
      <c r="Q3" s="1554"/>
      <c r="R3" s="1554"/>
      <c r="S3" s="1554"/>
      <c r="T3" s="1554"/>
      <c r="U3" s="1554"/>
      <c r="V3" s="1554"/>
      <c r="W3" s="1554"/>
      <c r="X3" s="1554"/>
      <c r="Y3" s="7"/>
    </row>
    <row r="4" spans="2:25" s="4" customFormat="1" ht="14.25" customHeight="1" x14ac:dyDescent="0.25">
      <c r="B4" s="1475" t="str">
        <f>porsaad!$B$6</f>
        <v>Situación a 31 de agosto de 2025</v>
      </c>
      <c r="C4" s="1475"/>
      <c r="D4" s="1475"/>
      <c r="E4" s="1475"/>
      <c r="F4" s="1475"/>
      <c r="G4" s="1475"/>
      <c r="H4" s="1475"/>
      <c r="I4" s="1475"/>
      <c r="J4" s="1475"/>
      <c r="K4" s="1475"/>
      <c r="L4" s="1475"/>
      <c r="M4" s="1475"/>
      <c r="N4" s="1475"/>
      <c r="O4" s="1475"/>
      <c r="P4" s="1475"/>
      <c r="Q4" s="1475"/>
      <c r="R4" s="1475"/>
      <c r="S4" s="1475"/>
      <c r="T4" s="1475"/>
      <c r="U4" s="1475"/>
      <c r="V4" s="1475"/>
      <c r="W4" s="1475"/>
      <c r="X4" s="5"/>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57" t="s">
        <v>52</v>
      </c>
      <c r="G6" s="1557"/>
      <c r="H6" s="1557"/>
      <c r="I6" s="1557"/>
      <c r="J6" s="1557"/>
      <c r="K6" s="1557"/>
      <c r="L6" s="1557"/>
      <c r="M6" s="1557"/>
      <c r="N6" s="1557"/>
      <c r="O6" s="1557"/>
      <c r="P6" s="1557"/>
      <c r="Q6" s="1557"/>
      <c r="R6" s="1557"/>
      <c r="S6" s="1557"/>
      <c r="T6" s="1557"/>
      <c r="U6" s="1557"/>
      <c r="V6" s="1557"/>
      <c r="W6" s="1557"/>
      <c r="X6" s="154"/>
      <c r="Y6" s="154"/>
    </row>
    <row r="7" spans="2:25" s="133" customFormat="1" ht="64.5" customHeight="1" x14ac:dyDescent="0.25">
      <c r="B7" s="1558" t="s">
        <v>12</v>
      </c>
      <c r="C7" s="155"/>
      <c r="D7" s="156" t="s">
        <v>53</v>
      </c>
      <c r="E7" s="155"/>
      <c r="F7" s="1559" t="s">
        <v>167</v>
      </c>
      <c r="G7" s="1559"/>
      <c r="H7" s="1559" t="s">
        <v>59</v>
      </c>
      <c r="I7" s="1559"/>
      <c r="J7" s="1559" t="s">
        <v>60</v>
      </c>
      <c r="K7" s="1559"/>
      <c r="L7" s="1559" t="s">
        <v>152</v>
      </c>
      <c r="M7" s="1559"/>
      <c r="N7" s="1559" t="s">
        <v>0</v>
      </c>
      <c r="O7" s="1559"/>
      <c r="P7" s="156"/>
      <c r="Q7" s="156" t="s">
        <v>62</v>
      </c>
    </row>
    <row r="8" spans="2:25" s="155" customFormat="1" ht="20.25" customHeight="1" x14ac:dyDescent="0.25">
      <c r="B8" s="155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'41abenpreGIII'!D10</f>
        <v>72431</v>
      </c>
      <c r="F10" s="164">
        <f>'41abenpreGIII'!F10+'41abenpreGIII'!H10+'41abenpreGIII'!J10+'41abenpreGIII'!L10+'41abenpreGIII'!N10</f>
        <v>72017</v>
      </c>
      <c r="G10" s="165">
        <f t="shared" ref="G10:G27" si="0">F10*100/$N10</f>
        <v>71.342810441329434</v>
      </c>
      <c r="H10" s="164">
        <f>'41abenpreGIII'!P10</f>
        <v>1981</v>
      </c>
      <c r="I10" s="165">
        <f t="shared" ref="I10:I27" si="1">H10*100/$N10</f>
        <v>1.9624548021199664</v>
      </c>
      <c r="J10" s="164">
        <f>'41abenpreGIII'!R10</f>
        <v>26939</v>
      </c>
      <c r="K10" s="165">
        <f t="shared" ref="K10:K27" si="2">J10*100/$N10</f>
        <v>26.686809648818663</v>
      </c>
      <c r="L10" s="164">
        <f>'41abenpreGIII'!T10</f>
        <v>8</v>
      </c>
      <c r="M10" s="165">
        <f t="shared" ref="M10:M27" si="3">L10*100/$N10</f>
        <v>7.9251077319332317E-3</v>
      </c>
      <c r="N10" s="164">
        <f>F10+H10+J10+L10</f>
        <v>100945</v>
      </c>
      <c r="O10" s="165">
        <f>G10+I10+K10+M10</f>
        <v>100</v>
      </c>
      <c r="P10" s="166"/>
      <c r="Q10" s="166">
        <f t="shared" ref="Q10:Q27" si="4">N10/D10</f>
        <v>1.3936712181248361</v>
      </c>
    </row>
    <row r="11" spans="2:25" s="162" customFormat="1" ht="18" customHeight="1" x14ac:dyDescent="0.25">
      <c r="B11" s="146" t="s">
        <v>7</v>
      </c>
      <c r="C11" s="159"/>
      <c r="D11" s="163">
        <f>'41abenpreGIII'!D11</f>
        <v>13918</v>
      </c>
      <c r="F11" s="164">
        <f>'41abenpreGIII'!F11+'41abenpreGIII'!H11+'41abenpreGIII'!J11+'41abenpreGIII'!L11+'41abenpreGIII'!N11</f>
        <v>8367</v>
      </c>
      <c r="G11" s="165">
        <f t="shared" si="0"/>
        <v>45.980106610979831</v>
      </c>
      <c r="H11" s="164">
        <f>'41abenpreGIII'!P11</f>
        <v>4408</v>
      </c>
      <c r="I11" s="165">
        <f t="shared" si="1"/>
        <v>24.223773149420236</v>
      </c>
      <c r="J11" s="164">
        <f>'41abenpreGIII'!R11</f>
        <v>5422</v>
      </c>
      <c r="K11" s="165">
        <f t="shared" si="2"/>
        <v>29.796120239599933</v>
      </c>
      <c r="L11" s="164">
        <f>'41abenpreGIII'!T11</f>
        <v>0</v>
      </c>
      <c r="M11" s="165">
        <f t="shared" si="3"/>
        <v>0</v>
      </c>
      <c r="N11" s="164">
        <f t="shared" ref="N11:O27" si="5">F11+H11+J11+L11</f>
        <v>18197</v>
      </c>
      <c r="O11" s="165">
        <f t="shared" si="5"/>
        <v>100</v>
      </c>
      <c r="P11" s="166"/>
      <c r="Q11" s="166">
        <f t="shared" si="4"/>
        <v>1.3074435982181347</v>
      </c>
    </row>
    <row r="12" spans="2:25" s="162" customFormat="1" ht="22.5" customHeight="1" x14ac:dyDescent="0.25">
      <c r="B12" s="146" t="s">
        <v>37</v>
      </c>
      <c r="C12" s="159"/>
      <c r="D12" s="163">
        <f>'41abenpreGIII'!D12</f>
        <v>8026</v>
      </c>
      <c r="F12" s="164">
        <f>'41abenpreGIII'!F12+'41abenpreGIII'!H12+'41abenpreGIII'!J12+'41abenpreGIII'!L12+'41abenpreGIII'!N12</f>
        <v>6596</v>
      </c>
      <c r="G12" s="165">
        <f t="shared" si="0"/>
        <v>58.418209193162696</v>
      </c>
      <c r="H12" s="163">
        <f>'41abenpreGIII'!P12</f>
        <v>1820</v>
      </c>
      <c r="I12" s="165">
        <f t="shared" si="1"/>
        <v>16.119032858028518</v>
      </c>
      <c r="J12" s="164">
        <f>'41abenpreGIII'!R12</f>
        <v>2864</v>
      </c>
      <c r="K12" s="165">
        <f t="shared" si="2"/>
        <v>25.365335222743777</v>
      </c>
      <c r="L12" s="164">
        <f>'41abenpreGIII'!T12</f>
        <v>11</v>
      </c>
      <c r="M12" s="165">
        <f t="shared" si="3"/>
        <v>9.7422726065007528E-2</v>
      </c>
      <c r="N12" s="164">
        <f t="shared" si="5"/>
        <v>11291</v>
      </c>
      <c r="O12" s="165">
        <f t="shared" si="5"/>
        <v>100</v>
      </c>
      <c r="P12" s="166"/>
      <c r="Q12" s="166">
        <f t="shared" si="4"/>
        <v>1.4068028906055321</v>
      </c>
    </row>
    <row r="13" spans="2:25" s="162" customFormat="1" ht="18" customHeight="1" x14ac:dyDescent="0.25">
      <c r="B13" s="146" t="s">
        <v>38</v>
      </c>
      <c r="C13" s="159"/>
      <c r="D13" s="163">
        <f>'41abenpreGIII'!D13</f>
        <v>8211</v>
      </c>
      <c r="F13" s="164">
        <f>'41abenpreGIII'!F13+'41abenpreGIII'!H13+'41abenpreGIII'!J13+'41abenpreGIII'!L13+'41abenpreGIII'!N13</f>
        <v>6800</v>
      </c>
      <c r="G13" s="165">
        <f t="shared" si="0"/>
        <v>57.05655311293841</v>
      </c>
      <c r="H13" s="164">
        <f>'41abenpreGIII'!P13</f>
        <v>411</v>
      </c>
      <c r="I13" s="165">
        <f t="shared" si="1"/>
        <v>3.4485651955026011</v>
      </c>
      <c r="J13" s="164">
        <f>'41abenpreGIII'!R13</f>
        <v>4707</v>
      </c>
      <c r="K13" s="165">
        <f t="shared" si="2"/>
        <v>39.494881691558987</v>
      </c>
      <c r="L13" s="164">
        <f>'41abenpreGIII'!T13</f>
        <v>0</v>
      </c>
      <c r="M13" s="165">
        <f t="shared" si="3"/>
        <v>0</v>
      </c>
      <c r="N13" s="164">
        <f t="shared" si="5"/>
        <v>11918</v>
      </c>
      <c r="O13" s="165">
        <f t="shared" si="5"/>
        <v>100</v>
      </c>
      <c r="P13" s="166"/>
      <c r="Q13" s="166">
        <f t="shared" si="4"/>
        <v>1.4514675435391549</v>
      </c>
    </row>
    <row r="14" spans="2:25" s="162" customFormat="1" ht="18" customHeight="1" x14ac:dyDescent="0.25">
      <c r="B14" s="146" t="s">
        <v>6</v>
      </c>
      <c r="C14" s="159"/>
      <c r="D14" s="163">
        <f>'41abenpreGIII'!D14</f>
        <v>19020</v>
      </c>
      <c r="F14" s="164">
        <f>'41abenpreGIII'!F14+'41abenpreGIII'!H14+'41abenpreGIII'!J14+'41abenpreGIII'!L14+'41abenpreGIII'!N14</f>
        <v>6700</v>
      </c>
      <c r="G14" s="165">
        <f t="shared" si="0"/>
        <v>30.693114663979109</v>
      </c>
      <c r="H14" s="164">
        <f>'41abenpreGIII'!P14</f>
        <v>6473</v>
      </c>
      <c r="I14" s="165">
        <f t="shared" si="1"/>
        <v>29.653213614915938</v>
      </c>
      <c r="J14" s="164">
        <f>'41abenpreGIII'!R14</f>
        <v>8642</v>
      </c>
      <c r="K14" s="165">
        <f t="shared" si="2"/>
        <v>39.589536854642908</v>
      </c>
      <c r="L14" s="164">
        <f>'41abenpreGIII'!T14</f>
        <v>14</v>
      </c>
      <c r="M14" s="165">
        <f t="shared" si="3"/>
        <v>6.41348664620459E-2</v>
      </c>
      <c r="N14" s="164">
        <f t="shared" si="5"/>
        <v>21829</v>
      </c>
      <c r="O14" s="165">
        <f t="shared" si="5"/>
        <v>100</v>
      </c>
      <c r="P14" s="166"/>
      <c r="Q14" s="166">
        <f t="shared" si="4"/>
        <v>1.1476866456361725</v>
      </c>
    </row>
    <row r="15" spans="2:25" s="162" customFormat="1" ht="18" customHeight="1" x14ac:dyDescent="0.25">
      <c r="B15" s="146" t="s">
        <v>5</v>
      </c>
      <c r="C15" s="159"/>
      <c r="D15" s="163">
        <f>'41abenpreGIII'!D15</f>
        <v>5128</v>
      </c>
      <c r="F15" s="164">
        <f>'41abenpreGIII'!F15+'41abenpreGIII'!H15+'41abenpreGIII'!J15+'41abenpreGIII'!L15+'41abenpreGIII'!N15</f>
        <v>5989</v>
      </c>
      <c r="G15" s="165">
        <f t="shared" si="0"/>
        <v>70.884128299207006</v>
      </c>
      <c r="H15" s="163">
        <f>'41abenpreGIII'!P15</f>
        <v>203</v>
      </c>
      <c r="I15" s="165">
        <f t="shared" si="1"/>
        <v>2.4026512013256007</v>
      </c>
      <c r="J15" s="164">
        <f>'41abenpreGIII'!R15</f>
        <v>2257</v>
      </c>
      <c r="K15" s="165">
        <f t="shared" si="2"/>
        <v>26.713220499467393</v>
      </c>
      <c r="L15" s="164">
        <f>'41abenpreGIII'!T15</f>
        <v>0</v>
      </c>
      <c r="M15" s="165">
        <f t="shared" si="3"/>
        <v>0</v>
      </c>
      <c r="N15" s="164">
        <f t="shared" si="5"/>
        <v>8449</v>
      </c>
      <c r="O15" s="165">
        <f t="shared" si="5"/>
        <v>100</v>
      </c>
      <c r="P15" s="166"/>
      <c r="Q15" s="166">
        <f t="shared" si="4"/>
        <v>1.6476209048361934</v>
      </c>
    </row>
    <row r="16" spans="2:25" s="162" customFormat="1" ht="18" customHeight="1" x14ac:dyDescent="0.25">
      <c r="B16" s="146" t="s">
        <v>4</v>
      </c>
      <c r="C16" s="159"/>
      <c r="D16" s="163">
        <f>'41abenpreGIII'!D16</f>
        <v>34719</v>
      </c>
      <c r="F16" s="164">
        <f>'41abenpreGIII'!F16+'41abenpreGIII'!H16+'41abenpreGIII'!J16+'41abenpreGIII'!L16+'41abenpreGIII'!N16</f>
        <v>21491</v>
      </c>
      <c r="G16" s="165">
        <f t="shared" si="0"/>
        <v>44.932051014007946</v>
      </c>
      <c r="H16" s="164">
        <f>'41abenpreGIII'!P16</f>
        <v>16108</v>
      </c>
      <c r="I16" s="165">
        <f t="shared" si="1"/>
        <v>33.677608195693082</v>
      </c>
      <c r="J16" s="164">
        <f>'41abenpreGIII'!R16</f>
        <v>9604</v>
      </c>
      <c r="K16" s="165">
        <f t="shared" si="2"/>
        <v>20.079448045159943</v>
      </c>
      <c r="L16" s="164">
        <f>'41abenpreGIII'!T16</f>
        <v>627</v>
      </c>
      <c r="M16" s="165">
        <f t="shared" si="3"/>
        <v>1.310892745139034</v>
      </c>
      <c r="N16" s="164">
        <f t="shared" si="5"/>
        <v>47830</v>
      </c>
      <c r="O16" s="165">
        <f t="shared" si="5"/>
        <v>100</v>
      </c>
      <c r="P16" s="166"/>
      <c r="Q16" s="166">
        <f t="shared" si="4"/>
        <v>1.377631844235145</v>
      </c>
    </row>
    <row r="17" spans="2:25" s="162" customFormat="1" ht="18" customHeight="1" x14ac:dyDescent="0.25">
      <c r="B17" s="146" t="s">
        <v>40</v>
      </c>
      <c r="C17" s="159"/>
      <c r="D17" s="163">
        <f>'41abenpreGIII'!D17</f>
        <v>23697</v>
      </c>
      <c r="F17" s="164">
        <f>'41abenpreGIII'!F17+'41abenpreGIII'!H17+'41abenpreGIII'!J17+'41abenpreGIII'!L17+'41abenpreGIII'!N17</f>
        <v>21329</v>
      </c>
      <c r="G17" s="165">
        <f t="shared" si="0"/>
        <v>63.185804005213889</v>
      </c>
      <c r="H17" s="164">
        <f>'41abenpreGIII'!P17</f>
        <v>4064</v>
      </c>
      <c r="I17" s="165">
        <f t="shared" si="1"/>
        <v>12.039341154165186</v>
      </c>
      <c r="J17" s="164">
        <f>'41abenpreGIII'!R17</f>
        <v>8350</v>
      </c>
      <c r="K17" s="165">
        <f t="shared" si="2"/>
        <v>24.736343168621875</v>
      </c>
      <c r="L17" s="164">
        <f>'41abenpreGIII'!T17</f>
        <v>13</v>
      </c>
      <c r="M17" s="165">
        <f t="shared" si="3"/>
        <v>3.8511671999052019E-2</v>
      </c>
      <c r="N17" s="164">
        <f t="shared" si="5"/>
        <v>33756</v>
      </c>
      <c r="O17" s="165">
        <f t="shared" si="5"/>
        <v>100</v>
      </c>
      <c r="P17" s="166"/>
      <c r="Q17" s="166">
        <f t="shared" si="4"/>
        <v>1.4244841119129004</v>
      </c>
    </row>
    <row r="18" spans="2:25" s="162" customFormat="1" ht="18" customHeight="1" x14ac:dyDescent="0.25">
      <c r="B18" s="146" t="s">
        <v>41</v>
      </c>
      <c r="C18" s="159"/>
      <c r="D18" s="163">
        <f>'41abenpreGIII'!D18</f>
        <v>45964</v>
      </c>
      <c r="F18" s="164">
        <f>'41abenpreGIII'!F18+'41abenpreGIII'!H18+'41abenpreGIII'!J18+'41abenpreGIII'!L18+'41abenpreGIII'!N18</f>
        <v>28475</v>
      </c>
      <c r="G18" s="165">
        <f t="shared" si="0"/>
        <v>49.904484831490215</v>
      </c>
      <c r="H18" s="164">
        <f>'41abenpreGIII'!P18</f>
        <v>6473</v>
      </c>
      <c r="I18" s="165">
        <f t="shared" si="1"/>
        <v>11.344397903924008</v>
      </c>
      <c r="J18" s="164">
        <f>'41abenpreGIII'!R18</f>
        <v>22046</v>
      </c>
      <c r="K18" s="165">
        <f t="shared" si="2"/>
        <v>38.637200091133735</v>
      </c>
      <c r="L18" s="164">
        <f>'41abenpreGIII'!T18</f>
        <v>65</v>
      </c>
      <c r="M18" s="165">
        <f t="shared" si="3"/>
        <v>0.11391717345204087</v>
      </c>
      <c r="N18" s="164">
        <f t="shared" si="5"/>
        <v>57059</v>
      </c>
      <c r="O18" s="165">
        <f t="shared" si="5"/>
        <v>100</v>
      </c>
      <c r="P18" s="166"/>
      <c r="Q18" s="166">
        <f t="shared" si="4"/>
        <v>1.2413845618309982</v>
      </c>
    </row>
    <row r="19" spans="2:25" s="162" customFormat="1" ht="18" customHeight="1" x14ac:dyDescent="0.25">
      <c r="B19" s="146" t="s">
        <v>3</v>
      </c>
      <c r="C19" s="159"/>
      <c r="D19" s="163">
        <f>'41abenpreGIII'!D19</f>
        <v>47711</v>
      </c>
      <c r="F19" s="164">
        <f>'41abenpreGIII'!F19+'41abenpreGIII'!H19+'41abenpreGIII'!J19+'41abenpreGIII'!L19+'41abenpreGIII'!N19</f>
        <v>30603</v>
      </c>
      <c r="G19" s="165">
        <f t="shared" si="0"/>
        <v>42.835547219461667</v>
      </c>
      <c r="H19" s="164">
        <f>'41abenpreGIII'!P19</f>
        <v>8006</v>
      </c>
      <c r="I19" s="165">
        <f>H19*100/$N19</f>
        <v>11.206136360455188</v>
      </c>
      <c r="J19" s="164">
        <f>'41abenpreGIII'!R19</f>
        <v>32491</v>
      </c>
      <c r="K19" s="165">
        <f>J19*100/$N19</f>
        <v>45.478213400893019</v>
      </c>
      <c r="L19" s="164">
        <f>'41abenpreGIII'!T19</f>
        <v>343</v>
      </c>
      <c r="M19" s="165">
        <f t="shared" si="3"/>
        <v>0.4801030191901236</v>
      </c>
      <c r="N19" s="164">
        <f t="shared" si="5"/>
        <v>71443</v>
      </c>
      <c r="O19" s="165">
        <f t="shared" si="5"/>
        <v>100</v>
      </c>
      <c r="P19" s="166"/>
      <c r="Q19" s="166">
        <f t="shared" si="4"/>
        <v>1.4974114983965963</v>
      </c>
    </row>
    <row r="20" spans="2:25" s="162" customFormat="1" ht="18" customHeight="1" x14ac:dyDescent="0.25">
      <c r="B20" s="146" t="s">
        <v>2</v>
      </c>
      <c r="C20" s="159"/>
      <c r="D20" s="163">
        <f>'41abenpreGIII'!D20</f>
        <v>12326</v>
      </c>
      <c r="F20" s="164">
        <f>'41abenpreGIII'!F20+'41abenpreGIII'!H20+'41abenpreGIII'!J20+'41abenpreGIII'!L20+'41abenpreGIII'!N20</f>
        <v>5639</v>
      </c>
      <c r="G20" s="165">
        <f t="shared" si="0"/>
        <v>40.518789969102535</v>
      </c>
      <c r="H20" s="164">
        <f>'41abenpreGIII'!P20</f>
        <v>6233</v>
      </c>
      <c r="I20" s="165">
        <f>H20*100/$N20</f>
        <v>44.786951210749443</v>
      </c>
      <c r="J20" s="164">
        <f>'41abenpreGIII'!R20</f>
        <v>2045</v>
      </c>
      <c r="K20" s="165">
        <f>J20*100/$N20</f>
        <v>14.69425882014802</v>
      </c>
      <c r="L20" s="164">
        <f>'41abenpreGIII'!T20</f>
        <v>0</v>
      </c>
      <c r="M20" s="165">
        <f t="shared" si="3"/>
        <v>0</v>
      </c>
      <c r="N20" s="164">
        <f t="shared" si="5"/>
        <v>13917</v>
      </c>
      <c r="O20" s="165">
        <f t="shared" si="5"/>
        <v>100</v>
      </c>
      <c r="P20" s="166"/>
      <c r="Q20" s="166">
        <f t="shared" si="4"/>
        <v>1.1290767483368489</v>
      </c>
    </row>
    <row r="21" spans="2:25" s="162" customFormat="1" ht="18" customHeight="1" x14ac:dyDescent="0.25">
      <c r="B21" s="146" t="s">
        <v>35</v>
      </c>
      <c r="C21" s="159"/>
      <c r="D21" s="163">
        <f>'41abenpreGIII'!D21</f>
        <v>27491</v>
      </c>
      <c r="F21" s="164">
        <f>'41abenpreGIII'!F21+'41abenpreGIII'!H21+'41abenpreGIII'!J21+'41abenpreGIII'!L21+'41abenpreGIII'!N21</f>
        <v>25710</v>
      </c>
      <c r="G21" s="165">
        <f t="shared" si="0"/>
        <v>64.311979388148188</v>
      </c>
      <c r="H21" s="164">
        <f>'41abenpreGIII'!P21</f>
        <v>6588</v>
      </c>
      <c r="I21" s="165">
        <f>H21*100/$N21</f>
        <v>16.479475698526652</v>
      </c>
      <c r="J21" s="164">
        <f>'41abenpreGIII'!R21</f>
        <v>7590</v>
      </c>
      <c r="K21" s="165">
        <f>J21*100/$N21</f>
        <v>18.985916902218776</v>
      </c>
      <c r="L21" s="164">
        <f>'41abenpreGIII'!T21</f>
        <v>89</v>
      </c>
      <c r="M21" s="165">
        <f t="shared" si="3"/>
        <v>0.22262801110638616</v>
      </c>
      <c r="N21" s="164">
        <f t="shared" si="5"/>
        <v>39977</v>
      </c>
      <c r="O21" s="165">
        <f t="shared" si="5"/>
        <v>100</v>
      </c>
      <c r="P21" s="166"/>
      <c r="Q21" s="166">
        <f t="shared" si="4"/>
        <v>1.4541850060019643</v>
      </c>
    </row>
    <row r="22" spans="2:25" s="162" customFormat="1" ht="21" customHeight="1" x14ac:dyDescent="0.25">
      <c r="B22" s="146" t="s">
        <v>42</v>
      </c>
      <c r="C22" s="159"/>
      <c r="D22" s="163">
        <f>'41abenpreGIII'!D22</f>
        <v>65433</v>
      </c>
      <c r="F22" s="164">
        <f>'41abenpreGIII'!F22+'41abenpreGIII'!H22+'41abenpreGIII'!J22+'41abenpreGIII'!L22+'41abenpreGIII'!N22</f>
        <v>60286</v>
      </c>
      <c r="G22" s="165">
        <f t="shared" si="0"/>
        <v>65.876979226995076</v>
      </c>
      <c r="H22" s="164">
        <f>'41abenpreGIII'!P22</f>
        <v>13831</v>
      </c>
      <c r="I22" s="165">
        <f>H22*100/$N22</f>
        <v>15.1136996929398</v>
      </c>
      <c r="J22" s="164">
        <f>'41abenpreGIII'!R22</f>
        <v>17331</v>
      </c>
      <c r="K22" s="165">
        <f>J22*100/$N22</f>
        <v>18.938292920131566</v>
      </c>
      <c r="L22" s="164">
        <f>'41abenpreGIII'!T22</f>
        <v>65</v>
      </c>
      <c r="M22" s="165">
        <f t="shared" si="3"/>
        <v>7.1028159933561347E-2</v>
      </c>
      <c r="N22" s="164">
        <f t="shared" si="5"/>
        <v>91513</v>
      </c>
      <c r="O22" s="165">
        <f t="shared" si="5"/>
        <v>100.00000000000001</v>
      </c>
      <c r="P22" s="166"/>
      <c r="Q22" s="166">
        <f t="shared" si="4"/>
        <v>1.3985756422600217</v>
      </c>
    </row>
    <row r="23" spans="2:25" s="162" customFormat="1" ht="18" customHeight="1" x14ac:dyDescent="0.25">
      <c r="B23" s="146" t="s">
        <v>43</v>
      </c>
      <c r="C23" s="159"/>
      <c r="D23" s="163">
        <f>'41abenpreGIII'!D23</f>
        <v>14227</v>
      </c>
      <c r="F23" s="164">
        <f>'41abenpreGIII'!F23+'41abenpreGIII'!H23+'41abenpreGIII'!J23+'41abenpreGIII'!L23+'41abenpreGIII'!N23</f>
        <v>8766</v>
      </c>
      <c r="G23" s="165">
        <f t="shared" si="0"/>
        <v>49.310907352196658</v>
      </c>
      <c r="H23" s="164">
        <f>'41abenpreGIII'!P23</f>
        <v>1009</v>
      </c>
      <c r="I23" s="165">
        <f>H23*100/$N23</f>
        <v>5.6758733194577262</v>
      </c>
      <c r="J23" s="164">
        <f>'41abenpreGIII'!R23</f>
        <v>8000</v>
      </c>
      <c r="K23" s="165">
        <f>J23*100/$N23</f>
        <v>45.001968836136584</v>
      </c>
      <c r="L23" s="164">
        <f>'41abenpreGIII'!T23</f>
        <v>2</v>
      </c>
      <c r="M23" s="165">
        <f t="shared" si="3"/>
        <v>1.1250492209034145E-2</v>
      </c>
      <c r="N23" s="164">
        <f t="shared" si="5"/>
        <v>17777</v>
      </c>
      <c r="O23" s="165">
        <f t="shared" si="5"/>
        <v>100</v>
      </c>
      <c r="P23" s="166"/>
      <c r="Q23" s="166">
        <f t="shared" si="4"/>
        <v>1.2495255500105433</v>
      </c>
    </row>
    <row r="24" spans="2:25" s="162" customFormat="1" ht="22.5" customHeight="1" x14ac:dyDescent="0.25">
      <c r="B24" s="146" t="s">
        <v>44</v>
      </c>
      <c r="C24" s="159"/>
      <c r="D24" s="163">
        <f>'41abenpreGIII'!D24</f>
        <v>3233</v>
      </c>
      <c r="F24" s="164">
        <f>'41abenpreGIII'!F24+'41abenpreGIII'!H24+'41abenpreGIII'!J24+'41abenpreGIII'!L24+'41abenpreGIII'!N24</f>
        <v>2075</v>
      </c>
      <c r="G24" s="167">
        <f t="shared" si="0"/>
        <v>50.254298861709856</v>
      </c>
      <c r="H24" s="163">
        <f>'41abenpreGIII'!P24</f>
        <v>749</v>
      </c>
      <c r="I24" s="165">
        <f t="shared" si="1"/>
        <v>18.139985468636475</v>
      </c>
      <c r="J24" s="164">
        <f>'41abenpreGIII'!R24</f>
        <v>1294</v>
      </c>
      <c r="K24" s="165">
        <f t="shared" si="2"/>
        <v>31.339307338338582</v>
      </c>
      <c r="L24" s="164">
        <f>'41abenpreGIII'!T24</f>
        <v>11</v>
      </c>
      <c r="M24" s="165">
        <f t="shared" si="3"/>
        <v>0.2664083313150884</v>
      </c>
      <c r="N24" s="163">
        <f t="shared" si="5"/>
        <v>4129</v>
      </c>
      <c r="O24" s="165">
        <f t="shared" si="5"/>
        <v>100</v>
      </c>
      <c r="P24" s="166"/>
      <c r="Q24" s="166">
        <f t="shared" si="4"/>
        <v>1.2771419733993195</v>
      </c>
    </row>
    <row r="25" spans="2:25" s="162" customFormat="1" ht="18" customHeight="1" x14ac:dyDescent="0.25">
      <c r="B25" s="146" t="s">
        <v>45</v>
      </c>
      <c r="C25" s="159"/>
      <c r="D25" s="163">
        <f>'41abenpreGIII'!D25</f>
        <v>17179</v>
      </c>
      <c r="F25" s="164">
        <f>'41abenpreGIII'!F25+'41abenpreGIII'!H25+'41abenpreGIII'!J25+'41abenpreGIII'!L25+'41abenpreGIII'!N25</f>
        <v>14586</v>
      </c>
      <c r="G25" s="167">
        <f t="shared" si="0"/>
        <v>59.374745583326551</v>
      </c>
      <c r="H25" s="163">
        <f>'41abenpreGIII'!P25</f>
        <v>666</v>
      </c>
      <c r="I25" s="165">
        <f t="shared" si="1"/>
        <v>2.7110640722950419</v>
      </c>
      <c r="J25" s="164">
        <f>'41abenpreGIII'!R25</f>
        <v>7231</v>
      </c>
      <c r="K25" s="165">
        <f t="shared" si="2"/>
        <v>29.434991451599771</v>
      </c>
      <c r="L25" s="164">
        <f>'41abenpreGIII'!T25</f>
        <v>2083</v>
      </c>
      <c r="M25" s="165">
        <f t="shared" si="3"/>
        <v>8.479198892778637</v>
      </c>
      <c r="N25" s="163">
        <f t="shared" si="5"/>
        <v>24566</v>
      </c>
      <c r="O25" s="165">
        <f t="shared" si="5"/>
        <v>100</v>
      </c>
      <c r="P25" s="166"/>
      <c r="Q25" s="166">
        <f t="shared" si="4"/>
        <v>1.4300017463181791</v>
      </c>
    </row>
    <row r="26" spans="2:25" s="162" customFormat="1" ht="18" customHeight="1" x14ac:dyDescent="0.25">
      <c r="B26" s="146" t="s">
        <v>46</v>
      </c>
      <c r="C26" s="159"/>
      <c r="D26" s="163">
        <f>'41abenpreGIII'!D26</f>
        <v>2201</v>
      </c>
      <c r="F26" s="164">
        <f>'41abenpreGIII'!F26+'41abenpreGIII'!H26+'41abenpreGIII'!J26+'41abenpreGIII'!L26+'41abenpreGIII'!N26</f>
        <v>2534</v>
      </c>
      <c r="G26" s="167">
        <f t="shared" si="0"/>
        <v>73.385461917173473</v>
      </c>
      <c r="H26" s="163">
        <f>'41abenpreGIII'!P26</f>
        <v>450</v>
      </c>
      <c r="I26" s="165">
        <f t="shared" si="1"/>
        <v>13.032145960034752</v>
      </c>
      <c r="J26" s="164">
        <f>'41abenpreGIII'!R26</f>
        <v>469</v>
      </c>
      <c r="K26" s="165">
        <f t="shared" si="2"/>
        <v>13.582392122791775</v>
      </c>
      <c r="L26" s="164">
        <f>'41abenpreGIII'!T26</f>
        <v>0</v>
      </c>
      <c r="M26" s="165">
        <f t="shared" si="3"/>
        <v>0</v>
      </c>
      <c r="N26" s="163">
        <f t="shared" si="5"/>
        <v>3453</v>
      </c>
      <c r="O26" s="165">
        <f t="shared" si="5"/>
        <v>100</v>
      </c>
      <c r="P26" s="166"/>
      <c r="Q26" s="166">
        <f t="shared" si="4"/>
        <v>1.5688323489323035</v>
      </c>
    </row>
    <row r="27" spans="2:25" s="162" customFormat="1" ht="18" customHeight="1" x14ac:dyDescent="0.25">
      <c r="B27" s="146" t="s">
        <v>1</v>
      </c>
      <c r="C27" s="159"/>
      <c r="D27" s="163">
        <f>'41abenpreGIII'!D27</f>
        <v>1183</v>
      </c>
      <c r="F27" s="164">
        <f>'41abenpreGIII'!F27+'41abenpreGIII'!H27+'41abenpreGIII'!J27+'41abenpreGIII'!L27+'41abenpreGIII'!N27</f>
        <v>874</v>
      </c>
      <c r="G27" s="167">
        <f t="shared" si="0"/>
        <v>56.569579288025892</v>
      </c>
      <c r="H27" s="163">
        <f>'41abenpreGIII'!P27</f>
        <v>0</v>
      </c>
      <c r="I27" s="165">
        <f t="shared" si="1"/>
        <v>0</v>
      </c>
      <c r="J27" s="164">
        <f>'41abenpreGIII'!R27</f>
        <v>671</v>
      </c>
      <c r="K27" s="165">
        <f t="shared" si="2"/>
        <v>43.430420711974108</v>
      </c>
      <c r="L27" s="164">
        <f>'41abenpreGIII'!T27</f>
        <v>0</v>
      </c>
      <c r="M27" s="165">
        <f t="shared" si="3"/>
        <v>0</v>
      </c>
      <c r="N27" s="164">
        <f t="shared" si="5"/>
        <v>1545</v>
      </c>
      <c r="O27" s="165">
        <f t="shared" si="5"/>
        <v>100</v>
      </c>
      <c r="P27" s="166"/>
      <c r="Q27" s="166">
        <f t="shared" si="4"/>
        <v>1.3060016906170753</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422098</v>
      </c>
      <c r="E30" s="174"/>
      <c r="F30" s="147">
        <f>SUM(F10:F27)</f>
        <v>328837</v>
      </c>
      <c r="G30" s="175">
        <f>F30*100/$N30</f>
        <v>56.735749507413807</v>
      </c>
      <c r="H30" s="147">
        <f>SUM(H10:H27)</f>
        <v>79473</v>
      </c>
      <c r="I30" s="175">
        <f>H30*100/$N30</f>
        <v>13.7118396670773</v>
      </c>
      <c r="J30" s="147">
        <f>SUM(J10:J27)</f>
        <v>167953</v>
      </c>
      <c r="K30" s="175">
        <f>J30*100/$N30</f>
        <v>28.977698181830728</v>
      </c>
      <c r="L30" s="147">
        <f>SUM(L10:L28)</f>
        <v>3331</v>
      </c>
      <c r="M30" s="175">
        <f>L30*100/$N30</f>
        <v>0.57471264367816088</v>
      </c>
      <c r="N30" s="147">
        <f>F30+H30+J30+L30</f>
        <v>579594</v>
      </c>
      <c r="O30" s="175">
        <f>G30+I30+K30+M30</f>
        <v>99.999999999999986</v>
      </c>
      <c r="P30" s="176"/>
      <c r="Q30" s="176">
        <f>(N30/D30)</f>
        <v>1.3731266198844818</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AE43"/>
  <sheetViews>
    <sheetView zoomScaleNormal="100" workbookViewId="0"/>
  </sheetViews>
  <sheetFormatPr baseColWidth="10" defaultColWidth="11.453125" defaultRowHeight="14.5" x14ac:dyDescent="0.35"/>
  <cols>
    <col min="1" max="1" width="1.81640625" style="220" customWidth="1"/>
    <col min="2" max="2" width="44.1796875" style="220" customWidth="1"/>
    <col min="3" max="3" width="1.1796875"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6" width="7.7265625" style="220" customWidth="1"/>
    <col min="27" max="27" width="10.26953125" style="220" customWidth="1"/>
    <col min="28" max="28" width="11.453125" style="220" customWidth="1"/>
    <col min="29" max="29" width="11.453125" style="220"/>
    <col min="30" max="30" width="11.81640625" style="220" bestFit="1" customWidth="1"/>
    <col min="31" max="16384" width="11.453125" style="220"/>
  </cols>
  <sheetData>
    <row r="1" spans="1:27" x14ac:dyDescent="0.35">
      <c r="A1" s="219"/>
      <c r="B1" s="219"/>
      <c r="C1" s="219"/>
      <c r="J1" s="221"/>
      <c r="K1" s="221"/>
      <c r="L1" s="221"/>
    </row>
    <row r="2" spans="1:27" ht="48.75" customHeight="1" x14ac:dyDescent="0.35">
      <c r="A2" s="219"/>
      <c r="B2" s="219"/>
      <c r="C2" s="219"/>
      <c r="J2" s="221"/>
      <c r="K2" s="221"/>
      <c r="L2" s="221"/>
    </row>
    <row r="3" spans="1:27" ht="24" customHeight="1" x14ac:dyDescent="0.35">
      <c r="A3" s="219"/>
      <c r="B3" s="1422" t="s">
        <v>337</v>
      </c>
      <c r="C3" s="1422"/>
      <c r="D3" s="1422"/>
      <c r="E3" s="1422"/>
      <c r="F3" s="1422"/>
      <c r="G3" s="1422"/>
      <c r="H3" s="1422"/>
      <c r="I3" s="1422"/>
      <c r="J3" s="1422"/>
      <c r="K3" s="1422"/>
      <c r="L3" s="1422"/>
      <c r="M3" s="1422"/>
      <c r="N3" s="1422"/>
      <c r="O3" s="1422"/>
      <c r="P3" s="1422"/>
      <c r="Q3" s="1422"/>
      <c r="R3" s="1422"/>
      <c r="S3" s="1422"/>
      <c r="T3" s="1422"/>
      <c r="U3" s="1422"/>
      <c r="V3" s="1422"/>
      <c r="W3" s="1422"/>
      <c r="X3" s="1422"/>
    </row>
    <row r="4" spans="1:27" ht="13.5" customHeight="1" x14ac:dyDescent="0.35">
      <c r="A4" s="219"/>
      <c r="B4" s="219"/>
      <c r="C4" s="219"/>
      <c r="J4" s="221"/>
      <c r="K4" s="221"/>
      <c r="L4" s="221"/>
    </row>
    <row r="5" spans="1:27" x14ac:dyDescent="0.35">
      <c r="A5" s="219"/>
      <c r="B5" s="219"/>
      <c r="C5" s="219"/>
      <c r="D5" s="1423" t="s">
        <v>338</v>
      </c>
      <c r="E5" s="1423"/>
      <c r="F5" s="1423"/>
      <c r="G5" s="1423"/>
      <c r="H5" s="1423"/>
      <c r="I5" s="1423"/>
      <c r="J5" s="1423"/>
      <c r="K5" s="1423"/>
      <c r="L5" s="1423"/>
      <c r="M5" s="219"/>
      <c r="N5" s="1420" t="s">
        <v>339</v>
      </c>
      <c r="O5" s="1421"/>
      <c r="P5" s="1421"/>
      <c r="Q5" s="1421"/>
      <c r="R5" s="1421"/>
      <c r="S5" s="1421"/>
      <c r="T5" s="1421"/>
      <c r="U5" s="1421"/>
      <c r="V5" s="1421"/>
      <c r="W5" s="1421"/>
      <c r="X5" s="1421"/>
      <c r="Y5" s="1421"/>
      <c r="Z5" s="1421"/>
      <c r="AA5" s="1421"/>
    </row>
    <row r="6" spans="1:27" ht="25.5" customHeight="1" x14ac:dyDescent="0.35">
      <c r="A6" s="219"/>
      <c r="B6" s="219"/>
      <c r="C6" s="219"/>
      <c r="D6" s="1424"/>
      <c r="E6" s="1424"/>
      <c r="F6" s="1424"/>
      <c r="G6" s="1424"/>
      <c r="H6" s="1424"/>
      <c r="I6" s="1424"/>
      <c r="J6" s="1424"/>
      <c r="K6" s="1424"/>
      <c r="L6" s="1424"/>
      <c r="M6" s="219"/>
      <c r="N6" s="1425">
        <v>43830</v>
      </c>
      <c r="O6" s="1426"/>
      <c r="P6" s="1427">
        <v>44196</v>
      </c>
      <c r="Q6" s="1428"/>
      <c r="R6" s="1427">
        <v>44561</v>
      </c>
      <c r="S6" s="1428"/>
      <c r="T6" s="1429">
        <v>44926</v>
      </c>
      <c r="U6" s="1430"/>
      <c r="V6" s="1417">
        <v>45291</v>
      </c>
      <c r="W6" s="1418"/>
      <c r="X6" s="1417">
        <v>45657</v>
      </c>
      <c r="Y6" s="1418"/>
      <c r="Z6" s="1417">
        <v>45900</v>
      </c>
      <c r="AA6" s="1419"/>
    </row>
    <row r="7" spans="1:27" x14ac:dyDescent="0.35">
      <c r="B7" s="225"/>
      <c r="C7" s="219"/>
      <c r="D7" s="226">
        <v>43465</v>
      </c>
      <c r="E7" s="227">
        <v>43830</v>
      </c>
      <c r="F7" s="228">
        <v>44196</v>
      </c>
      <c r="G7" s="228">
        <v>44561</v>
      </c>
      <c r="H7" s="228">
        <v>44926</v>
      </c>
      <c r="I7" s="228">
        <v>45291</v>
      </c>
      <c r="J7" s="228">
        <v>45657</v>
      </c>
      <c r="K7" s="228">
        <v>45900</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7" ht="6.75" customHeight="1" x14ac:dyDescent="0.35">
      <c r="B8" s="225"/>
      <c r="C8" s="219"/>
      <c r="D8" s="234"/>
      <c r="E8" s="234"/>
      <c r="F8" s="234"/>
      <c r="G8" s="234"/>
      <c r="H8" s="234"/>
      <c r="I8" s="234"/>
      <c r="J8" s="234"/>
      <c r="K8" s="234"/>
      <c r="L8" s="234"/>
      <c r="M8" s="219"/>
      <c r="N8" s="234"/>
      <c r="O8" s="234"/>
      <c r="P8" s="234"/>
      <c r="Q8" s="234"/>
      <c r="R8" s="234"/>
      <c r="S8" s="234"/>
      <c r="T8" s="234"/>
      <c r="U8" s="234"/>
      <c r="V8" s="234"/>
      <c r="W8" s="234"/>
      <c r="X8" s="234"/>
      <c r="Y8" s="234"/>
      <c r="Z8" s="234"/>
      <c r="AA8" s="234"/>
    </row>
    <row r="9" spans="1:27" x14ac:dyDescent="0.35">
      <c r="B9" s="235" t="s">
        <v>29</v>
      </c>
      <c r="C9" s="219"/>
      <c r="D9" s="236">
        <v>1767186</v>
      </c>
      <c r="E9" s="237">
        <v>1894744</v>
      </c>
      <c r="F9" s="237">
        <v>1850950</v>
      </c>
      <c r="G9" s="237">
        <v>1892604</v>
      </c>
      <c r="H9" s="237">
        <v>1982018</v>
      </c>
      <c r="I9" s="237">
        <v>2061372</v>
      </c>
      <c r="J9" s="238">
        <v>2165648</v>
      </c>
      <c r="K9" s="237">
        <v>2259592</v>
      </c>
      <c r="L9" s="1346"/>
      <c r="M9" s="222"/>
      <c r="N9" s="240">
        <v>7.2181422894930236E-2</v>
      </c>
      <c r="O9" s="241">
        <v>127558</v>
      </c>
      <c r="P9" s="242">
        <v>-2.3113412682663204E-2</v>
      </c>
      <c r="Q9" s="243">
        <v>-43794</v>
      </c>
      <c r="R9" s="242">
        <v>2.250411950619946E-2</v>
      </c>
      <c r="S9" s="243">
        <v>41654</v>
      </c>
      <c r="T9" s="242">
        <v>4.7243903109155383E-2</v>
      </c>
      <c r="U9" s="243">
        <v>89414</v>
      </c>
      <c r="V9" s="242">
        <v>4.003697241901949E-2</v>
      </c>
      <c r="W9" s="243">
        <v>79354</v>
      </c>
      <c r="X9" s="242">
        <v>5.0585726399698938E-2</v>
      </c>
      <c r="Y9" s="243">
        <v>104276</v>
      </c>
      <c r="Z9" s="242">
        <v>6.07387266771382E-2</v>
      </c>
      <c r="AA9" s="243">
        <v>129386</v>
      </c>
    </row>
    <row r="10" spans="1:27" x14ac:dyDescent="0.35">
      <c r="B10" s="244" t="s">
        <v>243</v>
      </c>
      <c r="C10" s="219"/>
      <c r="D10" s="245">
        <v>1638618</v>
      </c>
      <c r="E10" s="246">
        <v>1735551</v>
      </c>
      <c r="F10" s="246">
        <v>1709394</v>
      </c>
      <c r="G10" s="246">
        <v>1768008</v>
      </c>
      <c r="H10" s="246">
        <v>1850208</v>
      </c>
      <c r="I10" s="246">
        <v>1944185</v>
      </c>
      <c r="J10" s="247">
        <v>2037769</v>
      </c>
      <c r="K10" s="247">
        <v>2126756</v>
      </c>
      <c r="L10" s="248"/>
      <c r="M10" s="219"/>
      <c r="N10" s="249">
        <v>5.9155336997396502E-2</v>
      </c>
      <c r="O10" s="250">
        <v>96933</v>
      </c>
      <c r="P10" s="251">
        <v>-1.507129436127197E-2</v>
      </c>
      <c r="Q10" s="250">
        <v>-26157</v>
      </c>
      <c r="R10" s="251">
        <v>3.4289344644944375E-2</v>
      </c>
      <c r="S10" s="250">
        <v>58614</v>
      </c>
      <c r="T10" s="251">
        <v>4.6493002294107244E-2</v>
      </c>
      <c r="U10" s="250">
        <v>82200</v>
      </c>
      <c r="V10" s="251">
        <v>5.0792667635206401E-2</v>
      </c>
      <c r="W10" s="250">
        <v>93977</v>
      </c>
      <c r="X10" s="251">
        <v>4.8135336914953974E-2</v>
      </c>
      <c r="Y10" s="250">
        <v>93584</v>
      </c>
      <c r="Z10" s="251">
        <v>6.5256046409820412E-2</v>
      </c>
      <c r="AA10" s="250">
        <v>130282</v>
      </c>
    </row>
    <row r="11" spans="1:27" x14ac:dyDescent="0.35">
      <c r="B11" s="252" t="s">
        <v>341</v>
      </c>
      <c r="C11" s="219"/>
      <c r="D11" s="253">
        <v>334306</v>
      </c>
      <c r="E11" s="254">
        <v>350514</v>
      </c>
      <c r="F11" s="254">
        <v>352921</v>
      </c>
      <c r="G11" s="254">
        <v>352430</v>
      </c>
      <c r="H11" s="254">
        <v>359348</v>
      </c>
      <c r="I11" s="254">
        <v>377078</v>
      </c>
      <c r="J11" s="255">
        <v>401012</v>
      </c>
      <c r="K11" s="254">
        <v>415221</v>
      </c>
      <c r="L11" s="304"/>
      <c r="M11" s="222"/>
      <c r="N11" s="256">
        <v>4.8482527983344514E-2</v>
      </c>
      <c r="O11" s="257">
        <v>16208</v>
      </c>
      <c r="P11" s="258">
        <v>6.8670580918308577E-3</v>
      </c>
      <c r="Q11" s="257">
        <v>2407</v>
      </c>
      <c r="R11" s="258">
        <v>-1.3912461995744252E-3</v>
      </c>
      <c r="S11" s="257">
        <v>-491</v>
      </c>
      <c r="T11" s="258">
        <v>1.9629429957722211E-2</v>
      </c>
      <c r="U11" s="257">
        <v>6918</v>
      </c>
      <c r="V11" s="258">
        <v>4.9339359061411292E-2</v>
      </c>
      <c r="W11" s="257">
        <v>17730</v>
      </c>
      <c r="X11" s="258">
        <v>6.3472278944939786E-2</v>
      </c>
      <c r="Y11" s="257">
        <v>23934</v>
      </c>
      <c r="Z11" s="258">
        <v>6.4622824133307111E-2</v>
      </c>
      <c r="AA11" s="257">
        <v>25204</v>
      </c>
    </row>
    <row r="12" spans="1:27" x14ac:dyDescent="0.35">
      <c r="B12" s="303" t="s">
        <v>342</v>
      </c>
      <c r="C12" s="219"/>
      <c r="D12" s="1200">
        <v>1304312</v>
      </c>
      <c r="E12" s="1201">
        <v>1385037</v>
      </c>
      <c r="F12" s="1203">
        <v>1356473</v>
      </c>
      <c r="G12" s="1203">
        <v>1415578</v>
      </c>
      <c r="H12" s="1201">
        <v>1490860</v>
      </c>
      <c r="I12" s="1201">
        <v>1567107</v>
      </c>
      <c r="J12" s="1204">
        <v>1636757</v>
      </c>
      <c r="K12" s="1204">
        <v>1711535</v>
      </c>
      <c r="L12" s="1205"/>
      <c r="M12" s="219"/>
      <c r="N12" s="1207">
        <v>6.1890866602469341E-2</v>
      </c>
      <c r="O12" s="1206">
        <v>80725</v>
      </c>
      <c r="P12" s="1209">
        <v>-2.0623275768084204E-2</v>
      </c>
      <c r="Q12" s="1211">
        <v>-28564</v>
      </c>
      <c r="R12" s="1213">
        <v>4.3572559129448241E-2</v>
      </c>
      <c r="S12" s="1211">
        <v>59105</v>
      </c>
      <c r="T12" s="1209">
        <v>5.3181103407936581E-2</v>
      </c>
      <c r="U12" s="1211">
        <v>75282</v>
      </c>
      <c r="V12" s="1209">
        <v>5.1142964463464002E-2</v>
      </c>
      <c r="W12" s="1211">
        <v>76247</v>
      </c>
      <c r="X12" s="1213">
        <v>4.4444954939260706E-2</v>
      </c>
      <c r="Y12" s="1211">
        <v>69650</v>
      </c>
      <c r="Z12" s="1213">
        <v>6.5409780653948424E-2</v>
      </c>
      <c r="AA12" s="1211">
        <v>105078</v>
      </c>
    </row>
    <row r="13" spans="1:27" x14ac:dyDescent="0.35">
      <c r="B13" s="1199" t="s">
        <v>343</v>
      </c>
      <c r="C13" s="219"/>
      <c r="D13" s="253">
        <v>429437</v>
      </c>
      <c r="E13" s="1202">
        <v>467298</v>
      </c>
      <c r="F13" s="254">
        <v>473559</v>
      </c>
      <c r="G13" s="254">
        <v>487549</v>
      </c>
      <c r="H13" s="1202">
        <v>515590</v>
      </c>
      <c r="I13" s="1202">
        <v>543298</v>
      </c>
      <c r="J13" s="255">
        <v>591643</v>
      </c>
      <c r="K13" s="255">
        <v>637548</v>
      </c>
      <c r="L13" s="269"/>
      <c r="M13" s="219"/>
      <c r="N13" s="1208">
        <v>8.8164270894217411E-2</v>
      </c>
      <c r="O13" s="257">
        <v>37861</v>
      </c>
      <c r="P13" s="1210">
        <v>1.3398302582078303E-2</v>
      </c>
      <c r="Q13" s="1212">
        <v>6261</v>
      </c>
      <c r="R13" s="258">
        <v>2.9542253446772193E-2</v>
      </c>
      <c r="S13" s="1212">
        <v>13990</v>
      </c>
      <c r="T13" s="1210">
        <v>5.7514219083620421E-2</v>
      </c>
      <c r="U13" s="1212">
        <v>28041</v>
      </c>
      <c r="V13" s="1210">
        <v>5.374037510424956E-2</v>
      </c>
      <c r="W13" s="1212">
        <v>27708</v>
      </c>
      <c r="X13" s="258">
        <v>8.8984314317372748E-2</v>
      </c>
      <c r="Y13" s="1212">
        <v>48345</v>
      </c>
      <c r="Z13" s="258">
        <v>0.11100306875153576</v>
      </c>
      <c r="AA13" s="1212">
        <v>63699</v>
      </c>
    </row>
    <row r="14" spans="1:27" x14ac:dyDescent="0.35">
      <c r="B14" s="252" t="s">
        <v>344</v>
      </c>
      <c r="C14" s="219"/>
      <c r="D14" s="253">
        <v>490680</v>
      </c>
      <c r="E14" s="254">
        <v>515590</v>
      </c>
      <c r="F14" s="254">
        <v>506355</v>
      </c>
      <c r="G14" s="254">
        <v>529632</v>
      </c>
      <c r="H14" s="254">
        <v>560619</v>
      </c>
      <c r="I14" s="254">
        <v>592130</v>
      </c>
      <c r="J14" s="255">
        <v>612870</v>
      </c>
      <c r="K14" s="1347">
        <v>635074</v>
      </c>
      <c r="M14" s="222"/>
      <c r="N14" s="256">
        <v>5.076628352490431E-2</v>
      </c>
      <c r="O14" s="257">
        <v>24910</v>
      </c>
      <c r="P14" s="258">
        <v>-1.7911518842491092E-2</v>
      </c>
      <c r="Q14" s="257">
        <v>-9235</v>
      </c>
      <c r="R14" s="258">
        <v>4.5969724797819689E-2</v>
      </c>
      <c r="S14" s="257">
        <v>23277</v>
      </c>
      <c r="T14" s="258">
        <v>5.8506661228928669E-2</v>
      </c>
      <c r="U14" s="257">
        <v>30987</v>
      </c>
      <c r="V14" s="258">
        <v>5.6207513480634796E-2</v>
      </c>
      <c r="W14" s="257">
        <v>31511</v>
      </c>
      <c r="X14" s="258">
        <v>3.5026092243257478E-2</v>
      </c>
      <c r="Y14" s="257">
        <v>20740</v>
      </c>
      <c r="Z14" s="258">
        <v>5.1978234042024507E-2</v>
      </c>
      <c r="AA14" s="257">
        <v>31379</v>
      </c>
    </row>
    <row r="15" spans="1:27" x14ac:dyDescent="0.35">
      <c r="B15" s="259" t="s">
        <v>345</v>
      </c>
      <c r="C15" s="219"/>
      <c r="D15" s="260">
        <v>384195</v>
      </c>
      <c r="E15" s="261">
        <v>402149</v>
      </c>
      <c r="F15" s="261">
        <v>376559</v>
      </c>
      <c r="G15" s="261">
        <v>398397</v>
      </c>
      <c r="H15" s="261">
        <v>414651</v>
      </c>
      <c r="I15" s="261">
        <v>431679</v>
      </c>
      <c r="J15" s="262">
        <v>432244</v>
      </c>
      <c r="K15" s="1348">
        <v>438913</v>
      </c>
      <c r="L15" s="263"/>
      <c r="M15" s="222"/>
      <c r="N15" s="264">
        <v>4.67314775049128E-2</v>
      </c>
      <c r="O15" s="265">
        <v>17954</v>
      </c>
      <c r="P15" s="266">
        <v>-6.363313100368273E-2</v>
      </c>
      <c r="Q15" s="265">
        <v>-25590</v>
      </c>
      <c r="R15" s="266">
        <v>5.7993568072997936E-2</v>
      </c>
      <c r="S15" s="265">
        <v>21838</v>
      </c>
      <c r="T15" s="266">
        <v>4.0798499988704773E-2</v>
      </c>
      <c r="U15" s="265">
        <v>16254</v>
      </c>
      <c r="V15" s="266">
        <v>4.1065860205329319E-2</v>
      </c>
      <c r="W15" s="265">
        <v>17028</v>
      </c>
      <c r="X15" s="266">
        <v>1.3088429133685242E-3</v>
      </c>
      <c r="Y15" s="265">
        <v>565</v>
      </c>
      <c r="Z15" s="266">
        <v>2.3314751476406714E-2</v>
      </c>
      <c r="AA15" s="265">
        <v>10000</v>
      </c>
    </row>
    <row r="16" spans="1:27" x14ac:dyDescent="0.35">
      <c r="B16" s="244" t="s">
        <v>346</v>
      </c>
      <c r="C16" s="219"/>
      <c r="D16" s="245">
        <v>1054275</v>
      </c>
      <c r="E16" s="246">
        <v>1115183</v>
      </c>
      <c r="F16" s="246">
        <v>1124230</v>
      </c>
      <c r="G16" s="246">
        <v>1222142</v>
      </c>
      <c r="H16" s="246">
        <v>1313437</v>
      </c>
      <c r="I16" s="246">
        <v>1411866</v>
      </c>
      <c r="J16" s="247">
        <v>1518424</v>
      </c>
      <c r="K16" s="1349">
        <v>1595145</v>
      </c>
      <c r="L16" s="267"/>
      <c r="M16" s="222"/>
      <c r="N16" s="249">
        <v>5.7772402836072212E-2</v>
      </c>
      <c r="O16" s="250">
        <v>60908</v>
      </c>
      <c r="P16" s="268">
        <v>8.1125698652149136E-3</v>
      </c>
      <c r="Q16" s="250">
        <v>9047</v>
      </c>
      <c r="R16" s="268">
        <v>8.7092498865890322E-2</v>
      </c>
      <c r="S16" s="250">
        <v>97912</v>
      </c>
      <c r="T16" s="268">
        <v>7.4700812180581222E-2</v>
      </c>
      <c r="U16" s="250">
        <v>91295</v>
      </c>
      <c r="V16" s="268">
        <v>7.4940023769697328E-2</v>
      </c>
      <c r="W16" s="250">
        <v>98429</v>
      </c>
      <c r="X16" s="268">
        <v>7.5473168133519675E-2</v>
      </c>
      <c r="Y16" s="250">
        <v>106558</v>
      </c>
      <c r="Z16" s="268">
        <v>8.3698043270609146E-2</v>
      </c>
      <c r="AA16" s="250">
        <v>123199</v>
      </c>
    </row>
    <row r="17" spans="2:27" x14ac:dyDescent="0.35">
      <c r="B17" s="252" t="s">
        <v>343</v>
      </c>
      <c r="C17" s="219"/>
      <c r="D17" s="253">
        <v>277636</v>
      </c>
      <c r="E17" s="254">
        <v>310719</v>
      </c>
      <c r="F17" s="254">
        <v>337667</v>
      </c>
      <c r="G17" s="254">
        <v>378893</v>
      </c>
      <c r="H17" s="254">
        <v>419029</v>
      </c>
      <c r="I17" s="254">
        <v>459833</v>
      </c>
      <c r="J17" s="255">
        <v>525352</v>
      </c>
      <c r="K17" s="1347">
        <v>572236</v>
      </c>
      <c r="M17" s="222"/>
      <c r="N17" s="256">
        <v>0.11915961906957317</v>
      </c>
      <c r="O17" s="257">
        <v>33083</v>
      </c>
      <c r="P17" s="258">
        <v>8.6727879531023122E-2</v>
      </c>
      <c r="Q17" s="257">
        <v>26948</v>
      </c>
      <c r="R17" s="258">
        <v>0.12209069882458157</v>
      </c>
      <c r="S17" s="257">
        <v>41226</v>
      </c>
      <c r="T17" s="258">
        <v>0.10592964240563951</v>
      </c>
      <c r="U17" s="257">
        <v>40136</v>
      </c>
      <c r="V17" s="258">
        <v>9.7377508477933583E-2</v>
      </c>
      <c r="W17" s="257">
        <v>40804</v>
      </c>
      <c r="X17" s="258">
        <v>0.14248433670484717</v>
      </c>
      <c r="Y17" s="257">
        <v>65519</v>
      </c>
      <c r="Z17" s="258">
        <v>0.1453103671887821</v>
      </c>
      <c r="AA17" s="257">
        <v>72602</v>
      </c>
    </row>
    <row r="18" spans="2:27" x14ac:dyDescent="0.35">
      <c r="B18" s="252" t="s">
        <v>344</v>
      </c>
      <c r="C18" s="219"/>
      <c r="D18" s="253">
        <v>427294</v>
      </c>
      <c r="E18" s="254">
        <v>442658</v>
      </c>
      <c r="F18" s="254">
        <v>443395</v>
      </c>
      <c r="G18" s="254">
        <v>474372</v>
      </c>
      <c r="H18" s="254">
        <v>508082</v>
      </c>
      <c r="I18" s="254">
        <v>544804</v>
      </c>
      <c r="J18" s="255">
        <v>578248</v>
      </c>
      <c r="K18" s="1347">
        <v>600811</v>
      </c>
      <c r="L18" s="269"/>
      <c r="M18" s="219"/>
      <c r="N18" s="256">
        <v>3.5956507697276319E-2</v>
      </c>
      <c r="O18" s="257">
        <v>15364</v>
      </c>
      <c r="P18" s="258">
        <v>1.6649422353147703E-3</v>
      </c>
      <c r="Q18" s="257">
        <v>737</v>
      </c>
      <c r="R18" s="258">
        <v>6.9863214515274219E-2</v>
      </c>
      <c r="S18" s="257">
        <v>30977</v>
      </c>
      <c r="T18" s="258">
        <v>7.1062372989974198E-2</v>
      </c>
      <c r="U18" s="257">
        <v>33710</v>
      </c>
      <c r="V18" s="258">
        <v>7.2275735019150522E-2</v>
      </c>
      <c r="W18" s="257">
        <v>36722</v>
      </c>
      <c r="X18" s="258">
        <v>6.138721448447515E-2</v>
      </c>
      <c r="Y18" s="257">
        <v>33444</v>
      </c>
      <c r="Z18" s="258">
        <v>6.5982165351955668E-2</v>
      </c>
      <c r="AA18" s="257">
        <v>37189</v>
      </c>
    </row>
    <row r="19" spans="2:27" x14ac:dyDescent="0.35">
      <c r="B19" s="259" t="s">
        <v>345</v>
      </c>
      <c r="C19" s="219"/>
      <c r="D19" s="260">
        <v>349345</v>
      </c>
      <c r="E19" s="261">
        <v>361806</v>
      </c>
      <c r="F19" s="261">
        <v>343168</v>
      </c>
      <c r="G19" s="261">
        <v>368877</v>
      </c>
      <c r="H19" s="261">
        <v>386326</v>
      </c>
      <c r="I19" s="261">
        <v>407229</v>
      </c>
      <c r="J19" s="262">
        <v>414824</v>
      </c>
      <c r="K19" s="1347">
        <v>422098</v>
      </c>
      <c r="L19" s="270"/>
      <c r="M19" s="219"/>
      <c r="N19" s="264">
        <v>3.5669610270649299E-2</v>
      </c>
      <c r="O19" s="265">
        <v>12461</v>
      </c>
      <c r="P19" s="266">
        <v>-5.151379468554973E-2</v>
      </c>
      <c r="Q19" s="265">
        <v>-18638</v>
      </c>
      <c r="R19" s="266">
        <v>7.4916658895934463E-2</v>
      </c>
      <c r="S19" s="265">
        <v>25709</v>
      </c>
      <c r="T19" s="266">
        <v>4.7303030549478597E-2</v>
      </c>
      <c r="U19" s="265">
        <v>17449</v>
      </c>
      <c r="V19" s="266">
        <v>5.4107153026200727E-2</v>
      </c>
      <c r="W19" s="265">
        <v>20903</v>
      </c>
      <c r="X19" s="266">
        <v>1.8650439924465134E-2</v>
      </c>
      <c r="Y19" s="265">
        <v>7595</v>
      </c>
      <c r="Z19" s="266">
        <v>3.2807262228094602E-2</v>
      </c>
      <c r="AA19" s="265">
        <v>13408</v>
      </c>
    </row>
    <row r="20" spans="2:27" ht="15" customHeight="1" x14ac:dyDescent="0.35">
      <c r="B20" s="244" t="s">
        <v>347</v>
      </c>
      <c r="C20" s="219"/>
      <c r="D20" s="245">
        <v>250037</v>
      </c>
      <c r="E20" s="246">
        <v>269854</v>
      </c>
      <c r="F20" s="246">
        <v>232243</v>
      </c>
      <c r="G20" s="246">
        <v>193436</v>
      </c>
      <c r="H20" s="246">
        <v>177423</v>
      </c>
      <c r="I20" s="246">
        <v>155241</v>
      </c>
      <c r="J20" s="247">
        <v>118333</v>
      </c>
      <c r="K20" s="1349">
        <v>116390</v>
      </c>
      <c r="L20" s="267"/>
      <c r="M20" s="222"/>
      <c r="N20" s="249">
        <v>7.92562700720294E-2</v>
      </c>
      <c r="O20" s="250">
        <v>19817</v>
      </c>
      <c r="P20" s="268">
        <v>-0.13937536593861866</v>
      </c>
      <c r="Q20" s="250">
        <v>-37611</v>
      </c>
      <c r="R20" s="268">
        <v>-0.16709653251120593</v>
      </c>
      <c r="S20" s="250">
        <v>-38807</v>
      </c>
      <c r="T20" s="268">
        <v>-8.2781902024442244E-2</v>
      </c>
      <c r="U20" s="250">
        <v>-16013</v>
      </c>
      <c r="V20" s="268">
        <v>-0.12502324952232802</v>
      </c>
      <c r="W20" s="250">
        <v>-22182</v>
      </c>
      <c r="X20" s="268">
        <v>-0.23774647161510165</v>
      </c>
      <c r="Y20" s="250">
        <v>-36908</v>
      </c>
      <c r="Z20" s="268">
        <v>-0.13471760673848232</v>
      </c>
      <c r="AA20" s="250">
        <v>-18121</v>
      </c>
    </row>
    <row r="21" spans="2:27" x14ac:dyDescent="0.35">
      <c r="B21" s="252" t="s">
        <v>343</v>
      </c>
      <c r="C21" s="219"/>
      <c r="D21" s="253">
        <v>151801</v>
      </c>
      <c r="E21" s="254">
        <v>156579</v>
      </c>
      <c r="F21" s="254">
        <v>135892</v>
      </c>
      <c r="G21" s="254">
        <v>108656</v>
      </c>
      <c r="H21" s="254">
        <v>96561</v>
      </c>
      <c r="I21" s="254">
        <v>83465</v>
      </c>
      <c r="J21" s="255">
        <v>66291</v>
      </c>
      <c r="K21" s="1347">
        <v>65312</v>
      </c>
      <c r="M21" s="222"/>
      <c r="N21" s="256">
        <v>3.1475418475504169E-2</v>
      </c>
      <c r="O21" s="257">
        <v>4778</v>
      </c>
      <c r="P21" s="258">
        <v>-0.13211861105256772</v>
      </c>
      <c r="Q21" s="257">
        <v>-20687</v>
      </c>
      <c r="R21" s="258">
        <v>-0.20042386601124418</v>
      </c>
      <c r="S21" s="257">
        <v>-27236</v>
      </c>
      <c r="T21" s="258">
        <v>-0.11131460756884115</v>
      </c>
      <c r="U21" s="257">
        <v>-12095</v>
      </c>
      <c r="V21" s="258">
        <v>-0.1356241132548337</v>
      </c>
      <c r="W21" s="257">
        <v>-13096</v>
      </c>
      <c r="X21" s="258">
        <v>-0.20576289462649011</v>
      </c>
      <c r="Y21" s="257">
        <v>-17174</v>
      </c>
      <c r="Z21" s="258">
        <v>-0.1199622717779425</v>
      </c>
      <c r="AA21" s="257">
        <v>-8903</v>
      </c>
    </row>
    <row r="22" spans="2:27" x14ac:dyDescent="0.35">
      <c r="B22" s="252" t="s">
        <v>344</v>
      </c>
      <c r="C22" s="219"/>
      <c r="D22" s="253">
        <v>63386</v>
      </c>
      <c r="E22" s="254">
        <v>72932</v>
      </c>
      <c r="F22" s="254">
        <v>62960</v>
      </c>
      <c r="G22" s="254">
        <v>55260</v>
      </c>
      <c r="H22" s="254">
        <v>52537</v>
      </c>
      <c r="I22" s="254">
        <v>47326</v>
      </c>
      <c r="J22" s="255">
        <v>34622</v>
      </c>
      <c r="K22" s="1347">
        <v>34263</v>
      </c>
      <c r="M22" s="222"/>
      <c r="N22" s="256">
        <v>0.15060107910264087</v>
      </c>
      <c r="O22" s="257">
        <v>9546</v>
      </c>
      <c r="P22" s="258">
        <v>-0.13673010475511438</v>
      </c>
      <c r="Q22" s="257">
        <v>-9972</v>
      </c>
      <c r="R22" s="258">
        <v>-0.12229987293519695</v>
      </c>
      <c r="S22" s="257">
        <v>-7700</v>
      </c>
      <c r="T22" s="258">
        <v>-4.9276149113282708E-2</v>
      </c>
      <c r="U22" s="257">
        <v>-2723</v>
      </c>
      <c r="V22" s="258">
        <v>-9.9187239469326394E-2</v>
      </c>
      <c r="W22" s="257">
        <v>-5211</v>
      </c>
      <c r="X22" s="258">
        <v>-0.26843595486624683</v>
      </c>
      <c r="Y22" s="257">
        <v>-12704</v>
      </c>
      <c r="Z22" s="258">
        <v>-0.14498540164200335</v>
      </c>
      <c r="AA22" s="257">
        <v>-5810</v>
      </c>
    </row>
    <row r="23" spans="2:27" x14ac:dyDescent="0.35">
      <c r="B23" s="259" t="s">
        <v>345</v>
      </c>
      <c r="C23" s="219"/>
      <c r="D23" s="260">
        <v>34850</v>
      </c>
      <c r="E23" s="261">
        <v>40343</v>
      </c>
      <c r="F23" s="261">
        <v>33391</v>
      </c>
      <c r="G23" s="261">
        <v>29520</v>
      </c>
      <c r="H23" s="261">
        <v>28325</v>
      </c>
      <c r="I23" s="261">
        <v>24450</v>
      </c>
      <c r="J23" s="262">
        <v>17420</v>
      </c>
      <c r="K23" s="1348">
        <v>16815</v>
      </c>
      <c r="L23" s="263"/>
      <c r="M23" s="222"/>
      <c r="N23" s="264">
        <f t="shared" ref="N23" si="0">E23/D23-1</f>
        <v>0.15761836441893839</v>
      </c>
      <c r="O23" s="265">
        <f t="shared" ref="O23" si="1">E23-D23</f>
        <v>5493</v>
      </c>
      <c r="P23" s="266">
        <f t="shared" ref="P23" si="2">F23/E23-1</f>
        <v>-0.17232233596906521</v>
      </c>
      <c r="Q23" s="265">
        <f t="shared" ref="Q23" si="3">F23-E23</f>
        <v>-6952</v>
      </c>
      <c r="R23" s="266">
        <f t="shared" ref="R23" si="4">G23/F23-1</f>
        <v>-0.11592944206522715</v>
      </c>
      <c r="S23" s="265">
        <f t="shared" ref="S23" si="5">G23-F23</f>
        <v>-3871</v>
      </c>
      <c r="T23" s="266">
        <f t="shared" ref="T23" si="6">H23/G23-1</f>
        <v>-4.0481029810298108E-2</v>
      </c>
      <c r="U23" s="265">
        <f t="shared" ref="U23" si="7">H23-G23</f>
        <v>-1195</v>
      </c>
      <c r="V23" s="266">
        <f t="shared" ref="V23" si="8">I23/H23-1</f>
        <v>-0.13680494263018539</v>
      </c>
      <c r="W23" s="265">
        <f t="shared" ref="W23" si="9">I23-H23</f>
        <v>-3875</v>
      </c>
      <c r="X23" s="266">
        <v>-0.28752556237218818</v>
      </c>
      <c r="Y23" s="265">
        <v>-7030</v>
      </c>
      <c r="Z23" s="266">
        <v>-0.16852099095089745</v>
      </c>
      <c r="AA23" s="265">
        <v>-3408</v>
      </c>
    </row>
    <row r="24" spans="2:27" x14ac:dyDescent="0.35">
      <c r="M24" s="219"/>
    </row>
    <row r="25" spans="2:27" x14ac:dyDescent="0.35">
      <c r="B25" s="219"/>
      <c r="C25" s="219"/>
      <c r="D25" s="1423" t="s">
        <v>338</v>
      </c>
      <c r="E25" s="1423"/>
      <c r="F25" s="1423"/>
      <c r="G25" s="1423"/>
      <c r="H25" s="1423"/>
      <c r="I25" s="1423"/>
      <c r="J25" s="1423"/>
      <c r="K25" s="1423"/>
      <c r="L25" s="1423"/>
      <c r="M25" s="219"/>
      <c r="N25" s="1420" t="s">
        <v>339</v>
      </c>
      <c r="O25" s="1421"/>
      <c r="P25" s="1421"/>
      <c r="Q25" s="1421"/>
      <c r="R25" s="1421"/>
      <c r="S25" s="1421"/>
      <c r="T25" s="1421"/>
      <c r="U25" s="1421"/>
      <c r="V25" s="1421"/>
      <c r="W25" s="1421"/>
      <c r="X25" s="1421"/>
      <c r="Y25" s="1421"/>
      <c r="Z25" s="1421"/>
      <c r="AA25" s="1421"/>
    </row>
    <row r="26" spans="2:27" ht="24" customHeight="1" x14ac:dyDescent="0.35">
      <c r="B26" s="219"/>
      <c r="C26" s="219"/>
      <c r="D26" s="1424"/>
      <c r="E26" s="1424"/>
      <c r="F26" s="1424"/>
      <c r="G26" s="1424"/>
      <c r="H26" s="1424"/>
      <c r="I26" s="1424"/>
      <c r="J26" s="1424"/>
      <c r="K26" s="1424"/>
      <c r="L26" s="1424"/>
      <c r="M26" s="219"/>
      <c r="N26" s="1425">
        <v>43830</v>
      </c>
      <c r="O26" s="1426"/>
      <c r="P26" s="1427">
        <v>44196</v>
      </c>
      <c r="Q26" s="1428"/>
      <c r="R26" s="1427">
        <v>44561</v>
      </c>
      <c r="S26" s="1428"/>
      <c r="T26" s="1429">
        <v>44926</v>
      </c>
      <c r="U26" s="1430"/>
      <c r="V26" s="1417">
        <v>44926</v>
      </c>
      <c r="W26" s="1418"/>
      <c r="X26" s="1417">
        <f>X6</f>
        <v>45657</v>
      </c>
      <c r="Y26" s="1418"/>
      <c r="Z26" s="1417">
        <f>Z6</f>
        <v>45900</v>
      </c>
      <c r="AA26" s="1419"/>
    </row>
    <row r="27" spans="2:27" x14ac:dyDescent="0.35">
      <c r="B27" s="225"/>
      <c r="C27" s="225"/>
      <c r="D27" s="226">
        <v>43465</v>
      </c>
      <c r="E27" s="227">
        <v>43830</v>
      </c>
      <c r="F27" s="228">
        <v>44196</v>
      </c>
      <c r="G27" s="228">
        <v>44561</v>
      </c>
      <c r="H27" s="228">
        <v>44926</v>
      </c>
      <c r="I27" s="228">
        <v>45291</v>
      </c>
      <c r="J27" s="228">
        <v>45657</v>
      </c>
      <c r="K27" s="228">
        <v>45900</v>
      </c>
      <c r="L27" s="229"/>
      <c r="M27" s="219"/>
      <c r="N27" s="230" t="s">
        <v>28</v>
      </c>
      <c r="O27" s="231" t="s">
        <v>340</v>
      </c>
      <c r="P27" s="232" t="s">
        <v>28</v>
      </c>
      <c r="Q27" s="233" t="s">
        <v>340</v>
      </c>
      <c r="R27" s="231" t="s">
        <v>28</v>
      </c>
      <c r="S27" s="232" t="s">
        <v>340</v>
      </c>
      <c r="T27" s="232" t="s">
        <v>28</v>
      </c>
      <c r="U27" s="232" t="s">
        <v>340</v>
      </c>
      <c r="V27" s="232" t="s">
        <v>28</v>
      </c>
      <c r="W27" s="227" t="s">
        <v>340</v>
      </c>
      <c r="X27" s="231" t="s">
        <v>28</v>
      </c>
      <c r="Y27" s="228" t="s">
        <v>340</v>
      </c>
      <c r="Z27" s="231" t="s">
        <v>28</v>
      </c>
      <c r="AA27" s="229" t="s">
        <v>340</v>
      </c>
    </row>
    <row r="28" spans="2:27" x14ac:dyDescent="0.35">
      <c r="B28" s="235" t="s">
        <v>69</v>
      </c>
      <c r="C28" s="219"/>
      <c r="D28" s="236">
        <v>1320659</v>
      </c>
      <c r="E28" s="237">
        <v>1411021</v>
      </c>
      <c r="F28" s="237">
        <v>1427207</v>
      </c>
      <c r="G28" s="237">
        <v>1569205</v>
      </c>
      <c r="H28" s="237">
        <v>1727429</v>
      </c>
      <c r="I28" s="237">
        <v>1906051</v>
      </c>
      <c r="J28" s="238">
        <v>2125145</v>
      </c>
      <c r="K28" s="1350">
        <v>2248025</v>
      </c>
      <c r="L28" s="239"/>
      <c r="M28" s="223"/>
      <c r="N28" s="271">
        <v>6.842190149008931E-2</v>
      </c>
      <c r="O28" s="272">
        <v>90362</v>
      </c>
      <c r="P28" s="273">
        <v>1.1471126227037054E-2</v>
      </c>
      <c r="Q28" s="237">
        <f t="shared" ref="Q28:Q43" si="10">F28-E28</f>
        <v>16186</v>
      </c>
      <c r="R28" s="273">
        <f>G28/F28-1</f>
        <v>9.9493626362538778E-2</v>
      </c>
      <c r="S28" s="237">
        <f>G28-F28</f>
        <v>141998</v>
      </c>
      <c r="T28" s="273">
        <f>H28/G28-1</f>
        <v>0.10083067540569912</v>
      </c>
      <c r="U28" s="237">
        <f>H28-G28</f>
        <v>158224</v>
      </c>
      <c r="V28" s="273">
        <f>I28/H28-1</f>
        <v>0.10340338155721596</v>
      </c>
      <c r="W28" s="237">
        <f>I28-H28</f>
        <v>178622</v>
      </c>
      <c r="X28" s="273">
        <v>0.11494655704385659</v>
      </c>
      <c r="Y28" s="243">
        <v>219094</v>
      </c>
      <c r="Z28" s="273">
        <v>0.10342317526121336</v>
      </c>
      <c r="AA28" s="243">
        <v>210706</v>
      </c>
    </row>
    <row r="29" spans="2:27" ht="15" customHeight="1" x14ac:dyDescent="0.35">
      <c r="B29" s="274" t="s">
        <v>348</v>
      </c>
      <c r="C29" s="219"/>
      <c r="D29" s="275">
        <v>52274</v>
      </c>
      <c r="E29" s="276">
        <v>60438</v>
      </c>
      <c r="F29" s="276">
        <v>61411</v>
      </c>
      <c r="G29" s="276">
        <v>62214</v>
      </c>
      <c r="H29" s="276">
        <v>65642</v>
      </c>
      <c r="I29" s="276">
        <v>69697</v>
      </c>
      <c r="J29" s="277">
        <v>78342</v>
      </c>
      <c r="K29" s="1351">
        <v>77438</v>
      </c>
      <c r="L29" s="267"/>
      <c r="M29" s="222"/>
      <c r="N29" s="278">
        <v>0.15617706699315148</v>
      </c>
      <c r="O29" s="279">
        <v>8164</v>
      </c>
      <c r="P29" s="280">
        <v>1.6099142923326371E-2</v>
      </c>
      <c r="Q29" s="279">
        <f t="shared" si="10"/>
        <v>973</v>
      </c>
      <c r="R29" s="281">
        <f t="shared" ref="R29:R42" si="11">G29/F29-1</f>
        <v>1.3075833319763586E-2</v>
      </c>
      <c r="S29" s="276">
        <f t="shared" ref="S29:S43" si="12">G29-F29</f>
        <v>803</v>
      </c>
      <c r="T29" s="280">
        <f t="shared" ref="T29:T43" si="13">H29/G29-1</f>
        <v>5.510013823255222E-2</v>
      </c>
      <c r="U29" s="279">
        <f t="shared" ref="U29:U42" si="14">H29-G29</f>
        <v>3428</v>
      </c>
      <c r="V29" s="280">
        <f t="shared" ref="V29:V43" si="15">I29/H29-1</f>
        <v>6.1774473660156648E-2</v>
      </c>
      <c r="W29" s="279">
        <f t="shared" ref="W29:W43" si="16">I29-H29</f>
        <v>4055</v>
      </c>
      <c r="X29" s="281">
        <v>0.1240369025926511</v>
      </c>
      <c r="Y29" s="279">
        <v>8645</v>
      </c>
      <c r="Z29" s="281">
        <v>5.8778490271947925E-2</v>
      </c>
      <c r="AA29" s="279">
        <v>4299</v>
      </c>
    </row>
    <row r="30" spans="2:27" x14ac:dyDescent="0.35">
      <c r="B30" s="252" t="s">
        <v>349</v>
      </c>
      <c r="C30" s="219"/>
      <c r="D30" s="253">
        <v>224714</v>
      </c>
      <c r="E30" s="254">
        <v>246617</v>
      </c>
      <c r="F30" s="254">
        <v>254644</v>
      </c>
      <c r="G30" s="254">
        <v>292469</v>
      </c>
      <c r="H30" s="254">
        <v>351993</v>
      </c>
      <c r="I30" s="254">
        <v>427677</v>
      </c>
      <c r="J30" s="255">
        <v>524561</v>
      </c>
      <c r="K30" s="255">
        <v>572680</v>
      </c>
      <c r="L30" s="269"/>
      <c r="M30" s="219"/>
      <c r="N30" s="256">
        <v>9.747056258177067E-2</v>
      </c>
      <c r="O30" s="257">
        <v>21903</v>
      </c>
      <c r="P30" s="258">
        <v>3.2548445565390827E-2</v>
      </c>
      <c r="Q30" s="257">
        <f t="shared" si="10"/>
        <v>8027</v>
      </c>
      <c r="R30" s="282">
        <f t="shared" si="11"/>
        <v>0.14854070781169004</v>
      </c>
      <c r="S30" s="254">
        <f t="shared" si="12"/>
        <v>37825</v>
      </c>
      <c r="T30" s="258">
        <f t="shared" si="13"/>
        <v>0.20352242459884629</v>
      </c>
      <c r="U30" s="257">
        <f t="shared" si="14"/>
        <v>59524</v>
      </c>
      <c r="V30" s="258">
        <f t="shared" si="15"/>
        <v>0.21501563951555847</v>
      </c>
      <c r="W30" s="257">
        <f t="shared" si="16"/>
        <v>75684</v>
      </c>
      <c r="X30" s="282">
        <v>0.22653544614276666</v>
      </c>
      <c r="Y30" s="257">
        <v>96884</v>
      </c>
      <c r="Z30" s="282">
        <v>0.15253568718843513</v>
      </c>
      <c r="AA30" s="257">
        <v>75793</v>
      </c>
    </row>
    <row r="31" spans="2:27" x14ac:dyDescent="0.35">
      <c r="B31" s="252" t="s">
        <v>350</v>
      </c>
      <c r="C31" s="219"/>
      <c r="D31" s="253">
        <v>235924</v>
      </c>
      <c r="E31" s="254">
        <v>250318</v>
      </c>
      <c r="F31" s="254">
        <v>253202</v>
      </c>
      <c r="G31" s="254">
        <v>291129</v>
      </c>
      <c r="H31" s="254">
        <v>322595</v>
      </c>
      <c r="I31" s="254">
        <v>343152</v>
      </c>
      <c r="J31" s="255">
        <v>357497</v>
      </c>
      <c r="K31" s="255">
        <v>362913</v>
      </c>
      <c r="L31" s="269"/>
      <c r="M31" s="219"/>
      <c r="N31" s="256">
        <v>6.1011173089638993E-2</v>
      </c>
      <c r="O31" s="257">
        <v>14394</v>
      </c>
      <c r="P31" s="258">
        <v>1.1521344849351633E-2</v>
      </c>
      <c r="Q31" s="257">
        <f t="shared" si="10"/>
        <v>2884</v>
      </c>
      <c r="R31" s="282">
        <f t="shared" si="11"/>
        <v>0.14978949613352177</v>
      </c>
      <c r="S31" s="254">
        <f t="shared" si="12"/>
        <v>37927</v>
      </c>
      <c r="T31" s="258">
        <f t="shared" si="13"/>
        <v>0.1080826712556977</v>
      </c>
      <c r="U31" s="257">
        <f t="shared" si="14"/>
        <v>31466</v>
      </c>
      <c r="V31" s="258">
        <f t="shared" si="15"/>
        <v>6.3723864288039112E-2</v>
      </c>
      <c r="W31" s="257">
        <f t="shared" si="16"/>
        <v>20557</v>
      </c>
      <c r="X31" s="282">
        <v>4.1803632209633124E-2</v>
      </c>
      <c r="Y31" s="257">
        <v>14345</v>
      </c>
      <c r="Z31" s="282">
        <v>5.2229783211896752E-2</v>
      </c>
      <c r="AA31" s="257">
        <v>18014</v>
      </c>
    </row>
    <row r="32" spans="2:27" x14ac:dyDescent="0.35">
      <c r="B32" s="252" t="s">
        <v>351</v>
      </c>
      <c r="C32" s="219"/>
      <c r="D32" s="253">
        <v>94802</v>
      </c>
      <c r="E32" s="254">
        <v>96748</v>
      </c>
      <c r="F32" s="254">
        <v>88465</v>
      </c>
      <c r="G32" s="254">
        <v>91795</v>
      </c>
      <c r="H32" s="254">
        <v>97929</v>
      </c>
      <c r="I32" s="254">
        <v>104917</v>
      </c>
      <c r="J32" s="255">
        <v>110349</v>
      </c>
      <c r="K32" s="255">
        <v>108849</v>
      </c>
      <c r="L32" s="304"/>
      <c r="M32" s="222"/>
      <c r="N32" s="256">
        <v>2.0526993101411373E-2</v>
      </c>
      <c r="O32" s="257">
        <v>1946</v>
      </c>
      <c r="P32" s="258">
        <v>-8.5614172902799046E-2</v>
      </c>
      <c r="Q32" s="257">
        <f t="shared" si="10"/>
        <v>-8283</v>
      </c>
      <c r="R32" s="282">
        <f t="shared" si="11"/>
        <v>3.764200531283568E-2</v>
      </c>
      <c r="S32" s="254">
        <f t="shared" si="12"/>
        <v>3330</v>
      </c>
      <c r="T32" s="258">
        <f t="shared" si="13"/>
        <v>6.6822811699983609E-2</v>
      </c>
      <c r="U32" s="257">
        <f t="shared" si="14"/>
        <v>6134</v>
      </c>
      <c r="V32" s="258">
        <f t="shared" si="15"/>
        <v>7.1357820461763088E-2</v>
      </c>
      <c r="W32" s="257">
        <f t="shared" si="16"/>
        <v>6988</v>
      </c>
      <c r="X32" s="282">
        <v>5.1774259652868526E-2</v>
      </c>
      <c r="Y32" s="257">
        <v>5432</v>
      </c>
      <c r="Z32" s="282">
        <v>1.5733042188068591E-2</v>
      </c>
      <c r="AA32" s="257">
        <v>1686</v>
      </c>
    </row>
    <row r="33" spans="2:31" x14ac:dyDescent="0.35">
      <c r="B33" s="252" t="s">
        <v>352</v>
      </c>
      <c r="C33" s="219"/>
      <c r="D33" s="253">
        <v>166579</v>
      </c>
      <c r="E33" s="254">
        <v>170785</v>
      </c>
      <c r="F33" s="254">
        <v>156437</v>
      </c>
      <c r="G33" s="254">
        <v>169990</v>
      </c>
      <c r="H33" s="254">
        <v>175956</v>
      </c>
      <c r="I33" s="254">
        <v>181817</v>
      </c>
      <c r="J33" s="255">
        <v>184545</v>
      </c>
      <c r="K33" s="255">
        <v>183406</v>
      </c>
      <c r="L33" s="269"/>
      <c r="M33" s="219"/>
      <c r="N33" s="256">
        <v>2.5249281121870082E-2</v>
      </c>
      <c r="O33" s="257">
        <v>4206</v>
      </c>
      <c r="P33" s="258">
        <v>-8.4012061949234385E-2</v>
      </c>
      <c r="Q33" s="257">
        <f t="shared" si="10"/>
        <v>-14348</v>
      </c>
      <c r="R33" s="282">
        <f t="shared" si="11"/>
        <v>8.6635514616107523E-2</v>
      </c>
      <c r="S33" s="254">
        <f t="shared" si="12"/>
        <v>13553</v>
      </c>
      <c r="T33" s="258">
        <f t="shared" si="13"/>
        <v>3.5096182128360409E-2</v>
      </c>
      <c r="U33" s="257">
        <f t="shared" si="14"/>
        <v>5966</v>
      </c>
      <c r="V33" s="258">
        <f t="shared" si="15"/>
        <v>3.3309463729568778E-2</v>
      </c>
      <c r="W33" s="257">
        <f t="shared" si="16"/>
        <v>5861</v>
      </c>
      <c r="X33" s="282">
        <v>1.5004097526633897E-2</v>
      </c>
      <c r="Y33" s="257">
        <v>2728</v>
      </c>
      <c r="Z33" s="282">
        <v>5.4216438160916702E-3</v>
      </c>
      <c r="AA33" s="257">
        <v>989</v>
      </c>
      <c r="AC33" s="224"/>
    </row>
    <row r="34" spans="2:31" x14ac:dyDescent="0.35">
      <c r="B34" s="252" t="s">
        <v>353</v>
      </c>
      <c r="C34" s="219"/>
      <c r="D34" s="253">
        <v>132491</v>
      </c>
      <c r="E34" s="254">
        <v>151340</v>
      </c>
      <c r="F34" s="254">
        <v>154547</v>
      </c>
      <c r="G34" s="254">
        <v>170517</v>
      </c>
      <c r="H34" s="254">
        <v>187214</v>
      </c>
      <c r="I34" s="254">
        <v>210403</v>
      </c>
      <c r="J34" s="255">
        <v>222787</v>
      </c>
      <c r="K34" s="255">
        <v>230816</v>
      </c>
      <c r="L34" s="304"/>
      <c r="M34" s="222"/>
      <c r="N34" s="256">
        <v>0.14226626714267376</v>
      </c>
      <c r="O34" s="257">
        <v>18849</v>
      </c>
      <c r="P34" s="258">
        <v>2.1190696445090529E-2</v>
      </c>
      <c r="Q34" s="257">
        <f t="shared" si="10"/>
        <v>3207</v>
      </c>
      <c r="R34" s="282">
        <f t="shared" si="11"/>
        <v>0.10333426077503938</v>
      </c>
      <c r="S34" s="254">
        <f t="shared" si="12"/>
        <v>15970</v>
      </c>
      <c r="T34" s="258">
        <f t="shared" si="13"/>
        <v>9.7919855498278752E-2</v>
      </c>
      <c r="U34" s="257">
        <f t="shared" si="14"/>
        <v>16697</v>
      </c>
      <c r="V34" s="258">
        <f t="shared" si="15"/>
        <v>0.12386359994444862</v>
      </c>
      <c r="W34" s="257">
        <f t="shared" si="16"/>
        <v>23189</v>
      </c>
      <c r="X34" s="282">
        <v>5.8858476352523503E-2</v>
      </c>
      <c r="Y34" s="257">
        <v>12384</v>
      </c>
      <c r="Z34" s="282">
        <v>5.7920331470948216E-2</v>
      </c>
      <c r="AA34" s="257">
        <v>12637</v>
      </c>
    </row>
    <row r="35" spans="2:31" x14ac:dyDescent="0.35">
      <c r="B35" s="252" t="s">
        <v>354</v>
      </c>
      <c r="C35" s="219"/>
      <c r="D35" s="253">
        <v>7022</v>
      </c>
      <c r="E35" s="254">
        <v>9202</v>
      </c>
      <c r="F35" s="254">
        <v>11820</v>
      </c>
      <c r="G35" s="254">
        <v>15678</v>
      </c>
      <c r="H35" s="254">
        <v>19892</v>
      </c>
      <c r="I35" s="254">
        <v>22322</v>
      </c>
      <c r="J35" s="255">
        <v>24661</v>
      </c>
      <c r="K35" s="255">
        <v>27660</v>
      </c>
      <c r="L35" s="269"/>
      <c r="M35" s="219"/>
      <c r="N35" s="256">
        <v>0.31045286243235548</v>
      </c>
      <c r="O35" s="257">
        <v>2180</v>
      </c>
      <c r="P35" s="258">
        <v>0.28450336883286242</v>
      </c>
      <c r="Q35" s="257">
        <f t="shared" si="10"/>
        <v>2618</v>
      </c>
      <c r="R35" s="282">
        <f t="shared" si="11"/>
        <v>0.3263959390862945</v>
      </c>
      <c r="S35" s="254">
        <f t="shared" si="12"/>
        <v>3858</v>
      </c>
      <c r="T35" s="258">
        <f t="shared" si="13"/>
        <v>0.26878428370965679</v>
      </c>
      <c r="U35" s="257">
        <f t="shared" si="14"/>
        <v>4214</v>
      </c>
      <c r="V35" s="258">
        <f t="shared" si="15"/>
        <v>0.12215966217574903</v>
      </c>
      <c r="W35" s="257">
        <f t="shared" si="16"/>
        <v>2430</v>
      </c>
      <c r="X35" s="282">
        <v>0.10478451751635154</v>
      </c>
      <c r="Y35" s="257">
        <v>2339</v>
      </c>
      <c r="Z35" s="282">
        <v>0.17877690176859162</v>
      </c>
      <c r="AA35" s="257">
        <v>4195</v>
      </c>
    </row>
    <row r="36" spans="2:31" x14ac:dyDescent="0.35">
      <c r="B36" s="252" t="s">
        <v>355</v>
      </c>
      <c r="C36" s="219"/>
      <c r="D36" s="253">
        <v>171</v>
      </c>
      <c r="E36" s="254">
        <v>236</v>
      </c>
      <c r="F36" s="254">
        <v>293</v>
      </c>
      <c r="G36" s="254">
        <v>388</v>
      </c>
      <c r="H36" s="254">
        <v>233</v>
      </c>
      <c r="I36" s="254">
        <v>197</v>
      </c>
      <c r="J36" s="255">
        <v>255</v>
      </c>
      <c r="K36" s="255">
        <v>345</v>
      </c>
      <c r="L36" s="304"/>
      <c r="M36" s="222"/>
      <c r="N36" s="256">
        <v>0.38011695906432741</v>
      </c>
      <c r="O36" s="257">
        <v>65</v>
      </c>
      <c r="P36" s="258">
        <v>0.24152542372881358</v>
      </c>
      <c r="Q36" s="257">
        <f t="shared" si="10"/>
        <v>57</v>
      </c>
      <c r="R36" s="282">
        <f t="shared" si="11"/>
        <v>0.32423208191126274</v>
      </c>
      <c r="S36" s="254">
        <f t="shared" si="12"/>
        <v>95</v>
      </c>
      <c r="T36" s="258">
        <f t="shared" si="13"/>
        <v>-0.39948453608247425</v>
      </c>
      <c r="U36" s="257">
        <f t="shared" si="14"/>
        <v>-155</v>
      </c>
      <c r="V36" s="258">
        <f t="shared" si="15"/>
        <v>-0.15450643776824036</v>
      </c>
      <c r="W36" s="257">
        <f t="shared" si="16"/>
        <v>-36</v>
      </c>
      <c r="X36" s="282">
        <v>0.29441624365482233</v>
      </c>
      <c r="Y36" s="257">
        <v>58</v>
      </c>
      <c r="Z36" s="282">
        <v>0.53333333333333344</v>
      </c>
      <c r="AA36" s="257">
        <v>120</v>
      </c>
    </row>
    <row r="37" spans="2:31" x14ac:dyDescent="0.35">
      <c r="B37" s="252" t="s">
        <v>356</v>
      </c>
      <c r="C37" s="219"/>
      <c r="D37" s="253">
        <v>29845</v>
      </c>
      <c r="E37" s="254">
        <v>37073</v>
      </c>
      <c r="F37" s="254">
        <v>46805</v>
      </c>
      <c r="G37" s="254">
        <v>56289</v>
      </c>
      <c r="H37" s="254">
        <v>61732</v>
      </c>
      <c r="I37" s="254">
        <v>67194</v>
      </c>
      <c r="J37" s="255">
        <v>67576</v>
      </c>
      <c r="K37" s="255">
        <v>67580</v>
      </c>
      <c r="L37" s="269"/>
      <c r="M37" s="219"/>
      <c r="N37" s="256">
        <v>0.24218462053945378</v>
      </c>
      <c r="O37" s="257">
        <v>7228</v>
      </c>
      <c r="P37" s="258">
        <v>0.26250910366034574</v>
      </c>
      <c r="Q37" s="257">
        <f t="shared" si="10"/>
        <v>9732</v>
      </c>
      <c r="R37" s="282">
        <f t="shared" si="11"/>
        <v>0.20262792436705479</v>
      </c>
      <c r="S37" s="254">
        <f t="shared" si="12"/>
        <v>9484</v>
      </c>
      <c r="T37" s="258">
        <f t="shared" si="13"/>
        <v>9.6697400913144715E-2</v>
      </c>
      <c r="U37" s="257">
        <f t="shared" si="14"/>
        <v>5443</v>
      </c>
      <c r="V37" s="258">
        <f t="shared" si="15"/>
        <v>8.8479232812803676E-2</v>
      </c>
      <c r="W37" s="257">
        <f t="shared" si="16"/>
        <v>5462</v>
      </c>
      <c r="X37" s="282">
        <v>5.6850314016132497E-3</v>
      </c>
      <c r="Y37" s="257">
        <v>382</v>
      </c>
      <c r="Z37" s="282">
        <v>-1.9143964353619092E-2</v>
      </c>
      <c r="AA37" s="257">
        <v>-1319</v>
      </c>
    </row>
    <row r="38" spans="2:31" x14ac:dyDescent="0.35">
      <c r="B38" s="252" t="s">
        <v>357</v>
      </c>
      <c r="C38" s="219"/>
      <c r="D38" s="253">
        <v>21423</v>
      </c>
      <c r="E38" s="254">
        <v>24365</v>
      </c>
      <c r="F38" s="254">
        <v>24374</v>
      </c>
      <c r="G38" s="254">
        <v>23330</v>
      </c>
      <c r="H38" s="254">
        <v>22270</v>
      </c>
      <c r="I38" s="254">
        <v>27295</v>
      </c>
      <c r="J38" s="255">
        <v>30196</v>
      </c>
      <c r="K38" s="255">
        <v>32124</v>
      </c>
      <c r="L38" s="269"/>
      <c r="M38" s="219"/>
      <c r="N38" s="256">
        <v>0.13732903888344294</v>
      </c>
      <c r="O38" s="257">
        <v>2942</v>
      </c>
      <c r="P38" s="258">
        <v>3.6938231069161276E-4</v>
      </c>
      <c r="Q38" s="257">
        <f t="shared" si="10"/>
        <v>9</v>
      </c>
      <c r="R38" s="282">
        <f t="shared" si="11"/>
        <v>-4.2832526462624143E-2</v>
      </c>
      <c r="S38" s="254">
        <f t="shared" si="12"/>
        <v>-1044</v>
      </c>
      <c r="T38" s="258">
        <f t="shared" si="13"/>
        <v>-4.5435062151735983E-2</v>
      </c>
      <c r="U38" s="257">
        <f t="shared" si="14"/>
        <v>-1060</v>
      </c>
      <c r="V38" s="258">
        <f t="shared" si="15"/>
        <v>0.22563987427031873</v>
      </c>
      <c r="W38" s="257">
        <f t="shared" si="16"/>
        <v>5025</v>
      </c>
      <c r="X38" s="282">
        <v>0.10628320205165775</v>
      </c>
      <c r="Y38" s="257">
        <v>2901</v>
      </c>
      <c r="Z38" s="282">
        <v>9.0242660783981021E-2</v>
      </c>
      <c r="AA38" s="257">
        <v>2659</v>
      </c>
    </row>
    <row r="39" spans="2:31" x14ac:dyDescent="0.35">
      <c r="B39" s="252" t="s">
        <v>358</v>
      </c>
      <c r="C39" s="219"/>
      <c r="D39" s="253">
        <v>73552</v>
      </c>
      <c r="E39" s="254">
        <v>80417</v>
      </c>
      <c r="F39" s="254">
        <v>71239</v>
      </c>
      <c r="G39" s="254">
        <v>74832</v>
      </c>
      <c r="H39" s="254">
        <v>83087</v>
      </c>
      <c r="I39" s="254">
        <v>93395</v>
      </c>
      <c r="J39" s="255">
        <v>100099</v>
      </c>
      <c r="K39" s="255">
        <v>103107</v>
      </c>
      <c r="L39" s="269"/>
      <c r="M39" s="219"/>
      <c r="N39" s="256">
        <v>9.333532738742667E-2</v>
      </c>
      <c r="O39" s="257">
        <v>6865</v>
      </c>
      <c r="P39" s="258">
        <v>-0.11413009687006481</v>
      </c>
      <c r="Q39" s="257">
        <f t="shared" si="10"/>
        <v>-9178</v>
      </c>
      <c r="R39" s="282">
        <f t="shared" si="11"/>
        <v>5.0435856763851206E-2</v>
      </c>
      <c r="S39" s="254">
        <f t="shared" si="12"/>
        <v>3593</v>
      </c>
      <c r="T39" s="258">
        <f t="shared" si="13"/>
        <v>0.11031376951036997</v>
      </c>
      <c r="U39" s="257">
        <f t="shared" si="14"/>
        <v>8255</v>
      </c>
      <c r="V39" s="258">
        <f t="shared" si="15"/>
        <v>0.12406272942818974</v>
      </c>
      <c r="W39" s="257">
        <f t="shared" si="16"/>
        <v>10308</v>
      </c>
      <c r="X39" s="282">
        <v>7.1781144600888691E-2</v>
      </c>
      <c r="Y39" s="257">
        <v>6704</v>
      </c>
      <c r="Z39" s="282">
        <v>7.2634590377113062E-2</v>
      </c>
      <c r="AA39" s="257">
        <v>6982</v>
      </c>
    </row>
    <row r="40" spans="2:31" x14ac:dyDescent="0.35">
      <c r="B40" s="252" t="s">
        <v>359</v>
      </c>
      <c r="C40" s="219"/>
      <c r="D40" s="253">
        <v>478</v>
      </c>
      <c r="E40" s="254">
        <v>47</v>
      </c>
      <c r="F40" s="254">
        <v>16</v>
      </c>
      <c r="G40" s="254">
        <v>0</v>
      </c>
      <c r="H40" s="254">
        <v>0</v>
      </c>
      <c r="I40" s="254">
        <v>0</v>
      </c>
      <c r="J40" s="255">
        <v>0</v>
      </c>
      <c r="K40" s="255">
        <v>0</v>
      </c>
      <c r="M40" s="222"/>
      <c r="N40" s="256">
        <v>-0.90167364016736395</v>
      </c>
      <c r="O40" s="257">
        <v>-431</v>
      </c>
      <c r="P40" s="258">
        <v>-0.65957446808510634</v>
      </c>
      <c r="Q40" s="257">
        <f t="shared" si="10"/>
        <v>-31</v>
      </c>
      <c r="R40" s="282">
        <f t="shared" si="11"/>
        <v>-1</v>
      </c>
      <c r="S40" s="254">
        <f t="shared" si="12"/>
        <v>-16</v>
      </c>
      <c r="T40" s="283" t="str">
        <f>IFERROR((H40/G40-1),"-")</f>
        <v>-</v>
      </c>
      <c r="U40" s="257">
        <f t="shared" si="14"/>
        <v>0</v>
      </c>
      <c r="V40" s="283" t="s">
        <v>363</v>
      </c>
      <c r="W40" s="257">
        <f t="shared" si="16"/>
        <v>0</v>
      </c>
      <c r="X40" s="284" t="s">
        <v>363</v>
      </c>
      <c r="Y40" s="257">
        <v>0</v>
      </c>
      <c r="Z40" s="284" t="s">
        <v>363</v>
      </c>
      <c r="AA40" s="257">
        <v>0</v>
      </c>
    </row>
    <row r="41" spans="2:31" x14ac:dyDescent="0.35">
      <c r="B41" s="252" t="s">
        <v>360</v>
      </c>
      <c r="C41" s="219"/>
      <c r="D41" s="253">
        <v>406849</v>
      </c>
      <c r="E41" s="254">
        <v>426938</v>
      </c>
      <c r="F41" s="254">
        <v>450517</v>
      </c>
      <c r="G41" s="254">
        <v>482545</v>
      </c>
      <c r="H41" s="254">
        <v>517053</v>
      </c>
      <c r="I41" s="254">
        <v>558234</v>
      </c>
      <c r="J41" s="255">
        <v>636030</v>
      </c>
      <c r="K41" s="255">
        <v>700033</v>
      </c>
      <c r="M41" s="222"/>
      <c r="N41" s="256">
        <v>4.9377041605116467E-2</v>
      </c>
      <c r="O41" s="257">
        <v>20089</v>
      </c>
      <c r="P41" s="258">
        <v>5.5228159592259241E-2</v>
      </c>
      <c r="Q41" s="257">
        <f t="shared" si="10"/>
        <v>23579</v>
      </c>
      <c r="R41" s="282">
        <f t="shared" si="11"/>
        <v>7.109165691860686E-2</v>
      </c>
      <c r="S41" s="254">
        <f t="shared" si="12"/>
        <v>32028</v>
      </c>
      <c r="T41" s="258">
        <f t="shared" si="13"/>
        <v>7.1512501424737529E-2</v>
      </c>
      <c r="U41" s="257">
        <f t="shared" si="14"/>
        <v>34508</v>
      </c>
      <c r="V41" s="258">
        <f t="shared" si="15"/>
        <v>7.9645606930043966E-2</v>
      </c>
      <c r="W41" s="257">
        <f t="shared" si="16"/>
        <v>41181</v>
      </c>
      <c r="X41" s="282">
        <v>0.13936091316544674</v>
      </c>
      <c r="Y41" s="257">
        <v>77796</v>
      </c>
      <c r="Z41" s="282">
        <v>0.15920038814823156</v>
      </c>
      <c r="AA41" s="257">
        <v>96140</v>
      </c>
    </row>
    <row r="42" spans="2:31" x14ac:dyDescent="0.35">
      <c r="B42" s="259" t="s">
        <v>361</v>
      </c>
      <c r="C42" s="219"/>
      <c r="D42" s="260">
        <v>7026</v>
      </c>
      <c r="E42" s="261">
        <v>7837</v>
      </c>
      <c r="F42" s="254">
        <v>7984</v>
      </c>
      <c r="G42" s="261">
        <v>8546</v>
      </c>
      <c r="H42" s="261">
        <v>9047</v>
      </c>
      <c r="I42" s="261">
        <v>10154</v>
      </c>
      <c r="J42" s="262">
        <v>11034</v>
      </c>
      <c r="K42" s="255">
        <v>11890</v>
      </c>
      <c r="L42" s="263"/>
      <c r="M42" s="222"/>
      <c r="N42" s="264">
        <v>0.11542840876743532</v>
      </c>
      <c r="O42" s="265">
        <v>811</v>
      </c>
      <c r="P42" s="266">
        <v>1.8757177491387056E-2</v>
      </c>
      <c r="Q42" s="265">
        <f t="shared" si="10"/>
        <v>147</v>
      </c>
      <c r="R42" s="285">
        <f t="shared" si="11"/>
        <v>7.039078156312617E-2</v>
      </c>
      <c r="S42" s="261">
        <f t="shared" si="12"/>
        <v>562</v>
      </c>
      <c r="T42" s="266">
        <f t="shared" si="13"/>
        <v>5.8623917622279365E-2</v>
      </c>
      <c r="U42" s="265">
        <f t="shared" si="14"/>
        <v>501</v>
      </c>
      <c r="V42" s="266">
        <f t="shared" si="15"/>
        <v>0.12236100364761793</v>
      </c>
      <c r="W42" s="265">
        <f t="shared" si="16"/>
        <v>1107</v>
      </c>
      <c r="X42" s="285">
        <v>8.6665353555249069E-2</v>
      </c>
      <c r="Y42" s="265">
        <v>880</v>
      </c>
      <c r="Z42" s="282">
        <v>0.10687022900763354</v>
      </c>
      <c r="AA42" s="257">
        <v>1148</v>
      </c>
      <c r="AC42" s="224"/>
      <c r="AD42" s="224"/>
      <c r="AE42" s="286"/>
    </row>
    <row r="43" spans="2:31" x14ac:dyDescent="0.35">
      <c r="B43" s="287" t="s">
        <v>362</v>
      </c>
      <c r="C43" s="219"/>
      <c r="D43" s="288">
        <v>1.2526703184652961</v>
      </c>
      <c r="E43" s="288">
        <v>1.2652820209777229</v>
      </c>
      <c r="F43" s="289">
        <v>1.2694973448493636</v>
      </c>
      <c r="G43" s="288">
        <v>1.2839792757306434</v>
      </c>
      <c r="H43" s="288">
        <v>1.31519745522625</v>
      </c>
      <c r="I43" s="288">
        <v>1.3500225942121986</v>
      </c>
      <c r="J43" s="288">
        <v>1.3995728465830362</v>
      </c>
      <c r="K43" s="1352">
        <v>1.4092919452463568</v>
      </c>
      <c r="L43" s="239"/>
      <c r="M43" s="223"/>
      <c r="N43" s="290">
        <f>E43/D43-1</f>
        <v>1.0067854507703089E-2</v>
      </c>
      <c r="O43" s="291">
        <f t="shared" ref="O43" si="17">E43-D43</f>
        <v>1.2611702512426826E-2</v>
      </c>
      <c r="P43" s="290">
        <f>F43/E43-1</f>
        <v>3.3315290992463886E-3</v>
      </c>
      <c r="Q43" s="292">
        <f t="shared" si="10"/>
        <v>4.2153238716406971E-3</v>
      </c>
      <c r="R43" s="293">
        <f>G43/F43-1</f>
        <v>1.1407610216780828E-2</v>
      </c>
      <c r="S43" s="291">
        <f t="shared" si="12"/>
        <v>1.4481930881279803E-2</v>
      </c>
      <c r="T43" s="290">
        <f t="shared" si="13"/>
        <v>2.4313616337648503E-2</v>
      </c>
      <c r="U43" s="291">
        <f>H43-G43</f>
        <v>3.1218179495606568E-2</v>
      </c>
      <c r="V43" s="294">
        <f t="shared" si="15"/>
        <v>2.6479019441197016E-2</v>
      </c>
      <c r="W43" s="291">
        <f t="shared" si="16"/>
        <v>3.4825138985948634E-2</v>
      </c>
      <c r="X43" s="290">
        <v>4.2153238716406971E-3</v>
      </c>
      <c r="Y43" s="295">
        <v>3.6703276362387349E-2</v>
      </c>
      <c r="Z43" s="290">
        <v>1.8201686450474375E-2</v>
      </c>
      <c r="AA43" s="295">
        <v>2.5192936179448067E-2</v>
      </c>
    </row>
  </sheetData>
  <mergeCells count="19">
    <mergeCell ref="D25:L26"/>
    <mergeCell ref="N26:O26"/>
    <mergeCell ref="P26:Q26"/>
    <mergeCell ref="X26:Y26"/>
    <mergeCell ref="R26:S26"/>
    <mergeCell ref="T26:U26"/>
    <mergeCell ref="B3:X3"/>
    <mergeCell ref="D5:L6"/>
    <mergeCell ref="N6:O6"/>
    <mergeCell ref="P6:Q6"/>
    <mergeCell ref="X6:Y6"/>
    <mergeCell ref="R6:S6"/>
    <mergeCell ref="T6:U6"/>
    <mergeCell ref="V6:W6"/>
    <mergeCell ref="V26:W26"/>
    <mergeCell ref="Z6:AA6"/>
    <mergeCell ref="Z26:AA26"/>
    <mergeCell ref="N5:AA5"/>
    <mergeCell ref="N25:AA25"/>
  </mergeCells>
  <pageMargins left="0.7" right="0.7" top="0.75" bottom="0.75" header="0.3" footer="0.3"/>
  <pageSetup paperSize="9" scale="52"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EVO!D9:J9</xm:f>
              <xm:sqref>L9</xm:sqref>
            </x14:sparkline>
            <x14:sparkline>
              <xm:f>EVO!D10:J10</xm:f>
              <xm:sqref>L10</xm:sqref>
            </x14:sparkline>
            <x14:sparkline>
              <xm:f>EVO!D11:J11</xm:f>
              <xm:sqref>L11</xm:sqref>
            </x14:sparkline>
            <x14:sparkline>
              <xm:f>EVO!D12:J12</xm:f>
              <xm:sqref>L12</xm:sqref>
            </x14:sparkline>
            <x14:sparkline>
              <xm:f>EVO!D13:J13</xm:f>
              <xm:sqref>L13</xm:sqref>
            </x14:sparkline>
            <x14:sparkline>
              <xm:f>EVO!D14:J14</xm:f>
              <xm:sqref>L14</xm:sqref>
            </x14:sparkline>
            <x14:sparkline>
              <xm:f>EVO!D15:J15</xm:f>
              <xm:sqref>L15</xm:sqref>
            </x14:sparkline>
            <x14:sparkline>
              <xm:f>EVO!D16:J16</xm:f>
              <xm:sqref>L16</xm:sqref>
            </x14:sparkline>
            <x14:sparkline>
              <xm:f>EVO!D17:J17</xm:f>
              <xm:sqref>L17</xm:sqref>
            </x14:sparkline>
            <x14:sparkline>
              <xm:f>EVO!D18:J18</xm:f>
              <xm:sqref>L18</xm:sqref>
            </x14:sparkline>
            <x14:sparkline>
              <xm:f>EVO!D19:J19</xm:f>
              <xm:sqref>L19</xm:sqref>
            </x14:sparkline>
            <x14:sparkline>
              <xm:f>EVO!D20:J20</xm:f>
              <xm:sqref>L20</xm:sqref>
            </x14:sparkline>
            <x14:sparkline>
              <xm:f>EVO!D21:J21</xm:f>
              <xm:sqref>L21</xm:sqref>
            </x14:sparkline>
            <x14:sparkline>
              <xm:f>EVO!D22:J22</xm:f>
              <xm:sqref>L22</xm:sqref>
            </x14:sparkline>
            <x14:sparkline>
              <xm:f>EVO!D23:J23</xm:f>
              <xm:sqref>L23</xm:sqref>
            </x14:sparkline>
          </x14:sparklines>
        </x14:sparklineGroup>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EVO!D28:J28</xm:f>
              <xm:sqref>L28</xm:sqref>
            </x14:sparkline>
            <x14:sparkline>
              <xm:f>EVO!D29:J29</xm:f>
              <xm:sqref>L29</xm:sqref>
            </x14:sparkline>
            <x14:sparkline>
              <xm:f>EVO!D30:J30</xm:f>
              <xm:sqref>L30</xm:sqref>
            </x14:sparkline>
            <x14:sparkline>
              <xm:f>EVO!D31:J31</xm:f>
              <xm:sqref>L31</xm:sqref>
            </x14:sparkline>
            <x14:sparkline>
              <xm:f>EVO!D32:J32</xm:f>
              <xm:sqref>L32</xm:sqref>
            </x14:sparkline>
            <x14:sparkline>
              <xm:f>EVO!D33:J33</xm:f>
              <xm:sqref>L33</xm:sqref>
            </x14:sparkline>
            <x14:sparkline>
              <xm:f>EVO!D34:J34</xm:f>
              <xm:sqref>L34</xm:sqref>
            </x14:sparkline>
            <x14:sparkline>
              <xm:f>EVO!D35:J35</xm:f>
              <xm:sqref>L35</xm:sqref>
            </x14:sparkline>
            <x14:sparkline>
              <xm:f>EVO!D36:J36</xm:f>
              <xm:sqref>L36</xm:sqref>
            </x14:sparkline>
            <x14:sparkline>
              <xm:f>EVO!D37:J37</xm:f>
              <xm:sqref>L37</xm:sqref>
            </x14:sparkline>
            <x14:sparkline>
              <xm:f>EVO!D38:J38</xm:f>
              <xm:sqref>L38</xm:sqref>
            </x14:sparkline>
            <x14:sparkline>
              <xm:f>EVO!D39:J39</xm:f>
              <xm:sqref>L39</xm:sqref>
            </x14:sparkline>
            <x14:sparkline>
              <xm:f>EVO!D40:J40</xm:f>
              <xm:sqref>L40</xm:sqref>
            </x14:sparkline>
            <x14:sparkline>
              <xm:f>EVO!D41:J41</xm:f>
              <xm:sqref>L41</xm:sqref>
            </x14:sparkline>
            <x14:sparkline>
              <xm:f>EVO!D42:J42</xm:f>
              <xm:sqref>L42</xm:sqref>
            </x14:sparkline>
            <x14:sparkline>
              <xm:f>EVO!D43:J43</xm:f>
              <xm:sqref>L43</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33</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38" t="s">
        <v>418</v>
      </c>
      <c r="C3" s="1538"/>
      <c r="D3" s="1538"/>
      <c r="E3" s="1538"/>
      <c r="F3" s="1538"/>
      <c r="G3" s="1538"/>
      <c r="H3" s="1538"/>
      <c r="I3" s="1538"/>
      <c r="J3" s="1538"/>
      <c r="K3" s="1538"/>
      <c r="L3" s="1538"/>
      <c r="M3" s="1538"/>
      <c r="N3" s="1538"/>
      <c r="O3" s="1538"/>
      <c r="P3" s="1538"/>
      <c r="Q3" s="1538"/>
      <c r="R3" s="1538"/>
      <c r="S3" s="1538"/>
      <c r="T3" s="1538"/>
      <c r="U3" s="1538"/>
      <c r="V3" s="1538"/>
      <c r="W3" s="1538"/>
      <c r="X3" s="1538"/>
      <c r="Y3" s="821"/>
    </row>
    <row r="4" spans="2:30" s="621" customFormat="1" ht="14.25" customHeight="1" x14ac:dyDescent="0.25">
      <c r="B4" s="1475" t="str">
        <f>porsaad!$B$6</f>
        <v>Situación a 31 de agosto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0" t="s">
        <v>52</v>
      </c>
      <c r="G6" s="1591"/>
      <c r="H6" s="1591"/>
      <c r="I6" s="1591"/>
      <c r="J6" s="1591"/>
      <c r="K6" s="1591"/>
      <c r="L6" s="1591"/>
      <c r="M6" s="1591"/>
      <c r="N6" s="1591"/>
      <c r="O6" s="1591"/>
      <c r="P6" s="1591"/>
      <c r="Q6" s="1591"/>
      <c r="R6" s="1591"/>
      <c r="S6" s="1591"/>
      <c r="T6" s="1591"/>
      <c r="U6" s="1591"/>
      <c r="V6" s="1591"/>
      <c r="W6" s="1592"/>
      <c r="X6" s="825"/>
      <c r="Y6" s="826"/>
    </row>
    <row r="7" spans="2:30" s="621" customFormat="1" ht="64.5" customHeight="1" x14ac:dyDescent="0.25">
      <c r="B7" s="1552" t="s">
        <v>12</v>
      </c>
      <c r="C7" s="625"/>
      <c r="D7" s="871" t="s">
        <v>247</v>
      </c>
      <c r="E7" s="625"/>
      <c r="F7" s="1593" t="s">
        <v>54</v>
      </c>
      <c r="G7" s="1594"/>
      <c r="H7" s="1595" t="s">
        <v>55</v>
      </c>
      <c r="I7" s="1596"/>
      <c r="J7" s="1597" t="s">
        <v>56</v>
      </c>
      <c r="K7" s="1598"/>
      <c r="L7" s="1597" t="s">
        <v>57</v>
      </c>
      <c r="M7" s="1599"/>
      <c r="N7" s="1598" t="s">
        <v>58</v>
      </c>
      <c r="O7" s="1598"/>
      <c r="P7" s="1597" t="s">
        <v>59</v>
      </c>
      <c r="Q7" s="1599"/>
      <c r="R7" s="1595" t="s">
        <v>60</v>
      </c>
      <c r="S7" s="1596"/>
      <c r="T7" s="1597" t="s">
        <v>61</v>
      </c>
      <c r="U7" s="1599"/>
      <c r="V7" s="1597" t="s">
        <v>0</v>
      </c>
      <c r="W7" s="1600"/>
      <c r="X7" s="627"/>
      <c r="Y7" s="855" t="s">
        <v>248</v>
      </c>
      <c r="AD7" s="827"/>
    </row>
    <row r="8" spans="2:30" s="626" customFormat="1" ht="20.25" customHeight="1" x14ac:dyDescent="0.25">
      <c r="B8" s="155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133484</v>
      </c>
      <c r="E10" s="633"/>
      <c r="F10" s="675">
        <v>19</v>
      </c>
      <c r="G10" s="676">
        <v>0.10980645769756742</v>
      </c>
      <c r="H10" s="675">
        <v>61443</v>
      </c>
      <c r="I10" s="676">
        <v>28.272131390500057</v>
      </c>
      <c r="J10" s="675">
        <v>70603</v>
      </c>
      <c r="K10" s="676">
        <v>32.258846830096402</v>
      </c>
      <c r="L10" s="675">
        <v>8333</v>
      </c>
      <c r="M10" s="676">
        <v>4.8732510121730224</v>
      </c>
      <c r="N10" s="675">
        <v>15575</v>
      </c>
      <c r="O10" s="676">
        <v>8.4901275236959641</v>
      </c>
      <c r="P10" s="675">
        <v>1951</v>
      </c>
      <c r="Q10" s="676">
        <v>1.0178991262639532</v>
      </c>
      <c r="R10" s="675">
        <v>41060</v>
      </c>
      <c r="S10" s="676">
        <v>24.976590341073678</v>
      </c>
      <c r="T10" s="675">
        <v>4</v>
      </c>
      <c r="U10" s="676">
        <v>1.3473184993566553E-3</v>
      </c>
      <c r="V10" s="831">
        <f>F10+H10+J10+L10+N10+P10+R10+T10</f>
        <v>198988</v>
      </c>
      <c r="W10" s="676">
        <f t="shared" ref="V10:W27" si="0">G10+I10+K10+M10+O10+Q10+S10+U10</f>
        <v>100</v>
      </c>
      <c r="X10" s="678"/>
      <c r="Y10" s="832">
        <f t="shared" ref="Y10:Y27" si="1">V10/D10</f>
        <v>1.4907254802073657</v>
      </c>
    </row>
    <row r="11" spans="2:30" s="633" customFormat="1" ht="18" customHeight="1" x14ac:dyDescent="0.25">
      <c r="B11" s="682" t="s">
        <v>7</v>
      </c>
      <c r="D11" s="833">
        <v>17047</v>
      </c>
      <c r="F11" s="683">
        <v>1436</v>
      </c>
      <c r="G11" s="684">
        <v>6.7192847663616684</v>
      </c>
      <c r="H11" s="683">
        <v>3736</v>
      </c>
      <c r="I11" s="684">
        <v>7.4806174477893412</v>
      </c>
      <c r="J11" s="683">
        <v>1822</v>
      </c>
      <c r="K11" s="684">
        <v>9.4083956136062028</v>
      </c>
      <c r="L11" s="683">
        <v>654</v>
      </c>
      <c r="M11" s="684">
        <v>4.4632255360759938</v>
      </c>
      <c r="N11" s="683">
        <v>1186</v>
      </c>
      <c r="O11" s="684">
        <v>7.9346231752462106</v>
      </c>
      <c r="P11" s="683">
        <v>4119</v>
      </c>
      <c r="Q11" s="684">
        <v>21.121743381993433</v>
      </c>
      <c r="R11" s="683">
        <v>9271</v>
      </c>
      <c r="S11" s="684">
        <v>42.87211007892715</v>
      </c>
      <c r="T11" s="683">
        <v>0</v>
      </c>
      <c r="U11" s="684">
        <v>0</v>
      </c>
      <c r="V11" s="834">
        <f t="shared" si="0"/>
        <v>22224</v>
      </c>
      <c r="W11" s="684">
        <f t="shared" si="0"/>
        <v>100</v>
      </c>
      <c r="X11" s="678"/>
      <c r="Y11" s="835">
        <f t="shared" si="1"/>
        <v>1.3036897987915763</v>
      </c>
    </row>
    <row r="12" spans="2:30" s="633" customFormat="1" ht="22.5" customHeight="1" x14ac:dyDescent="0.25">
      <c r="B12" s="682" t="s">
        <v>37</v>
      </c>
      <c r="D12" s="833">
        <v>11376</v>
      </c>
      <c r="F12" s="685">
        <v>2681</v>
      </c>
      <c r="G12" s="684">
        <v>23.348325837081461</v>
      </c>
      <c r="H12" s="685">
        <v>2457</v>
      </c>
      <c r="I12" s="684">
        <v>3.2783608195902048</v>
      </c>
      <c r="J12" s="685">
        <v>2044</v>
      </c>
      <c r="K12" s="684">
        <v>9.9050474762618688</v>
      </c>
      <c r="L12" s="685">
        <v>849</v>
      </c>
      <c r="M12" s="684">
        <v>9.3253373313343335</v>
      </c>
      <c r="N12" s="685">
        <v>1875</v>
      </c>
      <c r="O12" s="684">
        <v>15.282358820589705</v>
      </c>
      <c r="P12" s="685">
        <v>1986</v>
      </c>
      <c r="Q12" s="684">
        <v>7.6761619190404797</v>
      </c>
      <c r="R12" s="685">
        <v>4565</v>
      </c>
      <c r="S12" s="684">
        <v>31.174412793603199</v>
      </c>
      <c r="T12" s="685">
        <v>6</v>
      </c>
      <c r="U12" s="684">
        <v>9.9950024987506252E-3</v>
      </c>
      <c r="V12" s="834">
        <f t="shared" si="0"/>
        <v>16463</v>
      </c>
      <c r="W12" s="684">
        <f t="shared" si="0"/>
        <v>100</v>
      </c>
      <c r="X12" s="678"/>
      <c r="Y12" s="835">
        <f t="shared" si="1"/>
        <v>1.4471694796061885</v>
      </c>
    </row>
    <row r="13" spans="2:30" s="633" customFormat="1" ht="18" customHeight="1" x14ac:dyDescent="0.25">
      <c r="B13" s="682" t="s">
        <v>38</v>
      </c>
      <c r="D13" s="833">
        <v>10903</v>
      </c>
      <c r="F13" s="683">
        <v>923</v>
      </c>
      <c r="G13" s="684">
        <v>4.3208578637510513</v>
      </c>
      <c r="H13" s="683">
        <v>5808</v>
      </c>
      <c r="I13" s="684">
        <v>17.29394449116905</v>
      </c>
      <c r="J13" s="683">
        <v>926</v>
      </c>
      <c r="K13" s="684">
        <v>2.6913372582001682</v>
      </c>
      <c r="L13" s="683">
        <v>986</v>
      </c>
      <c r="M13" s="684">
        <v>5.1198486122792266</v>
      </c>
      <c r="N13" s="683">
        <v>877</v>
      </c>
      <c r="O13" s="684">
        <v>9.8927670311185878</v>
      </c>
      <c r="P13" s="683">
        <v>390</v>
      </c>
      <c r="Q13" s="684">
        <v>3.4798149705634986</v>
      </c>
      <c r="R13" s="683">
        <v>8338</v>
      </c>
      <c r="S13" s="684">
        <v>57.201429772918416</v>
      </c>
      <c r="T13" s="683">
        <v>0</v>
      </c>
      <c r="U13" s="684">
        <v>0</v>
      </c>
      <c r="V13" s="834">
        <f t="shared" si="0"/>
        <v>18248</v>
      </c>
      <c r="W13" s="684">
        <f t="shared" si="0"/>
        <v>100</v>
      </c>
      <c r="X13" s="678"/>
      <c r="Y13" s="835">
        <f t="shared" si="1"/>
        <v>1.6736677978538017</v>
      </c>
    </row>
    <row r="14" spans="2:30" s="633" customFormat="1" ht="18" customHeight="1" x14ac:dyDescent="0.25">
      <c r="B14" s="682" t="s">
        <v>6</v>
      </c>
      <c r="D14" s="833">
        <v>19358</v>
      </c>
      <c r="F14" s="683">
        <v>564</v>
      </c>
      <c r="G14" s="684">
        <v>0.42908762420957541</v>
      </c>
      <c r="H14" s="683">
        <v>885</v>
      </c>
      <c r="I14" s="684">
        <v>4.9683830171635046</v>
      </c>
      <c r="J14" s="683">
        <v>492</v>
      </c>
      <c r="K14" s="684">
        <v>4.5167118337850046E-2</v>
      </c>
      <c r="L14" s="683">
        <v>1910</v>
      </c>
      <c r="M14" s="684">
        <v>21.081752484191508</v>
      </c>
      <c r="N14" s="683">
        <v>1815</v>
      </c>
      <c r="O14" s="684">
        <v>16.700542005420054</v>
      </c>
      <c r="P14" s="683">
        <v>7290</v>
      </c>
      <c r="Q14" s="684">
        <v>17.626467931345982</v>
      </c>
      <c r="R14" s="683">
        <v>9065</v>
      </c>
      <c r="S14" s="684">
        <v>39.14859981933153</v>
      </c>
      <c r="T14" s="683">
        <v>2</v>
      </c>
      <c r="U14" s="684">
        <v>0</v>
      </c>
      <c r="V14" s="834">
        <f t="shared" si="0"/>
        <v>22023</v>
      </c>
      <c r="W14" s="684">
        <f t="shared" si="0"/>
        <v>100</v>
      </c>
      <c r="X14" s="678"/>
      <c r="Y14" s="835">
        <f t="shared" si="1"/>
        <v>1.1376691807004855</v>
      </c>
    </row>
    <row r="15" spans="2:30" s="633" customFormat="1" ht="18" customHeight="1" x14ac:dyDescent="0.25">
      <c r="B15" s="682" t="s">
        <v>5</v>
      </c>
      <c r="D15" s="833">
        <v>7869</v>
      </c>
      <c r="F15" s="685">
        <v>3372</v>
      </c>
      <c r="G15" s="684">
        <v>0</v>
      </c>
      <c r="H15" s="685">
        <v>1669</v>
      </c>
      <c r="I15" s="684">
        <v>11.413246850442809</v>
      </c>
      <c r="J15" s="685">
        <v>583</v>
      </c>
      <c r="K15" s="684">
        <v>6.1619059498565552</v>
      </c>
      <c r="L15" s="685">
        <v>872</v>
      </c>
      <c r="M15" s="684">
        <v>9.0931769988773858</v>
      </c>
      <c r="N15" s="685">
        <v>2672</v>
      </c>
      <c r="O15" s="684">
        <v>28.888611700137208</v>
      </c>
      <c r="P15" s="685">
        <v>246</v>
      </c>
      <c r="Q15" s="684">
        <v>0</v>
      </c>
      <c r="R15" s="685">
        <v>3595</v>
      </c>
      <c r="S15" s="684">
        <v>44.443058500686043</v>
      </c>
      <c r="T15" s="685">
        <v>0</v>
      </c>
      <c r="U15" s="684">
        <v>0</v>
      </c>
      <c r="V15" s="834">
        <f t="shared" si="0"/>
        <v>13009</v>
      </c>
      <c r="W15" s="684">
        <f t="shared" si="0"/>
        <v>100</v>
      </c>
      <c r="X15" s="678"/>
      <c r="Y15" s="835">
        <f t="shared" si="1"/>
        <v>1.6531960859067225</v>
      </c>
    </row>
    <row r="16" spans="2:30" s="742" customFormat="1" ht="18" customHeight="1" x14ac:dyDescent="0.25">
      <c r="B16" s="836" t="s">
        <v>4</v>
      </c>
      <c r="D16" s="837">
        <v>41936</v>
      </c>
      <c r="E16" s="820"/>
      <c r="F16" s="838">
        <v>4741</v>
      </c>
      <c r="G16" s="839">
        <v>10.020679338261175</v>
      </c>
      <c r="H16" s="838">
        <v>10129</v>
      </c>
      <c r="I16" s="839">
        <v>9.329901443153819</v>
      </c>
      <c r="J16" s="838">
        <v>7390</v>
      </c>
      <c r="K16" s="839">
        <v>17.52243928194298</v>
      </c>
      <c r="L16" s="838">
        <v>2486</v>
      </c>
      <c r="M16" s="839">
        <v>6.0366068285814851</v>
      </c>
      <c r="N16" s="838">
        <v>3519</v>
      </c>
      <c r="O16" s="839">
        <v>6.7053854276663145</v>
      </c>
      <c r="P16" s="838">
        <v>15887</v>
      </c>
      <c r="Q16" s="839">
        <v>27.28132699753608</v>
      </c>
      <c r="R16" s="838">
        <v>14122</v>
      </c>
      <c r="S16" s="839">
        <v>22.32268567405843</v>
      </c>
      <c r="T16" s="838">
        <v>938</v>
      </c>
      <c r="U16" s="839">
        <v>0.78097500879971837</v>
      </c>
      <c r="V16" s="840">
        <f t="shared" si="0"/>
        <v>59212</v>
      </c>
      <c r="W16" s="839">
        <f t="shared" si="0"/>
        <v>100</v>
      </c>
      <c r="X16" s="841"/>
      <c r="Y16" s="835">
        <f t="shared" si="1"/>
        <v>1.4119610835558947</v>
      </c>
    </row>
    <row r="17" spans="2:25" s="742" customFormat="1" ht="18" customHeight="1" x14ac:dyDescent="0.25">
      <c r="B17" s="836" t="s">
        <v>40</v>
      </c>
      <c r="D17" s="837">
        <v>26014</v>
      </c>
      <c r="E17" s="820"/>
      <c r="F17" s="838">
        <v>3750</v>
      </c>
      <c r="G17" s="839">
        <v>6.2973598149477548</v>
      </c>
      <c r="H17" s="838">
        <v>10098</v>
      </c>
      <c r="I17" s="839">
        <v>14.552923346893197</v>
      </c>
      <c r="J17" s="838">
        <v>4531</v>
      </c>
      <c r="K17" s="839">
        <v>18.975831538645608</v>
      </c>
      <c r="L17" s="838">
        <v>1726</v>
      </c>
      <c r="M17" s="839">
        <v>5.4997208263539923</v>
      </c>
      <c r="N17" s="838">
        <v>3769</v>
      </c>
      <c r="O17" s="839">
        <v>17.08542713567839</v>
      </c>
      <c r="P17" s="838">
        <v>4533</v>
      </c>
      <c r="Q17" s="839">
        <v>12.363404323203318</v>
      </c>
      <c r="R17" s="838">
        <v>8500</v>
      </c>
      <c r="S17" s="839">
        <v>25.201403844619925</v>
      </c>
      <c r="T17" s="838">
        <v>3</v>
      </c>
      <c r="U17" s="839">
        <v>2.3929169657812874E-2</v>
      </c>
      <c r="V17" s="840">
        <f t="shared" si="0"/>
        <v>36910</v>
      </c>
      <c r="W17" s="839">
        <f t="shared" si="0"/>
        <v>99.999999999999986</v>
      </c>
      <c r="X17" s="841"/>
      <c r="Y17" s="835">
        <f t="shared" si="1"/>
        <v>1.4188513877143076</v>
      </c>
    </row>
    <row r="18" spans="2:25" s="742" customFormat="1" ht="18" customHeight="1" x14ac:dyDescent="0.25">
      <c r="B18" s="836" t="s">
        <v>41</v>
      </c>
      <c r="D18" s="837">
        <v>94378</v>
      </c>
      <c r="E18" s="820"/>
      <c r="F18" s="838">
        <v>5</v>
      </c>
      <c r="G18" s="839">
        <v>0.42117310443490702</v>
      </c>
      <c r="H18" s="838">
        <v>13638</v>
      </c>
      <c r="I18" s="839">
        <v>9.6183118741058653</v>
      </c>
      <c r="J18" s="838">
        <v>13454</v>
      </c>
      <c r="K18" s="839">
        <v>13.866666666666667</v>
      </c>
      <c r="L18" s="838">
        <v>7429</v>
      </c>
      <c r="M18" s="839">
        <v>8.0606580829756798</v>
      </c>
      <c r="N18" s="838">
        <v>20952</v>
      </c>
      <c r="O18" s="839">
        <v>18.894420600858368</v>
      </c>
      <c r="P18" s="838">
        <v>11613</v>
      </c>
      <c r="Q18" s="839">
        <v>7.6623748211731044</v>
      </c>
      <c r="R18" s="838">
        <v>51912</v>
      </c>
      <c r="S18" s="839">
        <v>41.460371959942776</v>
      </c>
      <c r="T18" s="838">
        <v>17</v>
      </c>
      <c r="U18" s="839">
        <v>1.602288984263233E-2</v>
      </c>
      <c r="V18" s="840">
        <f t="shared" si="0"/>
        <v>119020</v>
      </c>
      <c r="W18" s="839">
        <f t="shared" si="0"/>
        <v>99.999999999999986</v>
      </c>
      <c r="X18" s="841"/>
      <c r="Y18" s="835">
        <f t="shared" si="1"/>
        <v>1.2610989849329293</v>
      </c>
    </row>
    <row r="19" spans="2:25" s="742" customFormat="1" ht="18" customHeight="1" x14ac:dyDescent="0.25">
      <c r="B19" s="836" t="s">
        <v>3</v>
      </c>
      <c r="D19" s="837">
        <v>65623</v>
      </c>
      <c r="E19" s="820"/>
      <c r="F19" s="838">
        <v>342</v>
      </c>
      <c r="G19" s="839">
        <v>0.3575259206292456</v>
      </c>
      <c r="H19" s="838">
        <v>30337</v>
      </c>
      <c r="I19" s="839">
        <v>6.0600643546657134</v>
      </c>
      <c r="J19" s="838">
        <v>2264</v>
      </c>
      <c r="K19" s="839">
        <v>9.8319628173042545E-2</v>
      </c>
      <c r="L19" s="838">
        <v>4335</v>
      </c>
      <c r="M19" s="839">
        <v>10.001787629603147</v>
      </c>
      <c r="N19" s="838">
        <v>6399</v>
      </c>
      <c r="O19" s="839">
        <v>14.864140150160887</v>
      </c>
      <c r="P19" s="838">
        <v>10280</v>
      </c>
      <c r="Q19" s="839">
        <v>14.593016327017041</v>
      </c>
      <c r="R19" s="838">
        <v>45317</v>
      </c>
      <c r="S19" s="839">
        <v>54.019187224407105</v>
      </c>
      <c r="T19" s="838">
        <v>437</v>
      </c>
      <c r="U19" s="839">
        <v>5.9587653438207605E-3</v>
      </c>
      <c r="V19" s="840">
        <f t="shared" si="0"/>
        <v>99711</v>
      </c>
      <c r="W19" s="839">
        <f t="shared" si="0"/>
        <v>100</v>
      </c>
      <c r="X19" s="841"/>
      <c r="Y19" s="835">
        <f t="shared" si="1"/>
        <v>1.5194520213949378</v>
      </c>
    </row>
    <row r="20" spans="2:25" s="633" customFormat="1" ht="18" customHeight="1" x14ac:dyDescent="0.25">
      <c r="B20" s="836" t="s">
        <v>2</v>
      </c>
      <c r="D20" s="833">
        <v>12670</v>
      </c>
      <c r="F20" s="683">
        <v>434</v>
      </c>
      <c r="G20" s="684">
        <v>1.8696778970751573</v>
      </c>
      <c r="H20" s="683">
        <v>2156</v>
      </c>
      <c r="I20" s="684">
        <v>6.5808959644576079</v>
      </c>
      <c r="J20" s="683">
        <v>280</v>
      </c>
      <c r="K20" s="684">
        <v>2.4157719363198815</v>
      </c>
      <c r="L20" s="683">
        <v>938</v>
      </c>
      <c r="M20" s="684">
        <v>7.2102924842650866</v>
      </c>
      <c r="N20" s="683">
        <v>1772</v>
      </c>
      <c r="O20" s="684">
        <v>12.865605331358756</v>
      </c>
      <c r="P20" s="683">
        <v>6896</v>
      </c>
      <c r="Q20" s="684">
        <v>43.169196593854132</v>
      </c>
      <c r="R20" s="683">
        <v>2747</v>
      </c>
      <c r="S20" s="684">
        <v>25.888559792669383</v>
      </c>
      <c r="T20" s="683">
        <v>0</v>
      </c>
      <c r="U20" s="684">
        <v>0</v>
      </c>
      <c r="V20" s="834">
        <f t="shared" si="0"/>
        <v>15223</v>
      </c>
      <c r="W20" s="684">
        <f t="shared" si="0"/>
        <v>100</v>
      </c>
      <c r="X20" s="678"/>
      <c r="Y20" s="835">
        <f t="shared" si="1"/>
        <v>1.2014996053670086</v>
      </c>
    </row>
    <row r="21" spans="2:25" s="633" customFormat="1" ht="18" customHeight="1" x14ac:dyDescent="0.25">
      <c r="B21" s="682" t="s">
        <v>35</v>
      </c>
      <c r="D21" s="833">
        <v>29536</v>
      </c>
      <c r="F21" s="683">
        <v>2213</v>
      </c>
      <c r="G21" s="684">
        <v>6.8877841448142387</v>
      </c>
      <c r="H21" s="683">
        <v>12205</v>
      </c>
      <c r="I21" s="684">
        <v>7.9655421046639594</v>
      </c>
      <c r="J21" s="683">
        <v>7946</v>
      </c>
      <c r="K21" s="684">
        <v>32.791924405145913</v>
      </c>
      <c r="L21" s="683">
        <v>2996</v>
      </c>
      <c r="M21" s="684">
        <v>12.428370839816326</v>
      </c>
      <c r="N21" s="683">
        <v>2629</v>
      </c>
      <c r="O21" s="684">
        <v>10.219726006603166</v>
      </c>
      <c r="P21" s="683">
        <v>6189</v>
      </c>
      <c r="Q21" s="684">
        <v>11.248149975333005</v>
      </c>
      <c r="R21" s="683">
        <v>10299</v>
      </c>
      <c r="S21" s="684">
        <v>18.30670562786991</v>
      </c>
      <c r="T21" s="683">
        <v>55</v>
      </c>
      <c r="U21" s="684">
        <v>0.15179689575348185</v>
      </c>
      <c r="V21" s="834">
        <f t="shared" si="0"/>
        <v>44532</v>
      </c>
      <c r="W21" s="684">
        <f t="shared" si="0"/>
        <v>100</v>
      </c>
      <c r="X21" s="678"/>
      <c r="Y21" s="835">
        <f t="shared" si="1"/>
        <v>1.5077193932827735</v>
      </c>
    </row>
    <row r="22" spans="2:25" s="633" customFormat="1" ht="21" customHeight="1" x14ac:dyDescent="0.25">
      <c r="B22" s="682" t="s">
        <v>42</v>
      </c>
      <c r="D22" s="833">
        <v>76388</v>
      </c>
      <c r="F22" s="683">
        <v>2757</v>
      </c>
      <c r="G22" s="684">
        <v>2.5204128338771832</v>
      </c>
      <c r="H22" s="683">
        <v>34572</v>
      </c>
      <c r="I22" s="684">
        <v>25.114060861990048</v>
      </c>
      <c r="J22" s="683">
        <v>22368</v>
      </c>
      <c r="K22" s="684">
        <v>22.629084412420454</v>
      </c>
      <c r="L22" s="683">
        <v>8049</v>
      </c>
      <c r="M22" s="684">
        <v>9.9753421825859707</v>
      </c>
      <c r="N22" s="683">
        <v>8076</v>
      </c>
      <c r="O22" s="684">
        <v>9.2193659840240976</v>
      </c>
      <c r="P22" s="683">
        <v>11114</v>
      </c>
      <c r="Q22" s="684">
        <v>9.4349373218952568</v>
      </c>
      <c r="R22" s="683">
        <v>22681</v>
      </c>
      <c r="S22" s="684">
        <v>21.083172147001935</v>
      </c>
      <c r="T22" s="683">
        <v>18</v>
      </c>
      <c r="U22" s="684">
        <v>2.3624256205058543E-2</v>
      </c>
      <c r="V22" s="834">
        <f t="shared" si="0"/>
        <v>109635</v>
      </c>
      <c r="W22" s="684">
        <f t="shared" si="0"/>
        <v>100</v>
      </c>
      <c r="X22" s="678"/>
      <c r="Y22" s="835">
        <f t="shared" si="1"/>
        <v>1.4352385191391317</v>
      </c>
    </row>
    <row r="23" spans="2:25" s="633" customFormat="1" ht="18" customHeight="1" x14ac:dyDescent="0.25">
      <c r="B23" s="682" t="s">
        <v>43</v>
      </c>
      <c r="D23" s="833">
        <v>17993</v>
      </c>
      <c r="F23" s="683">
        <v>1690</v>
      </c>
      <c r="G23" s="684">
        <v>10.863942058975686</v>
      </c>
      <c r="H23" s="683">
        <v>5116</v>
      </c>
      <c r="I23" s="684">
        <v>12.81945162959131</v>
      </c>
      <c r="J23" s="683">
        <v>1185</v>
      </c>
      <c r="K23" s="684">
        <v>1.5468184169684429</v>
      </c>
      <c r="L23" s="683">
        <v>2001</v>
      </c>
      <c r="M23" s="684">
        <v>10.57941024314537</v>
      </c>
      <c r="N23" s="683">
        <v>2477</v>
      </c>
      <c r="O23" s="684">
        <v>11.810657009829281</v>
      </c>
      <c r="P23" s="683">
        <v>539</v>
      </c>
      <c r="Q23" s="684">
        <v>2.7728918779099843</v>
      </c>
      <c r="R23" s="683">
        <v>10586</v>
      </c>
      <c r="S23" s="684">
        <v>49.606828763579927</v>
      </c>
      <c r="T23" s="683">
        <v>1</v>
      </c>
      <c r="U23" s="684">
        <v>0</v>
      </c>
      <c r="V23" s="834">
        <f>F23+H23+J23+L23+N23+P23+R23+T23</f>
        <v>23595</v>
      </c>
      <c r="W23" s="684">
        <f t="shared" si="0"/>
        <v>100</v>
      </c>
      <c r="X23" s="678"/>
      <c r="Y23" s="835">
        <f t="shared" si="1"/>
        <v>1.3113433001722892</v>
      </c>
    </row>
    <row r="24" spans="2:25" s="633" customFormat="1" ht="22.5" customHeight="1" x14ac:dyDescent="0.25">
      <c r="B24" s="682" t="s">
        <v>44</v>
      </c>
      <c r="D24" s="833">
        <v>6580</v>
      </c>
      <c r="F24" s="685">
        <v>691</v>
      </c>
      <c r="G24" s="686">
        <v>3.1306171360095867</v>
      </c>
      <c r="H24" s="685">
        <v>1260</v>
      </c>
      <c r="I24" s="684">
        <v>11.593768723786699</v>
      </c>
      <c r="J24" s="685">
        <v>353</v>
      </c>
      <c r="K24" s="684">
        <v>5.0179748352306772</v>
      </c>
      <c r="L24" s="685">
        <v>364</v>
      </c>
      <c r="M24" s="684">
        <v>1.6776512881965249</v>
      </c>
      <c r="N24" s="685">
        <v>1586</v>
      </c>
      <c r="O24" s="684">
        <v>14.679448771719592</v>
      </c>
      <c r="P24" s="685">
        <v>1467</v>
      </c>
      <c r="Q24" s="684">
        <v>12.732174955062911</v>
      </c>
      <c r="R24" s="685">
        <v>3187</v>
      </c>
      <c r="S24" s="684">
        <v>51.078490113840623</v>
      </c>
      <c r="T24" s="685">
        <v>15</v>
      </c>
      <c r="U24" s="684">
        <v>8.9874176153385263E-2</v>
      </c>
      <c r="V24" s="842">
        <f t="shared" si="0"/>
        <v>8923</v>
      </c>
      <c r="W24" s="684">
        <f t="shared" si="0"/>
        <v>100</v>
      </c>
      <c r="X24" s="678"/>
      <c r="Y24" s="835">
        <f t="shared" si="1"/>
        <v>1.3560790273556231</v>
      </c>
    </row>
    <row r="25" spans="2:25" s="633" customFormat="1" ht="18" customHeight="1" x14ac:dyDescent="0.25">
      <c r="B25" s="682" t="s">
        <v>45</v>
      </c>
      <c r="D25" s="833">
        <v>24075</v>
      </c>
      <c r="F25" s="685">
        <v>488</v>
      </c>
      <c r="G25" s="686">
        <v>0.32482446354747685</v>
      </c>
      <c r="H25" s="685">
        <v>8895</v>
      </c>
      <c r="I25" s="684">
        <v>17.120545967583176</v>
      </c>
      <c r="J25" s="685">
        <v>1944</v>
      </c>
      <c r="K25" s="684">
        <v>6.9394317212415517</v>
      </c>
      <c r="L25" s="685">
        <v>3219</v>
      </c>
      <c r="M25" s="684">
        <v>10.256578515650633</v>
      </c>
      <c r="N25" s="685">
        <v>5034</v>
      </c>
      <c r="O25" s="684">
        <v>14.54163659032745</v>
      </c>
      <c r="P25" s="685">
        <v>699</v>
      </c>
      <c r="Q25" s="684">
        <v>1.9030120086619857</v>
      </c>
      <c r="R25" s="685">
        <v>12528</v>
      </c>
      <c r="S25" s="684">
        <v>42.788240698208547</v>
      </c>
      <c r="T25" s="685">
        <v>2710</v>
      </c>
      <c r="U25" s="684">
        <v>6.1257300347791848</v>
      </c>
      <c r="V25" s="842">
        <f t="shared" si="0"/>
        <v>35517</v>
      </c>
      <c r="W25" s="684">
        <f t="shared" si="0"/>
        <v>100</v>
      </c>
      <c r="X25" s="678"/>
      <c r="Y25" s="835">
        <f t="shared" si="1"/>
        <v>1.4752647975077882</v>
      </c>
    </row>
    <row r="26" spans="2:25" s="633" customFormat="1" ht="18" customHeight="1" x14ac:dyDescent="0.25">
      <c r="B26" s="682" t="s">
        <v>46</v>
      </c>
      <c r="D26" s="833">
        <v>4133</v>
      </c>
      <c r="F26" s="685">
        <v>581</v>
      </c>
      <c r="G26" s="686">
        <v>7.345642247369466</v>
      </c>
      <c r="H26" s="685">
        <v>1268</v>
      </c>
      <c r="I26" s="684">
        <v>16.100853682747669</v>
      </c>
      <c r="J26" s="685">
        <v>1383</v>
      </c>
      <c r="K26" s="684">
        <v>24.200913242009133</v>
      </c>
      <c r="L26" s="685">
        <v>744</v>
      </c>
      <c r="M26" s="684">
        <v>8.9537423069287279</v>
      </c>
      <c r="N26" s="685">
        <v>1239</v>
      </c>
      <c r="O26" s="684">
        <v>17.272185824895772</v>
      </c>
      <c r="P26" s="685">
        <v>549</v>
      </c>
      <c r="Q26" s="684">
        <v>6.9088743299583086</v>
      </c>
      <c r="R26" s="685">
        <v>747</v>
      </c>
      <c r="S26" s="684">
        <v>19.217788366090929</v>
      </c>
      <c r="T26" s="685">
        <v>0</v>
      </c>
      <c r="U26" s="684">
        <v>0</v>
      </c>
      <c r="V26" s="842">
        <f t="shared" si="0"/>
        <v>6511</v>
      </c>
      <c r="W26" s="684">
        <f t="shared" si="0"/>
        <v>100</v>
      </c>
      <c r="X26" s="678"/>
      <c r="Y26" s="835">
        <f t="shared" si="1"/>
        <v>1.5753689813694653</v>
      </c>
    </row>
    <row r="27" spans="2:25" s="633" customFormat="1" ht="18" customHeight="1" x14ac:dyDescent="0.25">
      <c r="B27" s="682" t="s">
        <v>1</v>
      </c>
      <c r="D27" s="833">
        <v>1448</v>
      </c>
      <c r="F27" s="685">
        <v>269</v>
      </c>
      <c r="G27" s="686">
        <v>8.9026915113871627</v>
      </c>
      <c r="H27" s="685">
        <v>295</v>
      </c>
      <c r="I27" s="684">
        <v>14.699792960662526</v>
      </c>
      <c r="J27" s="685">
        <v>471</v>
      </c>
      <c r="K27" s="684">
        <v>20.496894409937887</v>
      </c>
      <c r="L27" s="685">
        <v>25</v>
      </c>
      <c r="M27" s="684">
        <v>2.8985507246376812</v>
      </c>
      <c r="N27" s="685">
        <v>112</v>
      </c>
      <c r="O27" s="684">
        <v>10.420979986197377</v>
      </c>
      <c r="P27" s="685">
        <v>4</v>
      </c>
      <c r="Q27" s="684">
        <v>0.34506556245686681</v>
      </c>
      <c r="R27" s="685">
        <v>756</v>
      </c>
      <c r="S27" s="684">
        <v>42.236024844720497</v>
      </c>
      <c r="T27" s="685">
        <v>0</v>
      </c>
      <c r="U27" s="684">
        <v>0</v>
      </c>
      <c r="V27" s="834">
        <f t="shared" si="0"/>
        <v>1932</v>
      </c>
      <c r="W27" s="684">
        <f t="shared" si="0"/>
        <v>100</v>
      </c>
      <c r="X27" s="678"/>
      <c r="Y27" s="835">
        <f t="shared" si="1"/>
        <v>1.3342541436464088</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49" t="s">
        <v>0</v>
      </c>
      <c r="C30" s="1269"/>
      <c r="D30" s="1270">
        <f>SUM(D10:D29)</f>
        <v>600811</v>
      </c>
      <c r="E30" s="1271"/>
      <c r="F30" s="1250">
        <f>SUM(F10:F27)</f>
        <v>26956</v>
      </c>
      <c r="G30" s="1251">
        <f>F30*100/$V30</f>
        <v>3.1650533771058478</v>
      </c>
      <c r="H30" s="1250">
        <f>SUM(H10:H27)</f>
        <v>205967</v>
      </c>
      <c r="I30" s="1251">
        <f>H30*100/$V30</f>
        <v>24.183727145064555</v>
      </c>
      <c r="J30" s="1250">
        <f>SUM(J10:J27)</f>
        <v>140039</v>
      </c>
      <c r="K30" s="1251">
        <f>J30*100/$V30</f>
        <v>16.442755226165819</v>
      </c>
      <c r="L30" s="1250">
        <f>SUM(L10:L27)</f>
        <v>47916</v>
      </c>
      <c r="M30" s="1251">
        <f>L30*100/$V30</f>
        <v>5.6260831583841746</v>
      </c>
      <c r="N30" s="1250">
        <f>SUM(N10:N27)</f>
        <v>81564</v>
      </c>
      <c r="O30" s="1251">
        <f>N30*100/$V30</f>
        <v>9.5768813492454878</v>
      </c>
      <c r="P30" s="1250">
        <f>SUM(P10:P27)</f>
        <v>85752</v>
      </c>
      <c r="Q30" s="1251">
        <f>P30*100/$V30</f>
        <v>10.068617643329153</v>
      </c>
      <c r="R30" s="1250">
        <f>SUM(R10:R27)</f>
        <v>259276</v>
      </c>
      <c r="S30" s="1251">
        <f>R30*100/$V30</f>
        <v>30.443032326847298</v>
      </c>
      <c r="T30" s="1250">
        <f>SUM(T10:T28)</f>
        <v>4206</v>
      </c>
      <c r="U30" s="1251">
        <f>T30*100/$V30</f>
        <v>0.49384977385766421</v>
      </c>
      <c r="V30" s="1250">
        <f>SUM(V10:V27)</f>
        <v>851676</v>
      </c>
      <c r="W30" s="1251">
        <f>G30+I30+K30+M30+O30+Q30+S30+U30</f>
        <v>100</v>
      </c>
      <c r="X30" s="1267"/>
      <c r="Y30" s="1268">
        <f>(V30/D30)</f>
        <v>1.4175439530900733</v>
      </c>
    </row>
    <row r="31" spans="2:25" s="631" customFormat="1" ht="5.25" customHeight="1" x14ac:dyDescent="0.25">
      <c r="B31" s="644"/>
      <c r="C31" s="645"/>
      <c r="D31" s="1219"/>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P33" s="1337"/>
      <c r="Q33" s="1337"/>
      <c r="R33" s="1337"/>
      <c r="S33" s="1337"/>
      <c r="T33" s="1337"/>
      <c r="U33" s="1337"/>
      <c r="V33" s="1337"/>
      <c r="W33" s="1337"/>
      <c r="X33" s="1338"/>
      <c r="Y33" s="1338"/>
    </row>
    <row r="34" spans="2:25" s="852" customFormat="1" x14ac:dyDescent="0.25">
      <c r="X34" s="697"/>
      <c r="Y34" s="697"/>
    </row>
    <row r="35" spans="2:25" s="852" customFormat="1" x14ac:dyDescent="0.25">
      <c r="B35" s="852" t="s">
        <v>39</v>
      </c>
      <c r="D35" s="852" t="e">
        <f>GETPIVOTDATA("Cuenta número de expedientes",#REF!,"CCAA",$B35,"Grado Resuelto",$B$1)</f>
        <v>#REF!</v>
      </c>
      <c r="N35" s="852" t="e">
        <f>GETPIVOTDATA("ID PRESTACION
COUNT",#REF!,"
CCAA",$B35,"
Tipo Prestación",N$1,"Grado Resuelto",$B$1)</f>
        <v>#REF!</v>
      </c>
      <c r="X35" s="697"/>
      <c r="Y35" s="697"/>
    </row>
    <row r="36" spans="2:25" s="852" customFormat="1" x14ac:dyDescent="0.25">
      <c r="B36" s="852" t="s">
        <v>47</v>
      </c>
      <c r="D36" s="853" t="e">
        <f>GETPIVOTDATA("Cuenta número de expedientes",#REF!,"CCAA",$B36,"Grado Resuelto",$B$1)</f>
        <v>#REF!</v>
      </c>
      <c r="N36" s="852" t="e">
        <f>GETPIVOTDATA("ID PRESTACION
COUNT",#REF!,"
CCAA",$B36,"
Tipo Prestación",N$1,"Grado Resuelto",$B$1)</f>
        <v>#REF!</v>
      </c>
      <c r="T36" s="697"/>
      <c r="U36" s="697"/>
    </row>
    <row r="37" spans="2:25" s="820" customFormat="1" x14ac:dyDescent="0.25">
      <c r="T37" s="918"/>
      <c r="U37" s="918"/>
    </row>
    <row r="38" spans="2:25" s="820" customFormat="1" x14ac:dyDescent="0.25">
      <c r="T38" s="918"/>
      <c r="U38" s="918"/>
    </row>
    <row r="39" spans="2:25" s="820" customFormat="1" x14ac:dyDescent="0.25">
      <c r="T39" s="918"/>
      <c r="U39" s="918"/>
    </row>
    <row r="40" spans="2:25" s="820" customFormat="1" x14ac:dyDescent="0.25">
      <c r="T40" s="918"/>
      <c r="U40" s="918"/>
    </row>
    <row r="41" spans="2:25" s="820" customFormat="1" x14ac:dyDescent="0.25">
      <c r="B41" s="1337"/>
      <c r="C41" s="1337"/>
      <c r="D41" s="1337"/>
      <c r="E41" s="1337"/>
      <c r="F41" s="1337"/>
      <c r="G41" s="1337"/>
      <c r="H41" s="1337"/>
      <c r="I41" s="1337"/>
      <c r="J41" s="1337"/>
      <c r="K41" s="1337"/>
      <c r="L41" s="1337"/>
      <c r="M41" s="1337"/>
      <c r="N41" s="1337"/>
      <c r="O41" s="1337"/>
      <c r="P41" s="1337"/>
      <c r="Q41" s="1337"/>
      <c r="R41" s="1337"/>
      <c r="S41" s="1337"/>
      <c r="T41" s="1338"/>
      <c r="U41" s="1338"/>
      <c r="V41" s="1337"/>
      <c r="W41" s="1337"/>
      <c r="X41" s="1337"/>
      <c r="Y41" s="1337"/>
    </row>
    <row r="42" spans="2:25" s="820" customFormat="1" x14ac:dyDescent="0.25">
      <c r="B42" s="1337"/>
      <c r="C42" s="1337"/>
      <c r="D42" s="1337"/>
      <c r="E42" s="1337"/>
      <c r="F42" s="1337"/>
      <c r="G42" s="1337"/>
      <c r="H42" s="1337"/>
      <c r="I42" s="1337"/>
      <c r="J42" s="1337"/>
      <c r="K42" s="1337"/>
      <c r="L42" s="1337"/>
      <c r="M42" s="1337"/>
      <c r="N42" s="1337"/>
      <c r="O42" s="1337"/>
      <c r="P42" s="1337"/>
      <c r="Q42" s="1337"/>
      <c r="R42" s="1337"/>
      <c r="S42" s="1337"/>
      <c r="T42" s="1338"/>
      <c r="U42" s="1338"/>
      <c r="V42" s="1337"/>
      <c r="W42" s="1337"/>
      <c r="X42" s="1337"/>
      <c r="Y42" s="1337"/>
    </row>
    <row r="43" spans="2:25" s="820" customFormat="1" x14ac:dyDescent="0.25">
      <c r="B43" s="1337"/>
      <c r="C43" s="1337"/>
      <c r="D43" s="1337"/>
      <c r="E43" s="1337"/>
      <c r="F43" s="1337"/>
      <c r="G43" s="1337"/>
      <c r="H43" s="1337"/>
      <c r="I43" s="1337"/>
      <c r="J43" s="1337"/>
      <c r="K43" s="1337"/>
      <c r="L43" s="1337"/>
      <c r="M43" s="1337"/>
      <c r="N43" s="1337"/>
      <c r="O43" s="1337"/>
      <c r="P43" s="1337"/>
      <c r="Q43" s="1337"/>
      <c r="R43" s="1337"/>
      <c r="S43" s="1337"/>
      <c r="T43" s="1338"/>
      <c r="U43" s="1338"/>
      <c r="V43" s="1337"/>
      <c r="W43" s="1337"/>
      <c r="X43" s="1337"/>
      <c r="Y43" s="1337"/>
    </row>
    <row r="44" spans="2:25" s="820" customFormat="1" x14ac:dyDescent="0.25">
      <c r="B44" s="1337"/>
      <c r="C44" s="1337"/>
      <c r="D44" s="1337"/>
      <c r="E44" s="1337"/>
      <c r="F44" s="1337"/>
      <c r="G44" s="1337"/>
      <c r="H44" s="1337"/>
      <c r="I44" s="1337"/>
      <c r="J44" s="1337"/>
      <c r="K44" s="1337"/>
      <c r="L44" s="1337"/>
      <c r="M44" s="1337"/>
      <c r="N44" s="1337"/>
      <c r="O44" s="1337"/>
      <c r="P44" s="1337"/>
      <c r="Q44" s="1337"/>
      <c r="R44" s="1337"/>
      <c r="S44" s="1337"/>
      <c r="T44" s="1338"/>
      <c r="U44" s="1338"/>
      <c r="V44" s="1337"/>
      <c r="W44" s="1337"/>
      <c r="X44" s="1337"/>
      <c r="Y44" s="1337"/>
    </row>
    <row r="45" spans="2:25" s="820" customFormat="1" x14ac:dyDescent="0.25">
      <c r="B45" s="1337"/>
      <c r="C45" s="1337"/>
      <c r="D45" s="1337"/>
      <c r="E45" s="1337"/>
      <c r="F45" s="1337"/>
      <c r="G45" s="1337"/>
      <c r="H45" s="1337"/>
      <c r="I45" s="1337"/>
      <c r="J45" s="1337"/>
      <c r="K45" s="1337"/>
      <c r="L45" s="1337"/>
      <c r="M45" s="1337"/>
      <c r="N45" s="1337"/>
      <c r="O45" s="1337"/>
      <c r="P45" s="1337"/>
      <c r="Q45" s="1337"/>
      <c r="R45" s="1337"/>
      <c r="S45" s="1337"/>
      <c r="T45" s="1338"/>
      <c r="U45" s="1338"/>
      <c r="V45" s="1337"/>
      <c r="W45" s="1337"/>
      <c r="X45" s="1337"/>
      <c r="Y45" s="1337"/>
    </row>
    <row r="46" spans="2:25" s="820" customFormat="1" x14ac:dyDescent="0.25">
      <c r="B46" s="1337"/>
      <c r="C46" s="1337"/>
      <c r="D46" s="1337"/>
      <c r="E46" s="1337"/>
      <c r="F46" s="1337"/>
      <c r="G46" s="1337"/>
      <c r="H46" s="1337"/>
      <c r="I46" s="1337"/>
      <c r="J46" s="1337"/>
      <c r="K46" s="1337"/>
      <c r="L46" s="1337"/>
      <c r="M46" s="1337"/>
      <c r="N46" s="1337"/>
      <c r="O46" s="1337"/>
      <c r="P46" s="1337"/>
      <c r="Q46" s="1337"/>
      <c r="R46" s="1337"/>
      <c r="S46" s="1337"/>
      <c r="T46" s="1338"/>
      <c r="U46" s="918"/>
    </row>
    <row r="47" spans="2:25" s="820" customFormat="1" x14ac:dyDescent="0.25">
      <c r="B47" s="1337"/>
      <c r="C47" s="1337"/>
      <c r="D47" s="1337"/>
      <c r="E47" s="1337"/>
      <c r="F47" s="1337"/>
      <c r="G47" s="1337"/>
      <c r="H47" s="1337"/>
      <c r="I47" s="1337"/>
      <c r="J47" s="1337"/>
      <c r="K47" s="1337"/>
      <c r="L47" s="1337"/>
      <c r="M47" s="1337"/>
      <c r="N47" s="1337"/>
      <c r="O47" s="1337"/>
      <c r="P47" s="1337"/>
      <c r="Q47" s="1337"/>
      <c r="R47" s="1337"/>
      <c r="S47" s="1337"/>
      <c r="T47" s="1338"/>
      <c r="U47" s="918"/>
    </row>
    <row r="48" spans="2:25" s="820" customFormat="1" x14ac:dyDescent="0.25">
      <c r="B48" s="1337"/>
      <c r="C48" s="1337"/>
      <c r="D48" s="1337"/>
      <c r="E48" s="1337"/>
      <c r="F48" s="1337"/>
      <c r="G48" s="1337"/>
      <c r="H48" s="1337"/>
      <c r="I48" s="1337"/>
      <c r="J48" s="1337"/>
      <c r="K48" s="1337"/>
      <c r="L48" s="1337"/>
      <c r="M48" s="1337"/>
      <c r="N48" s="1337"/>
      <c r="O48" s="1337"/>
      <c r="P48" s="1337"/>
      <c r="Q48" s="1337"/>
      <c r="R48" s="1337"/>
      <c r="T48" s="918"/>
      <c r="U48" s="918"/>
    </row>
    <row r="49" spans="2:25" x14ac:dyDescent="0.25">
      <c r="B49" s="1337"/>
      <c r="C49" s="1337"/>
      <c r="D49" s="1337"/>
      <c r="E49" s="1337"/>
      <c r="F49" s="1337"/>
      <c r="G49" s="1337"/>
      <c r="H49" s="1337"/>
      <c r="I49" s="1337"/>
      <c r="J49" s="1337"/>
      <c r="K49" s="1337"/>
      <c r="L49" s="1337"/>
      <c r="M49" s="1337"/>
      <c r="N49" s="1337"/>
      <c r="O49" s="1337"/>
      <c r="P49" s="1337"/>
      <c r="Q49" s="1337"/>
      <c r="R49" s="1337"/>
      <c r="T49" s="732"/>
      <c r="U49" s="732"/>
      <c r="X49" s="615"/>
      <c r="Y49" s="615"/>
    </row>
    <row r="50" spans="2:25" x14ac:dyDescent="0.25">
      <c r="B50" s="1337"/>
      <c r="C50" s="1337"/>
      <c r="D50" s="1337"/>
      <c r="E50" s="1337"/>
      <c r="F50" s="1337"/>
      <c r="G50" s="1337"/>
      <c r="H50" s="1337"/>
      <c r="I50" s="1337"/>
      <c r="J50" s="1337"/>
      <c r="K50" s="1337"/>
      <c r="L50" s="1337"/>
      <c r="M50" s="1337"/>
      <c r="N50" s="1337"/>
      <c r="O50" s="1337"/>
      <c r="P50" s="1337"/>
      <c r="Q50" s="1337"/>
      <c r="R50" s="1337"/>
      <c r="T50" s="732"/>
      <c r="U50" s="732"/>
      <c r="X50" s="615"/>
      <c r="Y50" s="615"/>
    </row>
    <row r="51" spans="2:25" x14ac:dyDescent="0.25">
      <c r="B51" s="1337"/>
      <c r="C51" s="1337"/>
      <c r="D51" s="1337"/>
      <c r="E51" s="1337"/>
      <c r="F51" s="1337"/>
      <c r="G51" s="1337"/>
      <c r="H51" s="1337"/>
      <c r="I51" s="1337"/>
      <c r="J51" s="1337"/>
      <c r="K51" s="1337"/>
      <c r="L51" s="1337"/>
      <c r="M51" s="1337"/>
      <c r="N51" s="1337"/>
      <c r="O51" s="1337"/>
      <c r="P51" s="1337"/>
      <c r="Q51" s="1337"/>
      <c r="R51" s="1337"/>
      <c r="T51" s="732"/>
      <c r="U51" s="732"/>
      <c r="X51" s="615"/>
      <c r="Y51" s="615"/>
    </row>
    <row r="52" spans="2:25" x14ac:dyDescent="0.25">
      <c r="B52" s="1337"/>
      <c r="C52" s="1337"/>
      <c r="D52" s="1337"/>
      <c r="E52" s="1337"/>
      <c r="F52" s="1337"/>
      <c r="G52" s="1337"/>
      <c r="H52" s="1337"/>
      <c r="I52" s="1337"/>
      <c r="J52" s="1337"/>
      <c r="K52" s="1337"/>
      <c r="L52" s="1337"/>
      <c r="M52" s="1337"/>
      <c r="N52" s="1337"/>
      <c r="O52" s="1337"/>
      <c r="P52" s="1337"/>
      <c r="Q52" s="1337"/>
      <c r="R52" s="1337"/>
      <c r="T52" s="732"/>
      <c r="U52" s="732"/>
      <c r="X52" s="615"/>
      <c r="Y52" s="615"/>
    </row>
    <row r="53" spans="2:25" x14ac:dyDescent="0.25">
      <c r="B53" s="1337"/>
      <c r="C53" s="1337"/>
      <c r="D53" s="1337"/>
      <c r="E53" s="1337"/>
      <c r="F53" s="1337"/>
      <c r="G53" s="1337"/>
      <c r="H53" s="1337"/>
      <c r="I53" s="1337"/>
      <c r="J53" s="1337"/>
      <c r="K53" s="1337"/>
      <c r="L53" s="1337"/>
      <c r="M53" s="1337"/>
      <c r="N53" s="1337"/>
      <c r="O53" s="1337"/>
      <c r="P53" s="1337"/>
      <c r="Q53" s="1337"/>
      <c r="R53" s="1337"/>
      <c r="T53" s="732"/>
      <c r="U53" s="732"/>
      <c r="X53" s="615"/>
      <c r="Y53" s="615"/>
    </row>
    <row r="54" spans="2:25" x14ac:dyDescent="0.25">
      <c r="B54" s="1337"/>
      <c r="C54" s="1337"/>
      <c r="D54" s="1337"/>
      <c r="E54" s="1337"/>
      <c r="F54" s="1337"/>
      <c r="G54" s="1337"/>
      <c r="H54" s="1337"/>
      <c r="I54" s="1337"/>
      <c r="J54" s="1337"/>
      <c r="K54" s="1337"/>
      <c r="L54" s="1337"/>
      <c r="M54" s="1337"/>
      <c r="N54" s="1337"/>
      <c r="O54" s="1337"/>
      <c r="P54" s="1337"/>
      <c r="Q54" s="1337"/>
      <c r="R54" s="1337"/>
      <c r="T54" s="732"/>
      <c r="U54" s="732"/>
      <c r="X54" s="615"/>
      <c r="Y54" s="615"/>
    </row>
    <row r="55" spans="2:25" x14ac:dyDescent="0.25">
      <c r="B55" s="1337"/>
      <c r="C55" s="1337"/>
      <c r="D55" s="1337"/>
      <c r="E55" s="1337"/>
      <c r="F55" s="1337"/>
      <c r="G55" s="1337"/>
      <c r="H55" s="1337"/>
      <c r="I55" s="1337"/>
      <c r="J55" s="1337"/>
      <c r="K55" s="1337"/>
      <c r="L55" s="1337"/>
      <c r="M55" s="1337"/>
      <c r="N55" s="1337"/>
      <c r="O55" s="1337"/>
      <c r="P55" s="1337"/>
      <c r="Q55" s="1337"/>
      <c r="R55" s="1337"/>
      <c r="T55" s="732"/>
      <c r="U55" s="732"/>
      <c r="X55" s="615"/>
      <c r="Y55" s="615"/>
    </row>
    <row r="56" spans="2:25" x14ac:dyDescent="0.25">
      <c r="B56" s="1337"/>
      <c r="C56" s="1337"/>
      <c r="D56" s="1337"/>
      <c r="E56" s="1337"/>
      <c r="F56" s="1337"/>
      <c r="G56" s="1337"/>
      <c r="H56" s="1337"/>
      <c r="I56" s="1337"/>
      <c r="J56" s="1337"/>
      <c r="K56" s="1337"/>
      <c r="L56" s="1337"/>
      <c r="M56" s="1337"/>
      <c r="N56" s="1337"/>
      <c r="O56" s="1337"/>
      <c r="P56" s="1337"/>
      <c r="Q56" s="1337"/>
      <c r="R56" s="1337"/>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54" t="s">
        <v>417</v>
      </c>
      <c r="C3" s="1554"/>
      <c r="D3" s="1554"/>
      <c r="E3" s="1554"/>
      <c r="F3" s="1554"/>
      <c r="G3" s="1554"/>
      <c r="H3" s="1554"/>
      <c r="I3" s="1554"/>
      <c r="J3" s="1554"/>
      <c r="K3" s="1554"/>
      <c r="L3" s="1554"/>
      <c r="M3" s="1554"/>
      <c r="N3" s="1554"/>
      <c r="O3" s="1554"/>
      <c r="P3" s="1554"/>
      <c r="Q3" s="1554"/>
      <c r="R3" s="1554"/>
      <c r="S3" s="1554"/>
      <c r="T3" s="1554"/>
      <c r="U3" s="1554"/>
      <c r="V3" s="1554"/>
      <c r="W3" s="1554"/>
      <c r="X3" s="1554"/>
      <c r="Y3" s="7"/>
    </row>
    <row r="4" spans="2:25" s="4" customFormat="1" ht="14.25" customHeight="1" x14ac:dyDescent="0.25">
      <c r="B4" s="1475" t="str">
        <f>porsaad!$B$6</f>
        <v>Situación a 31 de agosto de 2025</v>
      </c>
      <c r="C4" s="1475"/>
      <c r="D4" s="1475"/>
      <c r="E4" s="1475"/>
      <c r="F4" s="1475"/>
      <c r="G4" s="1475"/>
      <c r="H4" s="1475"/>
      <c r="I4" s="1475"/>
      <c r="J4" s="1475"/>
      <c r="K4" s="1475"/>
      <c r="L4" s="1475"/>
      <c r="M4" s="1475"/>
      <c r="N4" s="1475"/>
      <c r="O4" s="1475"/>
      <c r="P4" s="1475"/>
      <c r="Q4" s="1475"/>
      <c r="R4" s="1475"/>
      <c r="S4" s="1475"/>
      <c r="T4" s="1475"/>
      <c r="U4" s="1475"/>
      <c r="V4" s="1475"/>
      <c r="W4" s="1475"/>
      <c r="X4" s="216"/>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57" t="s">
        <v>52</v>
      </c>
      <c r="G6" s="1557"/>
      <c r="H6" s="1557"/>
      <c r="I6" s="1557"/>
      <c r="J6" s="1557"/>
      <c r="K6" s="1557"/>
      <c r="L6" s="1557"/>
      <c r="M6" s="1557"/>
      <c r="N6" s="1557"/>
      <c r="O6" s="1557"/>
      <c r="P6" s="1557"/>
      <c r="Q6" s="1557"/>
      <c r="R6" s="1557"/>
      <c r="S6" s="1557"/>
      <c r="T6" s="1557"/>
      <c r="U6" s="1557"/>
      <c r="V6" s="1557"/>
      <c r="W6" s="1557"/>
      <c r="X6" s="154"/>
      <c r="Y6" s="154"/>
    </row>
    <row r="7" spans="2:25" s="133" customFormat="1" ht="64.5" customHeight="1" x14ac:dyDescent="0.25">
      <c r="B7" s="1558" t="s">
        <v>12</v>
      </c>
      <c r="C7" s="155"/>
      <c r="D7" s="156" t="s">
        <v>53</v>
      </c>
      <c r="E7" s="155"/>
      <c r="F7" s="1559" t="s">
        <v>167</v>
      </c>
      <c r="G7" s="1559"/>
      <c r="H7" s="1559" t="s">
        <v>59</v>
      </c>
      <c r="I7" s="1559"/>
      <c r="J7" s="1559" t="s">
        <v>60</v>
      </c>
      <c r="K7" s="1559"/>
      <c r="L7" s="1559" t="s">
        <v>152</v>
      </c>
      <c r="M7" s="1559"/>
      <c r="N7" s="1559" t="s">
        <v>0</v>
      </c>
      <c r="O7" s="1559"/>
      <c r="P7" s="156"/>
      <c r="Q7" s="156" t="s">
        <v>62</v>
      </c>
    </row>
    <row r="8" spans="2:25" s="155" customFormat="1" ht="20.25" customHeight="1" x14ac:dyDescent="0.25">
      <c r="B8" s="155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'41bbenpreGII'!D10</f>
        <v>133484</v>
      </c>
      <c r="F10" s="164">
        <f>'41bbenpreGII'!F10+'41bbenpreGII'!H10+'41bbenpreGII'!J10+'41bbenpreGII'!L10+'41bbenpreGII'!N10</f>
        <v>155973</v>
      </c>
      <c r="G10" s="165">
        <f t="shared" ref="G10:G27" si="0">F10*100/$N10</f>
        <v>78.38311858001488</v>
      </c>
      <c r="H10" s="164">
        <f>'41bbenpreGII'!P10</f>
        <v>1951</v>
      </c>
      <c r="I10" s="165">
        <f t="shared" ref="I10:I27" si="1">H10*100/$N10</f>
        <v>0.98046113333467344</v>
      </c>
      <c r="J10" s="164">
        <f>'41bbenpreGII'!R10</f>
        <v>41060</v>
      </c>
      <c r="K10" s="165">
        <f t="shared" ref="K10:K27" si="2">J10*100/$N10</f>
        <v>20.634410115182824</v>
      </c>
      <c r="L10" s="164">
        <f>'41bbenpreGII'!T10</f>
        <v>4</v>
      </c>
      <c r="M10" s="165">
        <f t="shared" ref="M10:M27" si="3">L10*100/$N10</f>
        <v>2.0101714676261885E-3</v>
      </c>
      <c r="N10" s="164">
        <f>F10+H10+J10+L10</f>
        <v>198988</v>
      </c>
      <c r="O10" s="165">
        <f>G10+I10+K10+M10</f>
        <v>100.00000000000001</v>
      </c>
      <c r="P10" s="166"/>
      <c r="Q10" s="166">
        <f t="shared" ref="Q10:Q27" si="4">N10/D10</f>
        <v>1.4907254802073657</v>
      </c>
    </row>
    <row r="11" spans="2:25" s="162" customFormat="1" ht="18" customHeight="1" x14ac:dyDescent="0.25">
      <c r="B11" s="146" t="s">
        <v>7</v>
      </c>
      <c r="C11" s="159"/>
      <c r="D11" s="163">
        <f>'41bbenpreGII'!D11</f>
        <v>17047</v>
      </c>
      <c r="F11" s="164">
        <f>'41bbenpreGII'!F11+'41bbenpreGII'!H11+'41bbenpreGII'!J11+'41bbenpreGII'!L11+'41bbenpreGII'!N11</f>
        <v>8834</v>
      </c>
      <c r="G11" s="165">
        <f t="shared" si="0"/>
        <v>39.74982001439885</v>
      </c>
      <c r="H11" s="164">
        <f>'41bbenpreGII'!P11</f>
        <v>4119</v>
      </c>
      <c r="I11" s="165">
        <f t="shared" si="1"/>
        <v>18.534017278617711</v>
      </c>
      <c r="J11" s="164">
        <f>'41bbenpreGII'!R11</f>
        <v>9271</v>
      </c>
      <c r="K11" s="165">
        <f t="shared" si="2"/>
        <v>41.71616270698344</v>
      </c>
      <c r="L11" s="164">
        <f>'41bbenpreGII'!T11</f>
        <v>0</v>
      </c>
      <c r="M11" s="165">
        <f t="shared" si="3"/>
        <v>0</v>
      </c>
      <c r="N11" s="164">
        <f t="shared" ref="N11:O27" si="5">F11+H11+J11+L11</f>
        <v>22224</v>
      </c>
      <c r="O11" s="165">
        <f t="shared" si="5"/>
        <v>100</v>
      </c>
      <c r="P11" s="166"/>
      <c r="Q11" s="166">
        <f t="shared" si="4"/>
        <v>1.3036897987915763</v>
      </c>
    </row>
    <row r="12" spans="2:25" s="162" customFormat="1" ht="22.5" customHeight="1" x14ac:dyDescent="0.25">
      <c r="B12" s="146" t="s">
        <v>37</v>
      </c>
      <c r="C12" s="159"/>
      <c r="D12" s="163">
        <f>'41bbenpreGII'!D12</f>
        <v>11376</v>
      </c>
      <c r="F12" s="164">
        <f>'41bbenpreGII'!F12+'41bbenpreGII'!H12+'41bbenpreGII'!J12+'41bbenpreGII'!L12+'41bbenpreGII'!N12</f>
        <v>9906</v>
      </c>
      <c r="G12" s="165">
        <f t="shared" si="0"/>
        <v>60.171293202939928</v>
      </c>
      <c r="H12" s="164">
        <f>'41bbenpreGII'!P12</f>
        <v>1986</v>
      </c>
      <c r="I12" s="165">
        <f t="shared" si="1"/>
        <v>12.063414930450101</v>
      </c>
      <c r="J12" s="164">
        <f>'41bbenpreGII'!R12</f>
        <v>4565</v>
      </c>
      <c r="K12" s="165">
        <f t="shared" si="2"/>
        <v>27.72884650428233</v>
      </c>
      <c r="L12" s="164">
        <f>'41bbenpreGII'!T12</f>
        <v>6</v>
      </c>
      <c r="M12" s="165">
        <f t="shared" si="3"/>
        <v>3.644536232764381E-2</v>
      </c>
      <c r="N12" s="164">
        <f t="shared" si="5"/>
        <v>16463</v>
      </c>
      <c r="O12" s="165">
        <f t="shared" si="5"/>
        <v>100</v>
      </c>
      <c r="P12" s="166"/>
      <c r="Q12" s="166">
        <f t="shared" si="4"/>
        <v>1.4471694796061885</v>
      </c>
    </row>
    <row r="13" spans="2:25" s="162" customFormat="1" ht="18" customHeight="1" x14ac:dyDescent="0.25">
      <c r="B13" s="146" t="s">
        <v>38</v>
      </c>
      <c r="C13" s="159"/>
      <c r="D13" s="163">
        <f>'41bbenpreGII'!D13</f>
        <v>10903</v>
      </c>
      <c r="F13" s="164">
        <f>'41bbenpreGII'!F13+'41bbenpreGII'!H13+'41bbenpreGII'!J13+'41bbenpreGII'!L13+'41bbenpreGII'!N13</f>
        <v>9520</v>
      </c>
      <c r="G13" s="165">
        <f t="shared" si="0"/>
        <v>52.170100832967996</v>
      </c>
      <c r="H13" s="164">
        <f>'41bbenpreGII'!P13</f>
        <v>390</v>
      </c>
      <c r="I13" s="165">
        <f t="shared" si="1"/>
        <v>2.1372205173169663</v>
      </c>
      <c r="J13" s="164">
        <f>'41bbenpreGII'!R13</f>
        <v>8338</v>
      </c>
      <c r="K13" s="165">
        <f t="shared" si="2"/>
        <v>45.692678649715035</v>
      </c>
      <c r="L13" s="164">
        <f>'41bbenpreGII'!T13</f>
        <v>0</v>
      </c>
      <c r="M13" s="165">
        <f t="shared" si="3"/>
        <v>0</v>
      </c>
      <c r="N13" s="164">
        <f t="shared" si="5"/>
        <v>18248</v>
      </c>
      <c r="O13" s="165">
        <f t="shared" si="5"/>
        <v>100</v>
      </c>
      <c r="P13" s="166"/>
      <c r="Q13" s="166">
        <f t="shared" si="4"/>
        <v>1.6736677978538017</v>
      </c>
    </row>
    <row r="14" spans="2:25" s="162" customFormat="1" ht="18" customHeight="1" x14ac:dyDescent="0.25">
      <c r="B14" s="146" t="s">
        <v>6</v>
      </c>
      <c r="C14" s="159"/>
      <c r="D14" s="163">
        <f>'41bbenpreGII'!D14</f>
        <v>19358</v>
      </c>
      <c r="F14" s="164">
        <f>'41bbenpreGII'!F14+'41bbenpreGII'!H14+'41bbenpreGII'!J14+'41bbenpreGII'!L14+'41bbenpreGII'!N14</f>
        <v>5666</v>
      </c>
      <c r="G14" s="165">
        <f t="shared" si="0"/>
        <v>25.727648367615675</v>
      </c>
      <c r="H14" s="164">
        <f>'41bbenpreGII'!P14</f>
        <v>7290</v>
      </c>
      <c r="I14" s="165">
        <f t="shared" si="1"/>
        <v>33.101757253780136</v>
      </c>
      <c r="J14" s="164">
        <f>'41bbenpreGII'!R14</f>
        <v>9065</v>
      </c>
      <c r="K14" s="165">
        <f t="shared" si="2"/>
        <v>41.161512963719744</v>
      </c>
      <c r="L14" s="164">
        <f>'41bbenpreGII'!T14</f>
        <v>2</v>
      </c>
      <c r="M14" s="165">
        <f t="shared" si="3"/>
        <v>9.0814148844389955E-3</v>
      </c>
      <c r="N14" s="164">
        <f t="shared" si="5"/>
        <v>22023</v>
      </c>
      <c r="O14" s="165">
        <f t="shared" si="5"/>
        <v>99.999999999999986</v>
      </c>
      <c r="P14" s="166"/>
      <c r="Q14" s="166">
        <f t="shared" si="4"/>
        <v>1.1376691807004855</v>
      </c>
    </row>
    <row r="15" spans="2:25" s="162" customFormat="1" ht="18" customHeight="1" x14ac:dyDescent="0.25">
      <c r="B15" s="146" t="s">
        <v>5</v>
      </c>
      <c r="C15" s="159"/>
      <c r="D15" s="163">
        <f>'41bbenpreGII'!D15</f>
        <v>7869</v>
      </c>
      <c r="F15" s="164">
        <f>'41bbenpreGII'!F15+'41bbenpreGII'!H15+'41bbenpreGII'!J15+'41bbenpreGII'!L15+'41bbenpreGII'!N15</f>
        <v>9168</v>
      </c>
      <c r="G15" s="165">
        <f t="shared" si="0"/>
        <v>70.474287032054733</v>
      </c>
      <c r="H15" s="164">
        <f>'41bbenpreGII'!P15</f>
        <v>246</v>
      </c>
      <c r="I15" s="165">
        <f t="shared" si="1"/>
        <v>1.8909985394726727</v>
      </c>
      <c r="J15" s="164">
        <f>'41bbenpreGII'!R15</f>
        <v>3595</v>
      </c>
      <c r="K15" s="165">
        <f t="shared" si="2"/>
        <v>27.634714428472595</v>
      </c>
      <c r="L15" s="164">
        <f>'41bbenpreGII'!T15</f>
        <v>0</v>
      </c>
      <c r="M15" s="165">
        <f t="shared" si="3"/>
        <v>0</v>
      </c>
      <c r="N15" s="164">
        <f t="shared" si="5"/>
        <v>13009</v>
      </c>
      <c r="O15" s="165">
        <f t="shared" si="5"/>
        <v>100</v>
      </c>
      <c r="P15" s="166"/>
      <c r="Q15" s="166">
        <f t="shared" si="4"/>
        <v>1.6531960859067225</v>
      </c>
    </row>
    <row r="16" spans="2:25" s="162" customFormat="1" ht="18" customHeight="1" x14ac:dyDescent="0.25">
      <c r="B16" s="146" t="s">
        <v>4</v>
      </c>
      <c r="C16" s="159"/>
      <c r="D16" s="163">
        <f>'41bbenpreGII'!D16</f>
        <v>41936</v>
      </c>
      <c r="F16" s="164">
        <f>'41bbenpreGII'!F16+'41bbenpreGII'!H16+'41bbenpreGII'!J16+'41bbenpreGII'!L16+'41bbenpreGII'!N16</f>
        <v>28265</v>
      </c>
      <c r="G16" s="165">
        <f t="shared" si="0"/>
        <v>47.735256366952648</v>
      </c>
      <c r="H16" s="164">
        <f>'41bbenpreGII'!P16</f>
        <v>15887</v>
      </c>
      <c r="I16" s="165">
        <f t="shared" si="1"/>
        <v>26.830709991217997</v>
      </c>
      <c r="J16" s="164">
        <f>'41bbenpreGII'!R16</f>
        <v>14122</v>
      </c>
      <c r="K16" s="165">
        <f t="shared" si="2"/>
        <v>23.849895291494967</v>
      </c>
      <c r="L16" s="164">
        <f>'41bbenpreGII'!T16</f>
        <v>938</v>
      </c>
      <c r="M16" s="165">
        <f t="shared" si="3"/>
        <v>1.5841383503343918</v>
      </c>
      <c r="N16" s="164">
        <f t="shared" si="5"/>
        <v>59212</v>
      </c>
      <c r="O16" s="165">
        <f t="shared" si="5"/>
        <v>99.999999999999986</v>
      </c>
      <c r="P16" s="166"/>
      <c r="Q16" s="166">
        <f t="shared" si="4"/>
        <v>1.4119610835558947</v>
      </c>
    </row>
    <row r="17" spans="2:25" s="162" customFormat="1" ht="18" customHeight="1" x14ac:dyDescent="0.25">
      <c r="B17" s="146" t="s">
        <v>40</v>
      </c>
      <c r="C17" s="159"/>
      <c r="D17" s="163">
        <f>'41bbenpreGII'!D17</f>
        <v>26014</v>
      </c>
      <c r="F17" s="164">
        <f>'41bbenpreGII'!F17+'41bbenpreGII'!H17+'41bbenpreGII'!J17+'41bbenpreGII'!L17+'41bbenpreGII'!N17</f>
        <v>23874</v>
      </c>
      <c r="G17" s="165">
        <f t="shared" si="0"/>
        <v>64.681658087239228</v>
      </c>
      <c r="H17" s="164">
        <f>'41bbenpreGII'!P17</f>
        <v>4533</v>
      </c>
      <c r="I17" s="165">
        <f t="shared" si="1"/>
        <v>12.281224600379302</v>
      </c>
      <c r="J17" s="164">
        <f>'41bbenpreGII'!R17</f>
        <v>8500</v>
      </c>
      <c r="K17" s="165">
        <f t="shared" si="2"/>
        <v>23.02898943375779</v>
      </c>
      <c r="L17" s="164">
        <f>'41bbenpreGII'!T17</f>
        <v>3</v>
      </c>
      <c r="M17" s="165">
        <f t="shared" si="3"/>
        <v>8.1278786236792192E-3</v>
      </c>
      <c r="N17" s="164">
        <f t="shared" si="5"/>
        <v>36910</v>
      </c>
      <c r="O17" s="165">
        <f t="shared" si="5"/>
        <v>100</v>
      </c>
      <c r="P17" s="166"/>
      <c r="Q17" s="166">
        <f t="shared" si="4"/>
        <v>1.4188513877143076</v>
      </c>
    </row>
    <row r="18" spans="2:25" s="162" customFormat="1" ht="18" customHeight="1" x14ac:dyDescent="0.25">
      <c r="B18" s="146" t="s">
        <v>41</v>
      </c>
      <c r="C18" s="159"/>
      <c r="D18" s="163">
        <f>'41bbenpreGII'!D18</f>
        <v>94378</v>
      </c>
      <c r="F18" s="164">
        <f>'41bbenpreGII'!F18+'41bbenpreGII'!H18+'41bbenpreGII'!J18+'41bbenpreGII'!L18+'41bbenpreGII'!N18</f>
        <v>55478</v>
      </c>
      <c r="G18" s="165">
        <f t="shared" si="0"/>
        <v>46.612334061502267</v>
      </c>
      <c r="H18" s="164">
        <f>'41bbenpreGII'!P18</f>
        <v>11613</v>
      </c>
      <c r="I18" s="165">
        <f t="shared" si="1"/>
        <v>9.7571836666106542</v>
      </c>
      <c r="J18" s="164">
        <f>'41bbenpreGII'!R18</f>
        <v>51912</v>
      </c>
      <c r="K18" s="165">
        <f t="shared" si="2"/>
        <v>43.616198958158293</v>
      </c>
      <c r="L18" s="164">
        <f>'41bbenpreGII'!T18</f>
        <v>17</v>
      </c>
      <c r="M18" s="165">
        <f t="shared" si="3"/>
        <v>1.4283313728785078E-2</v>
      </c>
      <c r="N18" s="164">
        <f t="shared" si="5"/>
        <v>119020</v>
      </c>
      <c r="O18" s="165">
        <f t="shared" si="5"/>
        <v>100</v>
      </c>
      <c r="P18" s="166"/>
      <c r="Q18" s="166">
        <f t="shared" si="4"/>
        <v>1.2610989849329293</v>
      </c>
    </row>
    <row r="19" spans="2:25" s="162" customFormat="1" ht="18" customHeight="1" x14ac:dyDescent="0.25">
      <c r="B19" s="146" t="s">
        <v>3</v>
      </c>
      <c r="C19" s="159"/>
      <c r="D19" s="163">
        <f>'41bbenpreGII'!D19</f>
        <v>65623</v>
      </c>
      <c r="F19" s="164">
        <f>'41bbenpreGII'!F19+'41bbenpreGII'!H19+'41bbenpreGII'!J19+'41bbenpreGII'!L19+'41bbenpreGII'!N19</f>
        <v>43677</v>
      </c>
      <c r="G19" s="165">
        <f t="shared" si="0"/>
        <v>43.803592381983933</v>
      </c>
      <c r="H19" s="164">
        <f>'41bbenpreGII'!P19</f>
        <v>10280</v>
      </c>
      <c r="I19" s="165">
        <f>H19*100/$N19</f>
        <v>10.309795308441396</v>
      </c>
      <c r="J19" s="164">
        <f>'41bbenpreGII'!R19</f>
        <v>45317</v>
      </c>
      <c r="K19" s="165">
        <f>J19*100/$N19</f>
        <v>45.448345719128284</v>
      </c>
      <c r="L19" s="164">
        <f>'41bbenpreGII'!T19</f>
        <v>437</v>
      </c>
      <c r="M19" s="165">
        <f t="shared" si="3"/>
        <v>0.43826659044639005</v>
      </c>
      <c r="N19" s="164">
        <f t="shared" si="5"/>
        <v>99711</v>
      </c>
      <c r="O19" s="165">
        <f t="shared" si="5"/>
        <v>100</v>
      </c>
      <c r="P19" s="166"/>
      <c r="Q19" s="166">
        <f t="shared" si="4"/>
        <v>1.5194520213949378</v>
      </c>
    </row>
    <row r="20" spans="2:25" s="162" customFormat="1" ht="18" customHeight="1" x14ac:dyDescent="0.25">
      <c r="B20" s="146" t="s">
        <v>2</v>
      </c>
      <c r="C20" s="159"/>
      <c r="D20" s="163">
        <f>'41bbenpreGII'!D20</f>
        <v>12670</v>
      </c>
      <c r="F20" s="164">
        <f>'41bbenpreGII'!F20+'41bbenpreGII'!H20+'41bbenpreGII'!J20+'41bbenpreGII'!L20+'41bbenpreGII'!N20</f>
        <v>5580</v>
      </c>
      <c r="G20" s="165">
        <f t="shared" si="0"/>
        <v>36.655061420219404</v>
      </c>
      <c r="H20" s="164">
        <f>'41bbenpreGII'!P20</f>
        <v>6896</v>
      </c>
      <c r="I20" s="165">
        <f>H20*100/$N20</f>
        <v>45.299875188858962</v>
      </c>
      <c r="J20" s="164">
        <f>'41bbenpreGII'!R20</f>
        <v>2747</v>
      </c>
      <c r="K20" s="165">
        <f>J20*100/$N20</f>
        <v>18.04506339092163</v>
      </c>
      <c r="L20" s="164">
        <f>'41bbenpreGII'!T20</f>
        <v>0</v>
      </c>
      <c r="M20" s="165">
        <f t="shared" si="3"/>
        <v>0</v>
      </c>
      <c r="N20" s="164">
        <f t="shared" si="5"/>
        <v>15223</v>
      </c>
      <c r="O20" s="165">
        <f t="shared" si="5"/>
        <v>100</v>
      </c>
      <c r="P20" s="166"/>
      <c r="Q20" s="166">
        <f t="shared" si="4"/>
        <v>1.2014996053670086</v>
      </c>
    </row>
    <row r="21" spans="2:25" s="162" customFormat="1" ht="18" customHeight="1" x14ac:dyDescent="0.25">
      <c r="B21" s="146" t="s">
        <v>35</v>
      </c>
      <c r="C21" s="159"/>
      <c r="D21" s="163">
        <f>'41bbenpreGII'!D21</f>
        <v>29536</v>
      </c>
      <c r="F21" s="164">
        <f>'41bbenpreGII'!F21+'41bbenpreGII'!H21+'41bbenpreGII'!J21+'41bbenpreGII'!L21+'41bbenpreGII'!N21</f>
        <v>27989</v>
      </c>
      <c r="G21" s="165">
        <f t="shared" si="0"/>
        <v>62.851432677625077</v>
      </c>
      <c r="H21" s="164">
        <f>'41bbenpreGII'!P21</f>
        <v>6189</v>
      </c>
      <c r="I21" s="165">
        <f>H21*100/$N21</f>
        <v>13.897871193748315</v>
      </c>
      <c r="J21" s="164">
        <f>'41bbenpreGII'!R21</f>
        <v>10299</v>
      </c>
      <c r="K21" s="165">
        <f>J21*100/$N21</f>
        <v>23.127189436809484</v>
      </c>
      <c r="L21" s="164">
        <f>'41bbenpreGII'!T21</f>
        <v>55</v>
      </c>
      <c r="M21" s="165">
        <f t="shared" si="3"/>
        <v>0.12350669181712028</v>
      </c>
      <c r="N21" s="164">
        <f t="shared" si="5"/>
        <v>44532</v>
      </c>
      <c r="O21" s="165">
        <f t="shared" si="5"/>
        <v>100.00000000000001</v>
      </c>
      <c r="P21" s="166"/>
      <c r="Q21" s="166">
        <f t="shared" si="4"/>
        <v>1.5077193932827735</v>
      </c>
    </row>
    <row r="22" spans="2:25" s="162" customFormat="1" ht="21" customHeight="1" x14ac:dyDescent="0.25">
      <c r="B22" s="146" t="s">
        <v>42</v>
      </c>
      <c r="C22" s="159"/>
      <c r="D22" s="163">
        <f>'41bbenpreGII'!D22</f>
        <v>76388</v>
      </c>
      <c r="F22" s="164">
        <f>'41bbenpreGII'!F22+'41bbenpreGII'!H22+'41bbenpreGII'!J22+'41bbenpreGII'!L22+'41bbenpreGII'!N22</f>
        <v>75822</v>
      </c>
      <c r="G22" s="165">
        <f t="shared" si="0"/>
        <v>69.158571624025171</v>
      </c>
      <c r="H22" s="164">
        <f>'41bbenpreGII'!P22</f>
        <v>11114</v>
      </c>
      <c r="I22" s="165">
        <f>H22*100/$N22</f>
        <v>10.137273680850093</v>
      </c>
      <c r="J22" s="164">
        <f>'41bbenpreGII'!R22</f>
        <v>22681</v>
      </c>
      <c r="K22" s="165">
        <f>J22*100/$N22</f>
        <v>20.687736580471565</v>
      </c>
      <c r="L22" s="164">
        <f>'41bbenpreGII'!T22</f>
        <v>18</v>
      </c>
      <c r="M22" s="165">
        <f t="shared" si="3"/>
        <v>1.6418114653167327E-2</v>
      </c>
      <c r="N22" s="164">
        <f t="shared" si="5"/>
        <v>109635</v>
      </c>
      <c r="O22" s="165">
        <f t="shared" si="5"/>
        <v>99.999999999999986</v>
      </c>
      <c r="P22" s="166"/>
      <c r="Q22" s="166">
        <f t="shared" si="4"/>
        <v>1.4352385191391317</v>
      </c>
    </row>
    <row r="23" spans="2:25" s="162" customFormat="1" ht="18" customHeight="1" x14ac:dyDescent="0.25">
      <c r="B23" s="146" t="s">
        <v>43</v>
      </c>
      <c r="C23" s="159"/>
      <c r="D23" s="163">
        <f>'41bbenpreGII'!D23</f>
        <v>17993</v>
      </c>
      <c r="F23" s="164">
        <f>'41bbenpreGII'!F23+'41bbenpreGII'!H23+'41bbenpreGII'!J23+'41bbenpreGII'!L23+'41bbenpreGII'!N23</f>
        <v>12469</v>
      </c>
      <c r="G23" s="165">
        <f t="shared" si="0"/>
        <v>52.845941936851027</v>
      </c>
      <c r="H23" s="164">
        <f>'41bbenpreGII'!P23</f>
        <v>539</v>
      </c>
      <c r="I23" s="165">
        <f>H23*100/$N23</f>
        <v>2.2843822843822843</v>
      </c>
      <c r="J23" s="164">
        <f>'41bbenpreGII'!R23</f>
        <v>10586</v>
      </c>
      <c r="K23" s="165">
        <f>J23*100/$N23</f>
        <v>44.865437592710322</v>
      </c>
      <c r="L23" s="164">
        <f>'41bbenpreGII'!T23</f>
        <v>1</v>
      </c>
      <c r="M23" s="165">
        <f t="shared" si="3"/>
        <v>4.2381860563678745E-3</v>
      </c>
      <c r="N23" s="164">
        <f t="shared" si="5"/>
        <v>23595</v>
      </c>
      <c r="O23" s="165">
        <f t="shared" si="5"/>
        <v>100</v>
      </c>
      <c r="P23" s="166"/>
      <c r="Q23" s="166">
        <f t="shared" si="4"/>
        <v>1.3113433001722892</v>
      </c>
    </row>
    <row r="24" spans="2:25" s="162" customFormat="1" ht="22.5" customHeight="1" x14ac:dyDescent="0.25">
      <c r="B24" s="146" t="s">
        <v>44</v>
      </c>
      <c r="C24" s="159"/>
      <c r="D24" s="163">
        <f>'41bbenpreGII'!D24</f>
        <v>6580</v>
      </c>
      <c r="F24" s="164">
        <f>'41bbenpreGII'!F24+'41bbenpreGII'!H24+'41bbenpreGII'!J24+'41bbenpreGII'!L24+'41bbenpreGII'!N24</f>
        <v>4254</v>
      </c>
      <c r="G24" s="167">
        <f t="shared" si="0"/>
        <v>47.674548918525161</v>
      </c>
      <c r="H24" s="164">
        <f>'41bbenpreGII'!P24</f>
        <v>1467</v>
      </c>
      <c r="I24" s="165">
        <f t="shared" si="1"/>
        <v>16.440658971198026</v>
      </c>
      <c r="J24" s="164">
        <f>'41bbenpreGII'!R24</f>
        <v>3187</v>
      </c>
      <c r="K24" s="165">
        <f t="shared" si="2"/>
        <v>35.716687212820801</v>
      </c>
      <c r="L24" s="164">
        <f>'41bbenpreGII'!T24</f>
        <v>15</v>
      </c>
      <c r="M24" s="165">
        <f t="shared" si="3"/>
        <v>0.16810489745601256</v>
      </c>
      <c r="N24" s="163">
        <f t="shared" si="5"/>
        <v>8923</v>
      </c>
      <c r="O24" s="165">
        <f t="shared" si="5"/>
        <v>100.00000000000001</v>
      </c>
      <c r="P24" s="166"/>
      <c r="Q24" s="166">
        <f t="shared" si="4"/>
        <v>1.3560790273556231</v>
      </c>
    </row>
    <row r="25" spans="2:25" s="162" customFormat="1" ht="18" customHeight="1" x14ac:dyDescent="0.25">
      <c r="B25" s="146" t="s">
        <v>45</v>
      </c>
      <c r="C25" s="159"/>
      <c r="D25" s="163">
        <f>'41bbenpreGII'!D25</f>
        <v>24075</v>
      </c>
      <c r="F25" s="164">
        <f>'41bbenpreGII'!F25+'41bbenpreGII'!H25+'41bbenpreGII'!J25+'41bbenpreGII'!L25+'41bbenpreGII'!N25</f>
        <v>19580</v>
      </c>
      <c r="G25" s="167">
        <f t="shared" si="0"/>
        <v>55.128529999718445</v>
      </c>
      <c r="H25" s="164">
        <f>'41bbenpreGII'!P25</f>
        <v>699</v>
      </c>
      <c r="I25" s="165">
        <f t="shared" si="1"/>
        <v>1.968071627671256</v>
      </c>
      <c r="J25" s="164">
        <f>'41bbenpreGII'!R25</f>
        <v>12528</v>
      </c>
      <c r="K25" s="165">
        <f t="shared" si="2"/>
        <v>35.273249429850495</v>
      </c>
      <c r="L25" s="164">
        <f>'41bbenpreGII'!T25</f>
        <v>2710</v>
      </c>
      <c r="M25" s="165">
        <f t="shared" si="3"/>
        <v>7.6301489427598055</v>
      </c>
      <c r="N25" s="163">
        <f t="shared" si="5"/>
        <v>35517</v>
      </c>
      <c r="O25" s="165">
        <f t="shared" si="5"/>
        <v>100</v>
      </c>
      <c r="P25" s="166"/>
      <c r="Q25" s="166">
        <f t="shared" si="4"/>
        <v>1.4752647975077882</v>
      </c>
    </row>
    <row r="26" spans="2:25" s="162" customFormat="1" ht="18" customHeight="1" x14ac:dyDescent="0.25">
      <c r="B26" s="146" t="s">
        <v>46</v>
      </c>
      <c r="C26" s="159"/>
      <c r="D26" s="163">
        <f>'41bbenpreGII'!D26</f>
        <v>4133</v>
      </c>
      <c r="F26" s="164">
        <f>'41bbenpreGII'!F26+'41bbenpreGII'!H26+'41bbenpreGII'!J26+'41bbenpreGII'!L26+'41bbenpreGII'!N26</f>
        <v>5215</v>
      </c>
      <c r="G26" s="167">
        <f t="shared" si="0"/>
        <v>80.095223467977263</v>
      </c>
      <c r="H26" s="164">
        <f>'41bbenpreGII'!P26</f>
        <v>549</v>
      </c>
      <c r="I26" s="165">
        <f t="shared" si="1"/>
        <v>8.4318845031485186</v>
      </c>
      <c r="J26" s="164">
        <f>'41bbenpreGII'!R26</f>
        <v>747</v>
      </c>
      <c r="K26" s="165">
        <f t="shared" si="2"/>
        <v>11.472892028874213</v>
      </c>
      <c r="L26" s="164">
        <f>'41bbenpreGII'!T26</f>
        <v>0</v>
      </c>
      <c r="M26" s="165">
        <f t="shared" si="3"/>
        <v>0</v>
      </c>
      <c r="N26" s="163">
        <f t="shared" si="5"/>
        <v>6511</v>
      </c>
      <c r="O26" s="165">
        <f t="shared" si="5"/>
        <v>100</v>
      </c>
      <c r="P26" s="166"/>
      <c r="Q26" s="166">
        <f t="shared" si="4"/>
        <v>1.5753689813694653</v>
      </c>
    </row>
    <row r="27" spans="2:25" s="162" customFormat="1" ht="18" customHeight="1" x14ac:dyDescent="0.25">
      <c r="B27" s="146" t="s">
        <v>1</v>
      </c>
      <c r="C27" s="159"/>
      <c r="D27" s="163">
        <f>'41bbenpreGII'!D27</f>
        <v>1448</v>
      </c>
      <c r="F27" s="164">
        <f>'41bbenpreGII'!F27+'41bbenpreGII'!H27+'41bbenpreGII'!J27+'41bbenpreGII'!L27+'41bbenpreGII'!N27</f>
        <v>1172</v>
      </c>
      <c r="G27" s="167">
        <f t="shared" si="0"/>
        <v>60.662525879917183</v>
      </c>
      <c r="H27" s="164">
        <f>'41bbenpreGII'!P27</f>
        <v>4</v>
      </c>
      <c r="I27" s="165">
        <f t="shared" si="1"/>
        <v>0.20703933747412009</v>
      </c>
      <c r="J27" s="164">
        <f>'41bbenpreGII'!R27</f>
        <v>756</v>
      </c>
      <c r="K27" s="165">
        <f t="shared" si="2"/>
        <v>39.130434782608695</v>
      </c>
      <c r="L27" s="164">
        <f>'41bbenpreGII'!T27</f>
        <v>0</v>
      </c>
      <c r="M27" s="165">
        <f t="shared" si="3"/>
        <v>0</v>
      </c>
      <c r="N27" s="164">
        <f t="shared" si="5"/>
        <v>1932</v>
      </c>
      <c r="O27" s="165">
        <f t="shared" si="5"/>
        <v>100</v>
      </c>
      <c r="P27" s="166"/>
      <c r="Q27" s="166">
        <f t="shared" si="4"/>
        <v>1.3342541436464088</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600811</v>
      </c>
      <c r="E30" s="174"/>
      <c r="F30" s="147">
        <f>SUM(F10:F27)</f>
        <v>502442</v>
      </c>
      <c r="G30" s="175">
        <f>F30*100/$N30</f>
        <v>58.994500255965882</v>
      </c>
      <c r="H30" s="147">
        <f>SUM(H10:H27)</f>
        <v>85752</v>
      </c>
      <c r="I30" s="175">
        <f>H30*100/$N30</f>
        <v>10.068617643329153</v>
      </c>
      <c r="J30" s="147">
        <f>SUM(J10:J27)</f>
        <v>259276</v>
      </c>
      <c r="K30" s="175">
        <f>J30*100/$N30</f>
        <v>30.443032326847298</v>
      </c>
      <c r="L30" s="147">
        <f>SUM(L10:L28)</f>
        <v>4206</v>
      </c>
      <c r="M30" s="175">
        <f>L30*100/$N30</f>
        <v>0.49384977385766421</v>
      </c>
      <c r="N30" s="147">
        <f>F30+H30+J30+L30</f>
        <v>851676</v>
      </c>
      <c r="O30" s="175">
        <f>G30+I30+K30+M30</f>
        <v>100</v>
      </c>
      <c r="P30" s="176"/>
      <c r="Q30" s="176">
        <f>(N30/D30)</f>
        <v>1.4175439530900733</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48</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38" t="s">
        <v>416</v>
      </c>
      <c r="C3" s="1538"/>
      <c r="D3" s="1538"/>
      <c r="E3" s="1538"/>
      <c r="F3" s="1538"/>
      <c r="G3" s="1538"/>
      <c r="H3" s="1538"/>
      <c r="I3" s="1538"/>
      <c r="J3" s="1538"/>
      <c r="K3" s="1538"/>
      <c r="L3" s="1538"/>
      <c r="M3" s="1538"/>
      <c r="N3" s="1538"/>
      <c r="O3" s="1538"/>
      <c r="P3" s="1538"/>
      <c r="Q3" s="1538"/>
      <c r="R3" s="1538"/>
      <c r="S3" s="1538"/>
      <c r="T3" s="1538"/>
      <c r="U3" s="1538"/>
      <c r="V3" s="1538"/>
      <c r="W3" s="1538"/>
      <c r="X3" s="1538"/>
      <c r="Y3" s="821"/>
    </row>
    <row r="4" spans="2:30" s="621" customFormat="1" ht="14.25" customHeight="1" x14ac:dyDescent="0.25">
      <c r="B4" s="1475" t="str">
        <f>porsaad!$B$6</f>
        <v>Situación a 31 de agosto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0" t="s">
        <v>52</v>
      </c>
      <c r="G6" s="1591"/>
      <c r="H6" s="1591"/>
      <c r="I6" s="1591"/>
      <c r="J6" s="1591"/>
      <c r="K6" s="1591"/>
      <c r="L6" s="1591"/>
      <c r="M6" s="1591"/>
      <c r="N6" s="1591"/>
      <c r="O6" s="1591"/>
      <c r="P6" s="1591"/>
      <c r="Q6" s="1591"/>
      <c r="R6" s="1591"/>
      <c r="S6" s="1591"/>
      <c r="T6" s="1591"/>
      <c r="U6" s="1591"/>
      <c r="V6" s="1591"/>
      <c r="W6" s="1592"/>
      <c r="X6" s="825"/>
      <c r="Y6" s="826"/>
    </row>
    <row r="7" spans="2:30" s="621" customFormat="1" ht="64.5" customHeight="1" x14ac:dyDescent="0.25">
      <c r="B7" s="1552" t="s">
        <v>12</v>
      </c>
      <c r="C7" s="625"/>
      <c r="D7" s="871" t="s">
        <v>249</v>
      </c>
      <c r="E7" s="625"/>
      <c r="F7" s="1593" t="s">
        <v>54</v>
      </c>
      <c r="G7" s="1594"/>
      <c r="H7" s="1595" t="s">
        <v>55</v>
      </c>
      <c r="I7" s="1596"/>
      <c r="J7" s="1597" t="s">
        <v>56</v>
      </c>
      <c r="K7" s="1598"/>
      <c r="L7" s="1597" t="s">
        <v>57</v>
      </c>
      <c r="M7" s="1599"/>
      <c r="N7" s="1598" t="s">
        <v>58</v>
      </c>
      <c r="O7" s="1598"/>
      <c r="P7" s="1597" t="s">
        <v>59</v>
      </c>
      <c r="Q7" s="1599"/>
      <c r="R7" s="1595" t="s">
        <v>60</v>
      </c>
      <c r="S7" s="1596"/>
      <c r="T7" s="1597" t="s">
        <v>61</v>
      </c>
      <c r="U7" s="1599"/>
      <c r="V7" s="1597" t="s">
        <v>0</v>
      </c>
      <c r="W7" s="1600"/>
      <c r="X7" s="627"/>
      <c r="Y7" s="855" t="s">
        <v>479</v>
      </c>
      <c r="AD7" s="827"/>
    </row>
    <row r="8" spans="2:30" s="626" customFormat="1" ht="20.25" customHeight="1" x14ac:dyDescent="0.25">
      <c r="B8" s="155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99754</v>
      </c>
      <c r="E10" s="633"/>
      <c r="F10" s="675">
        <v>556</v>
      </c>
      <c r="G10" s="676">
        <v>4.012173471975653</v>
      </c>
      <c r="H10" s="675">
        <v>64254</v>
      </c>
      <c r="I10" s="676">
        <v>61.699213796601569</v>
      </c>
      <c r="J10" s="675">
        <v>70857</v>
      </c>
      <c r="K10" s="676">
        <v>18.062389043875221</v>
      </c>
      <c r="L10" s="675">
        <v>859</v>
      </c>
      <c r="M10" s="676">
        <v>0.90540197818919599</v>
      </c>
      <c r="N10" s="675">
        <v>90</v>
      </c>
      <c r="O10" s="676">
        <v>0.39817397920365205</v>
      </c>
      <c r="P10" s="675">
        <v>117</v>
      </c>
      <c r="Q10" s="676">
        <v>2.5361399949277198E-3</v>
      </c>
      <c r="R10" s="675">
        <v>22698</v>
      </c>
      <c r="S10" s="676">
        <v>14.920111590159777</v>
      </c>
      <c r="T10" s="675">
        <v>0</v>
      </c>
      <c r="U10" s="676">
        <v>0</v>
      </c>
      <c r="V10" s="831">
        <f>F10+H10+J10+L10+N10+P10+R10+T10</f>
        <v>159431</v>
      </c>
      <c r="W10" s="676">
        <f t="shared" ref="V10:W27" si="0">G10+I10+K10+M10+O10+Q10+S10+U10</f>
        <v>99.999999999999986</v>
      </c>
      <c r="X10" s="678"/>
      <c r="Y10" s="832">
        <f t="shared" ref="Y10:Y27" si="1">V10/D10</f>
        <v>1.5982416745193175</v>
      </c>
    </row>
    <row r="11" spans="2:30" s="633" customFormat="1" ht="18" customHeight="1" x14ac:dyDescent="0.25">
      <c r="B11" s="682" t="s">
        <v>7</v>
      </c>
      <c r="D11" s="833">
        <v>16642</v>
      </c>
      <c r="F11" s="683">
        <v>1092</v>
      </c>
      <c r="G11" s="684">
        <v>9.5502617241747672</v>
      </c>
      <c r="H11" s="683">
        <v>5157</v>
      </c>
      <c r="I11" s="684">
        <v>13.652387565431043</v>
      </c>
      <c r="J11" s="683">
        <v>3421</v>
      </c>
      <c r="K11" s="684">
        <v>21.664352099134707</v>
      </c>
      <c r="L11" s="683">
        <v>618</v>
      </c>
      <c r="M11" s="684">
        <v>5.0849268240572592</v>
      </c>
      <c r="N11" s="683">
        <v>98</v>
      </c>
      <c r="O11" s="684">
        <v>1.6023929067407328</v>
      </c>
      <c r="P11" s="683">
        <v>1815</v>
      </c>
      <c r="Q11" s="684">
        <v>2.4676850763807288</v>
      </c>
      <c r="R11" s="683">
        <v>10371</v>
      </c>
      <c r="S11" s="684">
        <v>45.977993804080761</v>
      </c>
      <c r="T11" s="683">
        <v>0</v>
      </c>
      <c r="U11" s="684">
        <v>0</v>
      </c>
      <c r="V11" s="834">
        <f t="shared" si="0"/>
        <v>22572</v>
      </c>
      <c r="W11" s="684">
        <f t="shared" si="0"/>
        <v>100</v>
      </c>
      <c r="X11" s="678"/>
      <c r="Y11" s="835">
        <f t="shared" si="1"/>
        <v>1.3563273644994591</v>
      </c>
    </row>
    <row r="12" spans="2:30" s="633" customFormat="1" ht="22.5" customHeight="1" x14ac:dyDescent="0.25">
      <c r="B12" s="682" t="s">
        <v>37</v>
      </c>
      <c r="D12" s="833">
        <v>15228</v>
      </c>
      <c r="F12" s="685">
        <v>2530</v>
      </c>
      <c r="G12" s="684">
        <v>22.562277580071175</v>
      </c>
      <c r="H12" s="685">
        <v>5379</v>
      </c>
      <c r="I12" s="684">
        <v>8.1748856126080334</v>
      </c>
      <c r="J12" s="685">
        <v>5031</v>
      </c>
      <c r="K12" s="684">
        <v>24.789018810371125</v>
      </c>
      <c r="L12" s="685">
        <v>775</v>
      </c>
      <c r="M12" s="684">
        <v>8.8764616166751402</v>
      </c>
      <c r="N12" s="685">
        <v>74</v>
      </c>
      <c r="O12" s="684">
        <v>1.4234875444839858</v>
      </c>
      <c r="P12" s="685">
        <v>1674</v>
      </c>
      <c r="Q12" s="684">
        <v>5.2567361464158617</v>
      </c>
      <c r="R12" s="685">
        <v>5969</v>
      </c>
      <c r="S12" s="684">
        <v>28.917132689374682</v>
      </c>
      <c r="T12" s="685">
        <v>12</v>
      </c>
      <c r="U12" s="684">
        <v>0</v>
      </c>
      <c r="V12" s="834">
        <f t="shared" si="0"/>
        <v>21444</v>
      </c>
      <c r="W12" s="684">
        <f t="shared" si="0"/>
        <v>100.00000000000001</v>
      </c>
      <c r="X12" s="678"/>
      <c r="Y12" s="835">
        <f t="shared" si="1"/>
        <v>1.4081954294720251</v>
      </c>
    </row>
    <row r="13" spans="2:30" s="633" customFormat="1" ht="18" customHeight="1" x14ac:dyDescent="0.25">
      <c r="B13" s="682" t="s">
        <v>38</v>
      </c>
      <c r="D13" s="833">
        <v>14287</v>
      </c>
      <c r="F13" s="683">
        <v>2242</v>
      </c>
      <c r="G13" s="684">
        <v>21.067835441777071</v>
      </c>
      <c r="H13" s="683">
        <v>9645</v>
      </c>
      <c r="I13" s="684">
        <v>23.637812531128599</v>
      </c>
      <c r="J13" s="683">
        <v>910</v>
      </c>
      <c r="K13" s="684">
        <v>3.117840422352824</v>
      </c>
      <c r="L13" s="683">
        <v>237</v>
      </c>
      <c r="M13" s="684">
        <v>1.8926187867317461</v>
      </c>
      <c r="N13" s="683">
        <v>4</v>
      </c>
      <c r="O13" s="684">
        <v>0.28887339376431914</v>
      </c>
      <c r="P13" s="683">
        <v>47</v>
      </c>
      <c r="Q13" s="684">
        <v>0.29883454527343362</v>
      </c>
      <c r="R13" s="683">
        <v>12248</v>
      </c>
      <c r="S13" s="684">
        <v>49.696184878972012</v>
      </c>
      <c r="T13" s="683">
        <v>0</v>
      </c>
      <c r="U13" s="684">
        <v>0</v>
      </c>
      <c r="V13" s="834">
        <f t="shared" si="0"/>
        <v>25333</v>
      </c>
      <c r="W13" s="684">
        <f t="shared" si="0"/>
        <v>100</v>
      </c>
      <c r="X13" s="678"/>
      <c r="Y13" s="835">
        <f t="shared" si="1"/>
        <v>1.7731504164625185</v>
      </c>
    </row>
    <row r="14" spans="2:30" s="633" customFormat="1" ht="18" customHeight="1" x14ac:dyDescent="0.25">
      <c r="B14" s="682" t="s">
        <v>6</v>
      </c>
      <c r="D14" s="833">
        <v>15878</v>
      </c>
      <c r="F14" s="683">
        <v>549</v>
      </c>
      <c r="G14" s="684">
        <v>1.1223131063344112</v>
      </c>
      <c r="H14" s="683">
        <v>774</v>
      </c>
      <c r="I14" s="684">
        <v>5.0218755944455014</v>
      </c>
      <c r="J14" s="683">
        <v>521</v>
      </c>
      <c r="K14" s="684">
        <v>0</v>
      </c>
      <c r="L14" s="683">
        <v>1965</v>
      </c>
      <c r="M14" s="684">
        <v>29.922008750237779</v>
      </c>
      <c r="N14" s="683">
        <v>75</v>
      </c>
      <c r="O14" s="684">
        <v>2.4538710291040515</v>
      </c>
      <c r="P14" s="683">
        <v>7308</v>
      </c>
      <c r="Q14" s="684">
        <v>21.742438653224273</v>
      </c>
      <c r="R14" s="683">
        <v>6754</v>
      </c>
      <c r="S14" s="684">
        <v>39.737492866653987</v>
      </c>
      <c r="T14" s="683">
        <v>2</v>
      </c>
      <c r="U14" s="684">
        <v>0</v>
      </c>
      <c r="V14" s="834">
        <f t="shared" si="0"/>
        <v>17948</v>
      </c>
      <c r="W14" s="684">
        <f t="shared" si="0"/>
        <v>100</v>
      </c>
      <c r="X14" s="678"/>
      <c r="Y14" s="835">
        <f t="shared" si="1"/>
        <v>1.1303690641138682</v>
      </c>
    </row>
    <row r="15" spans="2:30" s="633" customFormat="1" ht="18" customHeight="1" x14ac:dyDescent="0.25">
      <c r="B15" s="682" t="s">
        <v>5</v>
      </c>
      <c r="D15" s="833">
        <v>5126</v>
      </c>
      <c r="F15" s="685">
        <v>727</v>
      </c>
      <c r="G15" s="684">
        <v>0</v>
      </c>
      <c r="H15" s="685">
        <v>1873</v>
      </c>
      <c r="I15" s="684">
        <v>19.530493707647629</v>
      </c>
      <c r="J15" s="685">
        <v>418</v>
      </c>
      <c r="K15" s="684">
        <v>7.5750242013552755</v>
      </c>
      <c r="L15" s="685">
        <v>598</v>
      </c>
      <c r="M15" s="684">
        <v>11.302032913843176</v>
      </c>
      <c r="N15" s="685">
        <v>46</v>
      </c>
      <c r="O15" s="684">
        <v>2.1539206195546949</v>
      </c>
      <c r="P15" s="685">
        <v>3</v>
      </c>
      <c r="Q15" s="684">
        <v>0</v>
      </c>
      <c r="R15" s="685">
        <v>3713</v>
      </c>
      <c r="S15" s="684">
        <v>59.438528557599227</v>
      </c>
      <c r="T15" s="685">
        <v>0</v>
      </c>
      <c r="U15" s="684">
        <v>0</v>
      </c>
      <c r="V15" s="834">
        <f t="shared" si="0"/>
        <v>7378</v>
      </c>
      <c r="W15" s="684">
        <f t="shared" si="0"/>
        <v>100</v>
      </c>
      <c r="X15" s="678"/>
      <c r="Y15" s="835">
        <f t="shared" si="1"/>
        <v>1.4393289114319157</v>
      </c>
    </row>
    <row r="16" spans="2:30" s="742" customFormat="1" ht="18" customHeight="1" x14ac:dyDescent="0.25">
      <c r="B16" s="836" t="s">
        <v>4</v>
      </c>
      <c r="D16" s="837">
        <v>50779</v>
      </c>
      <c r="E16" s="820"/>
      <c r="F16" s="838">
        <v>3645</v>
      </c>
      <c r="G16" s="839">
        <v>7.7071171283070425</v>
      </c>
      <c r="H16" s="838">
        <v>18890</v>
      </c>
      <c r="I16" s="839">
        <v>15.824121227176748</v>
      </c>
      <c r="J16" s="838">
        <v>13087</v>
      </c>
      <c r="K16" s="839">
        <v>26.553637229329691</v>
      </c>
      <c r="L16" s="838">
        <v>3679</v>
      </c>
      <c r="M16" s="839">
        <v>6.8666418250320875</v>
      </c>
      <c r="N16" s="838">
        <v>3</v>
      </c>
      <c r="O16" s="839">
        <v>1.1427151906595454</v>
      </c>
      <c r="P16" s="838">
        <v>16898</v>
      </c>
      <c r="Q16" s="839">
        <v>25.539270483997846</v>
      </c>
      <c r="R16" s="838">
        <v>15088</v>
      </c>
      <c r="S16" s="839">
        <v>15.629528422970232</v>
      </c>
      <c r="T16" s="838">
        <v>1312</v>
      </c>
      <c r="U16" s="839">
        <v>0.73696849252680829</v>
      </c>
      <c r="V16" s="840">
        <f t="shared" si="0"/>
        <v>72602</v>
      </c>
      <c r="W16" s="839">
        <f t="shared" si="0"/>
        <v>100</v>
      </c>
      <c r="X16" s="841"/>
      <c r="Y16" s="835">
        <f t="shared" si="1"/>
        <v>1.4297642726323874</v>
      </c>
    </row>
    <row r="17" spans="2:25" s="742" customFormat="1" ht="18" customHeight="1" x14ac:dyDescent="0.25">
      <c r="B17" s="836" t="s">
        <v>40</v>
      </c>
      <c r="D17" s="837">
        <v>29811</v>
      </c>
      <c r="E17" s="820"/>
      <c r="F17" s="838">
        <v>5723</v>
      </c>
      <c r="G17" s="839">
        <v>13.305587605076644</v>
      </c>
      <c r="H17" s="838">
        <v>17715</v>
      </c>
      <c r="I17" s="839">
        <v>29.339047305093128</v>
      </c>
      <c r="J17" s="838">
        <v>7903</v>
      </c>
      <c r="K17" s="839">
        <v>36.084555793637712</v>
      </c>
      <c r="L17" s="838">
        <v>1117</v>
      </c>
      <c r="M17" s="839">
        <v>3.7127080929619254</v>
      </c>
      <c r="N17" s="838">
        <v>1627</v>
      </c>
      <c r="O17" s="839">
        <v>5.6576561727377612</v>
      </c>
      <c r="P17" s="838">
        <v>3478</v>
      </c>
      <c r="Q17" s="839">
        <v>8.2330641173561894</v>
      </c>
      <c r="R17" s="838">
        <v>4257</v>
      </c>
      <c r="S17" s="839">
        <v>3.6302950387341353</v>
      </c>
      <c r="T17" s="838">
        <v>1</v>
      </c>
      <c r="U17" s="839">
        <v>3.708587440250536E-2</v>
      </c>
      <c r="V17" s="840">
        <f t="shared" si="0"/>
        <v>41821</v>
      </c>
      <c r="W17" s="839">
        <f t="shared" si="0"/>
        <v>100</v>
      </c>
      <c r="X17" s="841"/>
      <c r="Y17" s="835">
        <f t="shared" si="1"/>
        <v>1.402871423300124</v>
      </c>
    </row>
    <row r="18" spans="2:25" s="742" customFormat="1" ht="18" customHeight="1" x14ac:dyDescent="0.25">
      <c r="B18" s="836" t="s">
        <v>41</v>
      </c>
      <c r="D18" s="837">
        <v>101242</v>
      </c>
      <c r="E18" s="820"/>
      <c r="F18" s="838">
        <v>1</v>
      </c>
      <c r="G18" s="839">
        <v>0.11792867955081494</v>
      </c>
      <c r="H18" s="838">
        <v>22050</v>
      </c>
      <c r="I18" s="839">
        <v>17.203506178054706</v>
      </c>
      <c r="J18" s="838">
        <v>13678</v>
      </c>
      <c r="K18" s="839">
        <v>23.951842855634176</v>
      </c>
      <c r="L18" s="838">
        <v>3232</v>
      </c>
      <c r="M18" s="839">
        <v>4.6309008343014044</v>
      </c>
      <c r="N18" s="838">
        <v>3175</v>
      </c>
      <c r="O18" s="839">
        <v>4.7998732706727214</v>
      </c>
      <c r="P18" s="838">
        <v>4797</v>
      </c>
      <c r="Q18" s="839">
        <v>6.3575879184707995</v>
      </c>
      <c r="R18" s="838">
        <v>76434</v>
      </c>
      <c r="S18" s="839">
        <v>42.934840004224313</v>
      </c>
      <c r="T18" s="838">
        <v>8</v>
      </c>
      <c r="U18" s="839">
        <v>3.5202590910691028E-3</v>
      </c>
      <c r="V18" s="840">
        <f t="shared" si="0"/>
        <v>123375</v>
      </c>
      <c r="W18" s="839">
        <f t="shared" si="0"/>
        <v>100.00000000000001</v>
      </c>
      <c r="X18" s="841"/>
      <c r="Y18" s="835">
        <f t="shared" si="1"/>
        <v>1.2186148041326723</v>
      </c>
    </row>
    <row r="19" spans="2:25" s="742" customFormat="1" ht="18" customHeight="1" x14ac:dyDescent="0.25">
      <c r="B19" s="836" t="s">
        <v>3</v>
      </c>
      <c r="D19" s="837">
        <v>61517</v>
      </c>
      <c r="E19" s="820"/>
      <c r="F19" s="838">
        <v>1377</v>
      </c>
      <c r="G19" s="839">
        <v>2.6363906960921888</v>
      </c>
      <c r="H19" s="838">
        <v>31502</v>
      </c>
      <c r="I19" s="839">
        <v>2.1814006888633752</v>
      </c>
      <c r="J19" s="838">
        <v>2997</v>
      </c>
      <c r="K19" s="839">
        <v>0.29340477101671131</v>
      </c>
      <c r="L19" s="838">
        <v>2265</v>
      </c>
      <c r="M19" s="839">
        <v>6.7525619764425731</v>
      </c>
      <c r="N19" s="838">
        <v>911</v>
      </c>
      <c r="O19" s="839">
        <v>4.8262958710719905</v>
      </c>
      <c r="P19" s="838">
        <v>8668</v>
      </c>
      <c r="Q19" s="839">
        <v>19.628353956712164</v>
      </c>
      <c r="R19" s="838">
        <v>46362</v>
      </c>
      <c r="S19" s="839">
        <v>63.673087553684567</v>
      </c>
      <c r="T19" s="838">
        <v>178</v>
      </c>
      <c r="U19" s="839">
        <v>8.5044861164264157E-3</v>
      </c>
      <c r="V19" s="840">
        <f t="shared" si="0"/>
        <v>94260</v>
      </c>
      <c r="W19" s="839">
        <f t="shared" si="0"/>
        <v>99.999999999999986</v>
      </c>
      <c r="X19" s="841"/>
      <c r="Y19" s="835">
        <f t="shared" si="1"/>
        <v>1.5322593754571907</v>
      </c>
    </row>
    <row r="20" spans="2:25" s="633" customFormat="1" ht="18" customHeight="1" x14ac:dyDescent="0.25">
      <c r="B20" s="836" t="s">
        <v>2</v>
      </c>
      <c r="D20" s="833">
        <v>12512</v>
      </c>
      <c r="F20" s="683">
        <v>956</v>
      </c>
      <c r="G20" s="684">
        <v>8.8888888888888893</v>
      </c>
      <c r="H20" s="683">
        <v>3551</v>
      </c>
      <c r="I20" s="684">
        <v>7.0230607966457024</v>
      </c>
      <c r="J20" s="683">
        <v>446</v>
      </c>
      <c r="K20" s="684">
        <v>5.2725366876310273</v>
      </c>
      <c r="L20" s="683">
        <v>746</v>
      </c>
      <c r="M20" s="684">
        <v>6.6876310272536692</v>
      </c>
      <c r="N20" s="683">
        <v>39</v>
      </c>
      <c r="O20" s="684">
        <v>1.519916142557652</v>
      </c>
      <c r="P20" s="683">
        <v>7492</v>
      </c>
      <c r="Q20" s="684">
        <v>53.574423480083858</v>
      </c>
      <c r="R20" s="683">
        <v>2513</v>
      </c>
      <c r="S20" s="684">
        <v>17.033542976939202</v>
      </c>
      <c r="T20" s="683">
        <v>0</v>
      </c>
      <c r="U20" s="684">
        <v>0</v>
      </c>
      <c r="V20" s="834">
        <f t="shared" si="0"/>
        <v>15743</v>
      </c>
      <c r="W20" s="684">
        <f t="shared" si="0"/>
        <v>100</v>
      </c>
      <c r="X20" s="678"/>
      <c r="Y20" s="835">
        <f t="shared" si="1"/>
        <v>1.2582320971867007</v>
      </c>
    </row>
    <row r="21" spans="2:25" s="633" customFormat="1" ht="18" customHeight="1" x14ac:dyDescent="0.25">
      <c r="B21" s="682" t="s">
        <v>35</v>
      </c>
      <c r="D21" s="833">
        <v>29831</v>
      </c>
      <c r="F21" s="683">
        <v>2395</v>
      </c>
      <c r="G21" s="684">
        <v>9.48509485094851</v>
      </c>
      <c r="H21" s="683">
        <v>14728</v>
      </c>
      <c r="I21" s="684">
        <v>13.467175488081411</v>
      </c>
      <c r="J21" s="683">
        <v>6715</v>
      </c>
      <c r="K21" s="684">
        <v>37.735744704385816</v>
      </c>
      <c r="L21" s="683">
        <v>3723</v>
      </c>
      <c r="M21" s="684">
        <v>10.646535036778939</v>
      </c>
      <c r="N21" s="683">
        <v>307</v>
      </c>
      <c r="O21" s="684">
        <v>5.0992754825507438</v>
      </c>
      <c r="P21" s="683">
        <v>6500</v>
      </c>
      <c r="Q21" s="684">
        <v>7.2838891654222664</v>
      </c>
      <c r="R21" s="683">
        <v>12718</v>
      </c>
      <c r="S21" s="684">
        <v>16.276754604280736</v>
      </c>
      <c r="T21" s="683">
        <v>2</v>
      </c>
      <c r="U21" s="684">
        <v>5.5306675515734748E-3</v>
      </c>
      <c r="V21" s="834">
        <f t="shared" si="0"/>
        <v>47088</v>
      </c>
      <c r="W21" s="684">
        <f t="shared" si="0"/>
        <v>99.999999999999986</v>
      </c>
      <c r="X21" s="678"/>
      <c r="Y21" s="835">
        <f t="shared" si="1"/>
        <v>1.5784921725721566</v>
      </c>
    </row>
    <row r="22" spans="2:25" s="633" customFormat="1" ht="21" customHeight="1" x14ac:dyDescent="0.25">
      <c r="B22" s="682" t="s">
        <v>42</v>
      </c>
      <c r="D22" s="833">
        <v>60546</v>
      </c>
      <c r="F22" s="683">
        <v>1036</v>
      </c>
      <c r="G22" s="684">
        <v>0.68948988809615985</v>
      </c>
      <c r="H22" s="683">
        <v>37526</v>
      </c>
      <c r="I22" s="684">
        <v>38.969083568386701</v>
      </c>
      <c r="J22" s="683">
        <v>16936</v>
      </c>
      <c r="K22" s="684">
        <v>31.722065519974926</v>
      </c>
      <c r="L22" s="683">
        <v>3458</v>
      </c>
      <c r="M22" s="684">
        <v>6.2533414449790756</v>
      </c>
      <c r="N22" s="683">
        <v>1239</v>
      </c>
      <c r="O22" s="684">
        <v>2.9736555868960051</v>
      </c>
      <c r="P22" s="683">
        <v>5617</v>
      </c>
      <c r="Q22" s="684">
        <v>4.5664878417491659</v>
      </c>
      <c r="R22" s="683">
        <v>17017</v>
      </c>
      <c r="S22" s="684">
        <v>14.824032594067438</v>
      </c>
      <c r="T22" s="683">
        <v>3</v>
      </c>
      <c r="U22" s="684">
        <v>1.8435558505244917E-3</v>
      </c>
      <c r="V22" s="834">
        <f t="shared" si="0"/>
        <v>82832</v>
      </c>
      <c r="W22" s="684">
        <f t="shared" si="0"/>
        <v>99.999999999999986</v>
      </c>
      <c r="X22" s="678"/>
      <c r="Y22" s="835">
        <f t="shared" si="1"/>
        <v>1.3680837710170779</v>
      </c>
    </row>
    <row r="23" spans="2:25" s="633" customFormat="1" ht="18" customHeight="1" x14ac:dyDescent="0.25">
      <c r="B23" s="682" t="s">
        <v>43</v>
      </c>
      <c r="D23" s="833">
        <v>15742</v>
      </c>
      <c r="F23" s="683">
        <v>437</v>
      </c>
      <c r="G23" s="684">
        <v>5.7716568544995797</v>
      </c>
      <c r="H23" s="683">
        <v>8053</v>
      </c>
      <c r="I23" s="684">
        <v>26.377207737594617</v>
      </c>
      <c r="J23" s="683">
        <v>2060</v>
      </c>
      <c r="K23" s="684">
        <v>6.8544995794785537</v>
      </c>
      <c r="L23" s="683">
        <v>683</v>
      </c>
      <c r="M23" s="684">
        <v>5.6244743481917574</v>
      </c>
      <c r="N23" s="683">
        <v>21</v>
      </c>
      <c r="O23" s="684">
        <v>0.48359966358284273</v>
      </c>
      <c r="P23" s="683">
        <v>218</v>
      </c>
      <c r="Q23" s="684">
        <v>7.0962994112699747</v>
      </c>
      <c r="R23" s="683">
        <v>10925</v>
      </c>
      <c r="S23" s="684">
        <v>47.792262405382672</v>
      </c>
      <c r="T23" s="683">
        <v>1</v>
      </c>
      <c r="U23" s="684">
        <v>0</v>
      </c>
      <c r="V23" s="834">
        <f>F23+H23+J23+L23+N23+P23+R23+T23</f>
        <v>22398</v>
      </c>
      <c r="W23" s="684">
        <f t="shared" si="0"/>
        <v>100</v>
      </c>
      <c r="X23" s="678"/>
      <c r="Y23" s="835">
        <f t="shared" si="1"/>
        <v>1.4228179392707407</v>
      </c>
    </row>
    <row r="24" spans="2:25" s="633" customFormat="1" ht="22.5" customHeight="1" x14ac:dyDescent="0.25">
      <c r="B24" s="682" t="s">
        <v>44</v>
      </c>
      <c r="D24" s="833">
        <v>7493</v>
      </c>
      <c r="F24" s="685">
        <v>1380</v>
      </c>
      <c r="G24" s="686">
        <v>7.9028995279838163</v>
      </c>
      <c r="H24" s="685">
        <v>2469</v>
      </c>
      <c r="I24" s="684">
        <v>17.80175320296696</v>
      </c>
      <c r="J24" s="685">
        <v>713</v>
      </c>
      <c r="K24" s="684">
        <v>7.026298044504383</v>
      </c>
      <c r="L24" s="685">
        <v>271</v>
      </c>
      <c r="M24" s="684">
        <v>1.2946729602157789</v>
      </c>
      <c r="N24" s="685">
        <v>77</v>
      </c>
      <c r="O24" s="684">
        <v>2.4679703304113283</v>
      </c>
      <c r="P24" s="685">
        <v>889</v>
      </c>
      <c r="Q24" s="684">
        <v>3.236682400539447</v>
      </c>
      <c r="R24" s="685">
        <v>5882</v>
      </c>
      <c r="S24" s="684">
        <v>60.229265003371545</v>
      </c>
      <c r="T24" s="685">
        <v>13</v>
      </c>
      <c r="U24" s="684">
        <v>4.0458530006743092E-2</v>
      </c>
      <c r="V24" s="842">
        <f t="shared" si="0"/>
        <v>11694</v>
      </c>
      <c r="W24" s="684">
        <f t="shared" si="0"/>
        <v>99.999999999999986</v>
      </c>
      <c r="X24" s="678"/>
      <c r="Y24" s="835">
        <f t="shared" si="1"/>
        <v>1.5606566128386494</v>
      </c>
    </row>
    <row r="25" spans="2:25" s="633" customFormat="1" ht="18" customHeight="1" x14ac:dyDescent="0.25">
      <c r="B25" s="682" t="s">
        <v>45</v>
      </c>
      <c r="D25" s="833">
        <v>31626</v>
      </c>
      <c r="F25" s="685">
        <v>384</v>
      </c>
      <c r="G25" s="686">
        <v>0.14814347853495555</v>
      </c>
      <c r="H25" s="685">
        <v>14355</v>
      </c>
      <c r="I25" s="684">
        <v>26.640610225052008</v>
      </c>
      <c r="J25" s="685">
        <v>2892</v>
      </c>
      <c r="K25" s="684">
        <v>10.29754775263191</v>
      </c>
      <c r="L25" s="685">
        <v>2576</v>
      </c>
      <c r="M25" s="684">
        <v>7.0888230473428733</v>
      </c>
      <c r="N25" s="685">
        <v>2406</v>
      </c>
      <c r="O25" s="684">
        <v>6.2819138876631158</v>
      </c>
      <c r="P25" s="685">
        <v>34</v>
      </c>
      <c r="Q25" s="684">
        <v>0.15444745634495366</v>
      </c>
      <c r="R25" s="685">
        <v>19313</v>
      </c>
      <c r="S25" s="684">
        <v>42.274475193847316</v>
      </c>
      <c r="T25" s="685">
        <v>2821</v>
      </c>
      <c r="U25" s="684">
        <v>7.1140389585828654</v>
      </c>
      <c r="V25" s="842">
        <f t="shared" si="0"/>
        <v>44781</v>
      </c>
      <c r="W25" s="684">
        <f t="shared" si="0"/>
        <v>100</v>
      </c>
      <c r="X25" s="678"/>
      <c r="Y25" s="835">
        <f t="shared" si="1"/>
        <v>1.4159552267121989</v>
      </c>
    </row>
    <row r="26" spans="2:25" s="633" customFormat="1" ht="18" customHeight="1" x14ac:dyDescent="0.25">
      <c r="B26" s="682" t="s">
        <v>46</v>
      </c>
      <c r="D26" s="833">
        <v>2980</v>
      </c>
      <c r="F26" s="685">
        <v>194</v>
      </c>
      <c r="G26" s="686">
        <v>4.0505508749189891</v>
      </c>
      <c r="H26" s="685">
        <v>2005</v>
      </c>
      <c r="I26" s="684">
        <v>34.348671419313028</v>
      </c>
      <c r="J26" s="685">
        <v>1665</v>
      </c>
      <c r="K26" s="684">
        <v>46.953985742060922</v>
      </c>
      <c r="L26" s="685">
        <v>278</v>
      </c>
      <c r="M26" s="684">
        <v>6.675307841866494</v>
      </c>
      <c r="N26" s="685">
        <v>115</v>
      </c>
      <c r="O26" s="684">
        <v>3.6292935839274141</v>
      </c>
      <c r="P26" s="685">
        <v>35</v>
      </c>
      <c r="Q26" s="684">
        <v>4.2125729099157487</v>
      </c>
      <c r="R26" s="685">
        <v>4</v>
      </c>
      <c r="S26" s="684">
        <v>0.12961762799740764</v>
      </c>
      <c r="T26" s="685">
        <v>0</v>
      </c>
      <c r="U26" s="684">
        <v>0</v>
      </c>
      <c r="V26" s="842">
        <f t="shared" si="0"/>
        <v>4296</v>
      </c>
      <c r="W26" s="684">
        <f t="shared" si="0"/>
        <v>100.00000000000001</v>
      </c>
      <c r="X26" s="678"/>
      <c r="Y26" s="835">
        <f t="shared" si="1"/>
        <v>1.4416107382550336</v>
      </c>
    </row>
    <row r="27" spans="2:25" s="633" customFormat="1" ht="18" customHeight="1" x14ac:dyDescent="0.25">
      <c r="B27" s="682" t="s">
        <v>1</v>
      </c>
      <c r="D27" s="833">
        <v>1242</v>
      </c>
      <c r="F27" s="685">
        <v>319</v>
      </c>
      <c r="G27" s="686">
        <v>16.482582837723026</v>
      </c>
      <c r="H27" s="685">
        <v>361</v>
      </c>
      <c r="I27" s="684">
        <v>25.06372132540357</v>
      </c>
      <c r="J27" s="685">
        <v>519</v>
      </c>
      <c r="K27" s="684">
        <v>33.389974511469838</v>
      </c>
      <c r="L27" s="685">
        <v>21</v>
      </c>
      <c r="M27" s="684">
        <v>2.2090059473237043</v>
      </c>
      <c r="N27" s="685">
        <v>0</v>
      </c>
      <c r="O27" s="684">
        <v>0.16992353440951571</v>
      </c>
      <c r="P27" s="685">
        <v>1</v>
      </c>
      <c r="Q27" s="684">
        <v>8.4961767204757857E-2</v>
      </c>
      <c r="R27" s="685">
        <v>538</v>
      </c>
      <c r="S27" s="684">
        <v>22.59983007646559</v>
      </c>
      <c r="T27" s="685">
        <v>0</v>
      </c>
      <c r="U27" s="684">
        <v>0</v>
      </c>
      <c r="V27" s="834">
        <f t="shared" si="0"/>
        <v>1759</v>
      </c>
      <c r="W27" s="684">
        <f t="shared" si="0"/>
        <v>100</v>
      </c>
      <c r="X27" s="678"/>
      <c r="Y27" s="835">
        <f t="shared" si="1"/>
        <v>1.4162640901771337</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49" t="s">
        <v>0</v>
      </c>
      <c r="C30" s="1225"/>
      <c r="D30" s="1270">
        <f>SUM(D10:D29)</f>
        <v>572236</v>
      </c>
      <c r="E30" s="1225"/>
      <c r="F30" s="1250">
        <f>SUM(F10:F27)</f>
        <v>25543</v>
      </c>
      <c r="G30" s="1251">
        <f>F30*100/$V30</f>
        <v>3.1273760185122832</v>
      </c>
      <c r="H30" s="1250">
        <f>SUM(H10:H27)</f>
        <v>260287</v>
      </c>
      <c r="I30" s="1251">
        <f>H30*100/$V30</f>
        <v>31.868430557511125</v>
      </c>
      <c r="J30" s="1250">
        <f>SUM(J10:J27)</f>
        <v>150769</v>
      </c>
      <c r="K30" s="1251">
        <f>J30*100/$V30</f>
        <v>18.459513562818717</v>
      </c>
      <c r="L30" s="1250">
        <f>SUM(L10:L27)</f>
        <v>27101</v>
      </c>
      <c r="M30" s="1251">
        <f>L30*100/$V30</f>
        <v>3.3181308960459379</v>
      </c>
      <c r="N30" s="1250">
        <f>SUM(N10:N27)</f>
        <v>10307</v>
      </c>
      <c r="O30" s="1251">
        <f>N30*100/$V30</f>
        <v>1.2619451365464551</v>
      </c>
      <c r="P30" s="1250">
        <f>SUM(P10:P27)</f>
        <v>65591</v>
      </c>
      <c r="Q30" s="1251">
        <f>P30*100/$V30</f>
        <v>8.030682395577621</v>
      </c>
      <c r="R30" s="1250">
        <f>SUM(R10:R27)</f>
        <v>272804</v>
      </c>
      <c r="S30" s="1251">
        <f>R30*100/$V30</f>
        <v>33.400958671817129</v>
      </c>
      <c r="T30" s="1250">
        <f>SUM(T10:T28)</f>
        <v>4353</v>
      </c>
      <c r="U30" s="1251">
        <f>T30*100/$V30</f>
        <v>0.53296276117073049</v>
      </c>
      <c r="V30" s="1250">
        <f>SUM(V10:V27)</f>
        <v>816755</v>
      </c>
      <c r="W30" s="1251">
        <f>G30+I30+K30+M30+O30+Q30+S30+U30</f>
        <v>100.00000000000001</v>
      </c>
      <c r="X30" s="1267"/>
      <c r="Y30" s="1268">
        <f>(V30/D30)</f>
        <v>1.427304468785606</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Q33" s="1341"/>
      <c r="R33" s="1341"/>
      <c r="S33" s="1341"/>
      <c r="T33" s="1341"/>
      <c r="X33" s="697"/>
      <c r="Y33" s="697"/>
    </row>
    <row r="34" spans="2:25" s="852" customFormat="1" x14ac:dyDescent="0.25">
      <c r="X34" s="697"/>
      <c r="Y34" s="697"/>
    </row>
    <row r="35" spans="2:25" s="852" customFormat="1" x14ac:dyDescent="0.25">
      <c r="B35" s="852" t="s">
        <v>39</v>
      </c>
      <c r="D35" s="852" t="e">
        <f>GETPIVOTDATA("Cuenta número de expedientes",#REF!,"CCAA",$B35,"Grado Resuelto",$B$1)</f>
        <v>#REF!</v>
      </c>
      <c r="N35" s="852" t="e">
        <f>GETPIVOTDATA("ID PRESTACION
COUNT",#REF!,"
CCAA",$B35,"
Tipo Prestación",N$1,"Grado Resuelto",$B$1)</f>
        <v>#REF!</v>
      </c>
      <c r="X35" s="697"/>
      <c r="Y35" s="697"/>
    </row>
    <row r="36" spans="2:25" s="852" customFormat="1" x14ac:dyDescent="0.25">
      <c r="B36" s="852" t="s">
        <v>47</v>
      </c>
      <c r="D36" s="853" t="e">
        <f>GETPIVOTDATA("Cuenta número de expedientes",#REF!,"CCAA",$B36,"Grado Resuelto",$B$1)</f>
        <v>#REF!</v>
      </c>
      <c r="N36" s="852" t="e">
        <f>GETPIVOTDATA("ID PRESTACION
COUNT",#REF!,"
CCAA",$B36,"
Tipo Prestación",N$1,"Grado Resuelto",$B$1)</f>
        <v>#REF!</v>
      </c>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B40" s="1341"/>
      <c r="C40" s="1341"/>
      <c r="D40" s="1341"/>
      <c r="E40" s="1341"/>
      <c r="F40" s="1341"/>
      <c r="G40" s="1341"/>
      <c r="H40" s="1341"/>
      <c r="I40" s="1341"/>
      <c r="J40" s="1341"/>
      <c r="K40" s="1341"/>
      <c r="L40" s="1341"/>
      <c r="M40" s="1341"/>
      <c r="N40" s="1341"/>
      <c r="O40" s="1341"/>
      <c r="P40" s="1341"/>
      <c r="Q40" s="1341"/>
      <c r="R40" s="1341"/>
      <c r="S40" s="1341"/>
      <c r="T40" s="1342"/>
      <c r="U40" s="697"/>
    </row>
    <row r="41" spans="2:25" s="852" customFormat="1" x14ac:dyDescent="0.25">
      <c r="B41" s="1341"/>
      <c r="C41" s="1341"/>
      <c r="D41" s="1341"/>
      <c r="E41" s="1341"/>
      <c r="F41" s="1341"/>
      <c r="G41" s="1341"/>
      <c r="H41" s="1341"/>
      <c r="I41" s="1341"/>
      <c r="J41" s="1341"/>
      <c r="K41" s="1341"/>
      <c r="L41" s="1341"/>
      <c r="M41" s="1341"/>
      <c r="N41" s="1341"/>
      <c r="O41" s="1341"/>
      <c r="P41" s="1341"/>
      <c r="Q41" s="1341"/>
      <c r="R41" s="1341"/>
      <c r="S41" s="1341"/>
      <c r="T41" s="1342"/>
      <c r="U41" s="697"/>
    </row>
    <row r="42" spans="2:25" s="852" customFormat="1" x14ac:dyDescent="0.25">
      <c r="B42" s="1341"/>
      <c r="C42" s="1341"/>
      <c r="D42" s="1341"/>
      <c r="E42" s="1341"/>
      <c r="F42" s="1341"/>
      <c r="G42" s="1341"/>
      <c r="H42" s="1341"/>
      <c r="I42" s="1341"/>
      <c r="J42" s="1341"/>
      <c r="K42" s="1341"/>
      <c r="L42" s="1341"/>
      <c r="M42" s="1341"/>
      <c r="N42" s="1341"/>
      <c r="O42" s="1341"/>
      <c r="P42" s="1341"/>
      <c r="Q42" s="1341"/>
      <c r="R42" s="1341"/>
      <c r="S42" s="1341"/>
      <c r="T42" s="1342"/>
      <c r="U42" s="697"/>
    </row>
    <row r="43" spans="2:25" s="820" customFormat="1" x14ac:dyDescent="0.25">
      <c r="B43" s="1341"/>
      <c r="C43" s="1341"/>
      <c r="D43" s="1341"/>
      <c r="E43" s="1341"/>
      <c r="F43" s="1341"/>
      <c r="G43" s="1341"/>
      <c r="H43" s="1341"/>
      <c r="I43" s="1341"/>
      <c r="J43" s="1341"/>
      <c r="K43" s="1341"/>
      <c r="L43" s="1341"/>
      <c r="M43" s="1341"/>
      <c r="N43" s="1341"/>
      <c r="O43" s="1341"/>
      <c r="P43" s="1341"/>
      <c r="Q43" s="1341"/>
      <c r="R43" s="1341"/>
      <c r="S43" s="1341"/>
      <c r="T43" s="1342"/>
      <c r="U43" s="918"/>
    </row>
    <row r="44" spans="2:25" s="820" customFormat="1" x14ac:dyDescent="0.25">
      <c r="B44" s="1341"/>
      <c r="C44" s="1341"/>
      <c r="D44" s="1341"/>
      <c r="E44" s="1341"/>
      <c r="F44" s="1341"/>
      <c r="G44" s="1341"/>
      <c r="H44" s="1341"/>
      <c r="I44" s="1341"/>
      <c r="J44" s="1341"/>
      <c r="K44" s="1341"/>
      <c r="L44" s="1341"/>
      <c r="M44" s="1341"/>
      <c r="N44" s="1341"/>
      <c r="O44" s="1341"/>
      <c r="P44" s="1341"/>
      <c r="Q44" s="1341"/>
      <c r="R44" s="1341"/>
      <c r="S44" s="1341"/>
      <c r="T44" s="1342"/>
      <c r="U44" s="918"/>
    </row>
    <row r="45" spans="2:25" s="820" customFormat="1" x14ac:dyDescent="0.25">
      <c r="B45" s="1341"/>
      <c r="C45" s="1341"/>
      <c r="D45" s="1341"/>
      <c r="E45" s="1341"/>
      <c r="F45" s="1341"/>
      <c r="G45" s="1341"/>
      <c r="H45" s="1341"/>
      <c r="I45" s="1341"/>
      <c r="J45" s="1341"/>
      <c r="K45" s="1341"/>
      <c r="L45" s="1341"/>
      <c r="M45" s="1341"/>
      <c r="N45" s="1341"/>
      <c r="O45" s="1341"/>
      <c r="P45" s="1341"/>
      <c r="Q45" s="1341"/>
      <c r="R45" s="1341"/>
      <c r="S45" s="1341"/>
      <c r="T45" s="1342"/>
      <c r="U45" s="918"/>
    </row>
    <row r="46" spans="2:25" s="820" customFormat="1" x14ac:dyDescent="0.25">
      <c r="B46" s="1341"/>
      <c r="C46" s="1341"/>
      <c r="D46" s="1341"/>
      <c r="E46" s="1341"/>
      <c r="F46" s="1341"/>
      <c r="G46" s="1341"/>
      <c r="H46" s="1341"/>
      <c r="I46" s="1341"/>
      <c r="J46" s="1341"/>
      <c r="K46" s="1341"/>
      <c r="L46" s="1341"/>
      <c r="M46" s="1341"/>
      <c r="N46" s="1341"/>
      <c r="O46" s="1341"/>
      <c r="P46" s="1341"/>
      <c r="Q46" s="1341"/>
      <c r="R46" s="1341"/>
      <c r="S46" s="1341"/>
      <c r="T46" s="1342"/>
      <c r="U46" s="918"/>
    </row>
    <row r="47" spans="2:25" s="820" customFormat="1" x14ac:dyDescent="0.25">
      <c r="B47" s="1341"/>
      <c r="C47" s="1341"/>
      <c r="D47" s="1341"/>
      <c r="E47" s="1341"/>
      <c r="F47" s="1341"/>
      <c r="G47" s="1341"/>
      <c r="H47" s="1341"/>
      <c r="I47" s="1341"/>
      <c r="J47" s="1341"/>
      <c r="K47" s="1341"/>
      <c r="L47" s="1341"/>
      <c r="M47" s="1341"/>
      <c r="N47" s="1341"/>
      <c r="O47" s="1341"/>
      <c r="P47" s="1341"/>
      <c r="Q47" s="1341"/>
      <c r="R47" s="1341"/>
      <c r="S47" s="1341"/>
      <c r="T47" s="1342"/>
      <c r="U47" s="918"/>
    </row>
    <row r="48" spans="2:25" s="820" customFormat="1" x14ac:dyDescent="0.25">
      <c r="T48" s="918"/>
      <c r="U48" s="918"/>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54" t="s">
        <v>415</v>
      </c>
      <c r="C3" s="1554"/>
      <c r="D3" s="1554"/>
      <c r="E3" s="1554"/>
      <c r="F3" s="1554"/>
      <c r="G3" s="1554"/>
      <c r="H3" s="1554"/>
      <c r="I3" s="1554"/>
      <c r="J3" s="1554"/>
      <c r="K3" s="1554"/>
      <c r="L3" s="1554"/>
      <c r="M3" s="1554"/>
      <c r="N3" s="1554"/>
      <c r="O3" s="1554"/>
      <c r="P3" s="1554"/>
      <c r="Q3" s="1554"/>
      <c r="R3" s="1554"/>
      <c r="S3" s="1554"/>
      <c r="T3" s="1554"/>
      <c r="U3" s="1554"/>
      <c r="V3" s="1554"/>
      <c r="W3" s="1554"/>
      <c r="X3" s="1554"/>
      <c r="Y3" s="7"/>
    </row>
    <row r="4" spans="2:25" s="4" customFormat="1" ht="14.25" customHeight="1" x14ac:dyDescent="0.25">
      <c r="B4" s="1475" t="str">
        <f>porsaad!$B$6</f>
        <v>Situación a 31 de agosto de 2025</v>
      </c>
      <c r="C4" s="1475"/>
      <c r="D4" s="1475"/>
      <c r="E4" s="1475"/>
      <c r="F4" s="1475"/>
      <c r="G4" s="1475"/>
      <c r="H4" s="1475"/>
      <c r="I4" s="1475"/>
      <c r="J4" s="1475"/>
      <c r="K4" s="1475"/>
      <c r="L4" s="1475"/>
      <c r="M4" s="1475"/>
      <c r="N4" s="1475"/>
      <c r="O4" s="1475"/>
      <c r="P4" s="1475"/>
      <c r="Q4" s="1475"/>
      <c r="R4" s="1475"/>
      <c r="S4" s="1475"/>
      <c r="T4" s="1475"/>
      <c r="U4" s="1475"/>
      <c r="V4" s="1475"/>
      <c r="W4" s="1475"/>
      <c r="X4" s="216"/>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57" t="s">
        <v>52</v>
      </c>
      <c r="G6" s="1557"/>
      <c r="H6" s="1557"/>
      <c r="I6" s="1557"/>
      <c r="J6" s="1557"/>
      <c r="K6" s="1557"/>
      <c r="L6" s="1557"/>
      <c r="M6" s="1557"/>
      <c r="N6" s="1557"/>
      <c r="O6" s="1557"/>
      <c r="P6" s="1557"/>
      <c r="Q6" s="1557"/>
      <c r="R6" s="1557"/>
      <c r="S6" s="1557"/>
      <c r="T6" s="1557"/>
      <c r="U6" s="1557"/>
      <c r="V6" s="1557"/>
      <c r="W6" s="1557"/>
      <c r="X6" s="154"/>
      <c r="Y6" s="154"/>
    </row>
    <row r="7" spans="2:25" s="133" customFormat="1" ht="64.5" customHeight="1" x14ac:dyDescent="0.25">
      <c r="B7" s="1558" t="s">
        <v>12</v>
      </c>
      <c r="C7" s="155"/>
      <c r="D7" s="156" t="s">
        <v>53</v>
      </c>
      <c r="E7" s="155"/>
      <c r="F7" s="1559" t="s">
        <v>167</v>
      </c>
      <c r="G7" s="1559"/>
      <c r="H7" s="1559" t="s">
        <v>59</v>
      </c>
      <c r="I7" s="1559"/>
      <c r="J7" s="1559" t="s">
        <v>60</v>
      </c>
      <c r="K7" s="1559"/>
      <c r="L7" s="1559" t="s">
        <v>152</v>
      </c>
      <c r="M7" s="1559"/>
      <c r="N7" s="1559" t="s">
        <v>0</v>
      </c>
      <c r="O7" s="1559"/>
      <c r="P7" s="156"/>
      <c r="Q7" s="156" t="s">
        <v>62</v>
      </c>
    </row>
    <row r="8" spans="2:25" s="155" customFormat="1" ht="20.25" customHeight="1" x14ac:dyDescent="0.25">
      <c r="B8" s="155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'41cbenpreGI'!D10</f>
        <v>99754</v>
      </c>
      <c r="F10" s="164">
        <f>'41cbenpreGI'!F10+'41cbenpreGI'!H10+'41cbenpreGI'!J10+'41cbenpreGI'!L10+'41cbenpreGI'!N10</f>
        <v>136616</v>
      </c>
      <c r="G10" s="165">
        <f t="shared" ref="G10:G27" si="0">F10*100/$N10</f>
        <v>85.689734116953417</v>
      </c>
      <c r="H10" s="164">
        <f>'41cbenpreGI'!P10</f>
        <v>117</v>
      </c>
      <c r="I10" s="165">
        <f t="shared" ref="I10:I27" si="1">H10*100/$N10</f>
        <v>7.3385978887418379E-2</v>
      </c>
      <c r="J10" s="164">
        <f>'41cbenpreGI'!R10</f>
        <v>22698</v>
      </c>
      <c r="K10" s="165">
        <f t="shared" ref="K10:K27" si="2">J10*100/$N10</f>
        <v>14.236879904159165</v>
      </c>
      <c r="L10" s="164">
        <f>'41cbenpreGI'!T10</f>
        <v>0</v>
      </c>
      <c r="M10" s="165">
        <f t="shared" ref="M10:M27" si="3">L10*100/$N10</f>
        <v>0</v>
      </c>
      <c r="N10" s="164">
        <f>F10+H10+J10+L10</f>
        <v>159431</v>
      </c>
      <c r="O10" s="165">
        <f>G10+I10+K10+M10</f>
        <v>100</v>
      </c>
      <c r="P10" s="166"/>
      <c r="Q10" s="166">
        <f t="shared" ref="Q10:Q27" si="4">N10/D10</f>
        <v>1.5982416745193175</v>
      </c>
    </row>
    <row r="11" spans="2:25" s="162" customFormat="1" ht="18" customHeight="1" x14ac:dyDescent="0.25">
      <c r="B11" s="146" t="s">
        <v>7</v>
      </c>
      <c r="C11" s="159"/>
      <c r="D11" s="163">
        <f>'41cbenpreGI'!D11</f>
        <v>16642</v>
      </c>
      <c r="F11" s="164">
        <f>'41cbenpreGI'!F11+'41cbenpreGI'!H11+'41cbenpreGI'!J11+'41cbenpreGI'!L11+'41cbenpreGI'!N11</f>
        <v>10386</v>
      </c>
      <c r="G11" s="165">
        <f t="shared" si="0"/>
        <v>46.012759170653908</v>
      </c>
      <c r="H11" s="164">
        <f>'41cbenpreGI'!P11</f>
        <v>1815</v>
      </c>
      <c r="I11" s="165">
        <f t="shared" si="1"/>
        <v>8.0409356725146193</v>
      </c>
      <c r="J11" s="164">
        <f>'41cbenpreGI'!R11</f>
        <v>10371</v>
      </c>
      <c r="K11" s="165">
        <f t="shared" si="2"/>
        <v>45.946305156831471</v>
      </c>
      <c r="L11" s="164">
        <f>'41cbenpreGI'!T11</f>
        <v>0</v>
      </c>
      <c r="M11" s="165">
        <f t="shared" si="3"/>
        <v>0</v>
      </c>
      <c r="N11" s="164">
        <f t="shared" ref="N11:O27" si="5">F11+H11+J11+L11</f>
        <v>22572</v>
      </c>
      <c r="O11" s="165">
        <f t="shared" si="5"/>
        <v>100</v>
      </c>
      <c r="P11" s="166"/>
      <c r="Q11" s="166">
        <f t="shared" si="4"/>
        <v>1.3563273644994591</v>
      </c>
    </row>
    <row r="12" spans="2:25" s="162" customFormat="1" ht="22.5" customHeight="1" x14ac:dyDescent="0.25">
      <c r="B12" s="146" t="s">
        <v>37</v>
      </c>
      <c r="C12" s="159"/>
      <c r="D12" s="163">
        <f>'41cbenpreGI'!D12</f>
        <v>15228</v>
      </c>
      <c r="F12" s="164">
        <f>'41cbenpreGI'!F12+'41cbenpreGI'!H12+'41cbenpreGI'!J12+'41cbenpreGI'!L12+'41cbenpreGI'!N12</f>
        <v>13789</v>
      </c>
      <c r="G12" s="165">
        <f t="shared" si="0"/>
        <v>64.302368961014736</v>
      </c>
      <c r="H12" s="164">
        <f>'41cbenpreGI'!P12</f>
        <v>1674</v>
      </c>
      <c r="I12" s="165">
        <f t="shared" si="1"/>
        <v>7.8063794068270846</v>
      </c>
      <c r="J12" s="164">
        <f>'41cbenpreGI'!R12</f>
        <v>5969</v>
      </c>
      <c r="K12" s="165">
        <f t="shared" si="2"/>
        <v>27.835291923148667</v>
      </c>
      <c r="L12" s="164">
        <f>'41cbenpreGI'!T12</f>
        <v>12</v>
      </c>
      <c r="M12" s="165">
        <f t="shared" si="3"/>
        <v>5.5959709009513151E-2</v>
      </c>
      <c r="N12" s="164">
        <f t="shared" si="5"/>
        <v>21444</v>
      </c>
      <c r="O12" s="165">
        <f t="shared" si="5"/>
        <v>100.00000000000001</v>
      </c>
      <c r="P12" s="166"/>
      <c r="Q12" s="166">
        <f t="shared" si="4"/>
        <v>1.4081954294720251</v>
      </c>
    </row>
    <row r="13" spans="2:25" s="162" customFormat="1" ht="18" customHeight="1" x14ac:dyDescent="0.25">
      <c r="B13" s="146" t="s">
        <v>38</v>
      </c>
      <c r="C13" s="159"/>
      <c r="D13" s="163">
        <f>'41cbenpreGI'!D13</f>
        <v>14287</v>
      </c>
      <c r="F13" s="164">
        <f>'41cbenpreGI'!F13+'41cbenpreGI'!H13+'41cbenpreGI'!J13+'41cbenpreGI'!L13+'41cbenpreGI'!N13</f>
        <v>13038</v>
      </c>
      <c r="G13" s="165">
        <f t="shared" si="0"/>
        <v>51.466466664035053</v>
      </c>
      <c r="H13" s="164">
        <f>'41cbenpreGI'!P13</f>
        <v>47</v>
      </c>
      <c r="I13" s="165">
        <f t="shared" si="1"/>
        <v>0.18552875695732837</v>
      </c>
      <c r="J13" s="164">
        <f>'41cbenpreGI'!R13</f>
        <v>12248</v>
      </c>
      <c r="K13" s="165">
        <f t="shared" si="2"/>
        <v>48.348004579007622</v>
      </c>
      <c r="L13" s="164">
        <f>'41cbenpreGI'!T13</f>
        <v>0</v>
      </c>
      <c r="M13" s="165">
        <f t="shared" si="3"/>
        <v>0</v>
      </c>
      <c r="N13" s="164">
        <f t="shared" si="5"/>
        <v>25333</v>
      </c>
      <c r="O13" s="165">
        <f t="shared" si="5"/>
        <v>100</v>
      </c>
      <c r="P13" s="166"/>
      <c r="Q13" s="166">
        <f t="shared" si="4"/>
        <v>1.7731504164625185</v>
      </c>
    </row>
    <row r="14" spans="2:25" s="162" customFormat="1" ht="18" customHeight="1" x14ac:dyDescent="0.25">
      <c r="B14" s="146" t="s">
        <v>6</v>
      </c>
      <c r="C14" s="159"/>
      <c r="D14" s="163">
        <f>'41cbenpreGI'!D14</f>
        <v>15878</v>
      </c>
      <c r="F14" s="164">
        <f>'41cbenpreGI'!F14+'41cbenpreGI'!H14+'41cbenpreGI'!J14+'41cbenpreGI'!L14+'41cbenpreGI'!N14</f>
        <v>3884</v>
      </c>
      <c r="G14" s="165">
        <f t="shared" si="0"/>
        <v>21.640294183195898</v>
      </c>
      <c r="H14" s="164">
        <f>'41cbenpreGI'!P14</f>
        <v>7308</v>
      </c>
      <c r="I14" s="165">
        <f t="shared" si="1"/>
        <v>40.717628705148208</v>
      </c>
      <c r="J14" s="164">
        <f>'41cbenpreGI'!R14</f>
        <v>6754</v>
      </c>
      <c r="K14" s="165">
        <f t="shared" si="2"/>
        <v>37.630933808780924</v>
      </c>
      <c r="L14" s="164">
        <f>'41cbenpreGI'!T14</f>
        <v>2</v>
      </c>
      <c r="M14" s="165">
        <f t="shared" si="3"/>
        <v>1.1143302874972142E-2</v>
      </c>
      <c r="N14" s="164">
        <f t="shared" si="5"/>
        <v>17948</v>
      </c>
      <c r="O14" s="165">
        <f t="shared" si="5"/>
        <v>100</v>
      </c>
      <c r="P14" s="166"/>
      <c r="Q14" s="166">
        <f t="shared" si="4"/>
        <v>1.1303690641138682</v>
      </c>
    </row>
    <row r="15" spans="2:25" s="162" customFormat="1" ht="18" customHeight="1" x14ac:dyDescent="0.25">
      <c r="B15" s="146" t="s">
        <v>5</v>
      </c>
      <c r="C15" s="159"/>
      <c r="D15" s="163">
        <f>'41cbenpreGI'!D15</f>
        <v>5126</v>
      </c>
      <c r="F15" s="164">
        <f>'41cbenpreGI'!F15+'41cbenpreGI'!H15+'41cbenpreGI'!J15+'41cbenpreGI'!L15+'41cbenpreGI'!N15</f>
        <v>3662</v>
      </c>
      <c r="G15" s="165">
        <f t="shared" si="0"/>
        <v>49.634047167253996</v>
      </c>
      <c r="H15" s="164">
        <f>'41cbenpreGI'!P15</f>
        <v>3</v>
      </c>
      <c r="I15" s="165">
        <f t="shared" si="1"/>
        <v>4.0661425860666844E-2</v>
      </c>
      <c r="J15" s="164">
        <f>'41cbenpreGI'!R15</f>
        <v>3713</v>
      </c>
      <c r="K15" s="165">
        <f t="shared" si="2"/>
        <v>50.325291406885334</v>
      </c>
      <c r="L15" s="164">
        <f>'41cbenpreGI'!T15</f>
        <v>0</v>
      </c>
      <c r="M15" s="165">
        <f t="shared" si="3"/>
        <v>0</v>
      </c>
      <c r="N15" s="164">
        <f t="shared" si="5"/>
        <v>7378</v>
      </c>
      <c r="O15" s="165">
        <f t="shared" si="5"/>
        <v>100</v>
      </c>
      <c r="P15" s="166"/>
      <c r="Q15" s="166">
        <f t="shared" si="4"/>
        <v>1.4393289114319157</v>
      </c>
    </row>
    <row r="16" spans="2:25" s="162" customFormat="1" ht="18" customHeight="1" x14ac:dyDescent="0.25">
      <c r="B16" s="146" t="s">
        <v>4</v>
      </c>
      <c r="C16" s="159"/>
      <c r="D16" s="163">
        <f>'41cbenpreGI'!D16</f>
        <v>50779</v>
      </c>
      <c r="F16" s="164">
        <f>'41cbenpreGI'!F16+'41cbenpreGI'!H16+'41cbenpreGI'!J16+'41cbenpreGI'!L16+'41cbenpreGI'!N16</f>
        <v>39304</v>
      </c>
      <c r="G16" s="165">
        <f t="shared" si="0"/>
        <v>54.136249690091184</v>
      </c>
      <c r="H16" s="164">
        <f>'41cbenpreGI'!P16</f>
        <v>16898</v>
      </c>
      <c r="I16" s="165">
        <f t="shared" si="1"/>
        <v>23.274840913473458</v>
      </c>
      <c r="J16" s="164">
        <f>'41cbenpreGI'!R16</f>
        <v>15088</v>
      </c>
      <c r="K16" s="165">
        <f t="shared" si="2"/>
        <v>20.781796644720529</v>
      </c>
      <c r="L16" s="164">
        <f>'41cbenpreGI'!T16</f>
        <v>1312</v>
      </c>
      <c r="M16" s="165">
        <f t="shared" si="3"/>
        <v>1.8071127517148289</v>
      </c>
      <c r="N16" s="164">
        <f t="shared" si="5"/>
        <v>72602</v>
      </c>
      <c r="O16" s="165">
        <f t="shared" si="5"/>
        <v>100</v>
      </c>
      <c r="P16" s="166"/>
      <c r="Q16" s="166">
        <f t="shared" si="4"/>
        <v>1.4297642726323874</v>
      </c>
    </row>
    <row r="17" spans="2:25" s="162" customFormat="1" ht="18" customHeight="1" x14ac:dyDescent="0.25">
      <c r="B17" s="146" t="s">
        <v>40</v>
      </c>
      <c r="C17" s="159"/>
      <c r="D17" s="163">
        <f>'41cbenpreGI'!D17</f>
        <v>29811</v>
      </c>
      <c r="F17" s="164">
        <f>'41cbenpreGI'!F17+'41cbenpreGI'!H17+'41cbenpreGI'!J17+'41cbenpreGI'!L17+'41cbenpreGI'!N17</f>
        <v>34085</v>
      </c>
      <c r="G17" s="165">
        <f t="shared" si="0"/>
        <v>81.502116161736922</v>
      </c>
      <c r="H17" s="164">
        <f>'41cbenpreGI'!P17</f>
        <v>3478</v>
      </c>
      <c r="I17" s="165">
        <f t="shared" si="1"/>
        <v>8.3163960689605698</v>
      </c>
      <c r="J17" s="164">
        <f>'41cbenpreGI'!R17</f>
        <v>4257</v>
      </c>
      <c r="K17" s="165">
        <f t="shared" si="2"/>
        <v>10.179096626096937</v>
      </c>
      <c r="L17" s="164">
        <f>'41cbenpreGI'!T17</f>
        <v>1</v>
      </c>
      <c r="M17" s="165">
        <f t="shared" si="3"/>
        <v>2.3911432055665812E-3</v>
      </c>
      <c r="N17" s="164">
        <f t="shared" si="5"/>
        <v>41821</v>
      </c>
      <c r="O17" s="165">
        <f t="shared" si="5"/>
        <v>100</v>
      </c>
      <c r="P17" s="166"/>
      <c r="Q17" s="166">
        <f t="shared" si="4"/>
        <v>1.402871423300124</v>
      </c>
    </row>
    <row r="18" spans="2:25" s="162" customFormat="1" ht="18" customHeight="1" x14ac:dyDescent="0.25">
      <c r="B18" s="146" t="s">
        <v>41</v>
      </c>
      <c r="C18" s="159"/>
      <c r="D18" s="163">
        <f>'41cbenpreGI'!D18</f>
        <v>101242</v>
      </c>
      <c r="F18" s="164">
        <f>'41cbenpreGI'!F18+'41cbenpreGI'!H18+'41cbenpreGI'!J18+'41cbenpreGI'!L18+'41cbenpreGI'!N18</f>
        <v>42136</v>
      </c>
      <c r="G18" s="165">
        <f t="shared" si="0"/>
        <v>34.152786220871327</v>
      </c>
      <c r="H18" s="164">
        <f>'41cbenpreGI'!P18</f>
        <v>4797</v>
      </c>
      <c r="I18" s="165">
        <f t="shared" si="1"/>
        <v>3.888145896656535</v>
      </c>
      <c r="J18" s="164">
        <f>'41cbenpreGI'!R18</f>
        <v>76434</v>
      </c>
      <c r="K18" s="165">
        <f t="shared" si="2"/>
        <v>61.95258358662614</v>
      </c>
      <c r="L18" s="164">
        <f>'41cbenpreGI'!T18</f>
        <v>8</v>
      </c>
      <c r="M18" s="165">
        <f t="shared" si="3"/>
        <v>6.4842958459979732E-3</v>
      </c>
      <c r="N18" s="164">
        <f t="shared" si="5"/>
        <v>123375</v>
      </c>
      <c r="O18" s="165">
        <f t="shared" si="5"/>
        <v>99.999999999999986</v>
      </c>
      <c r="P18" s="166"/>
      <c r="Q18" s="166">
        <f t="shared" si="4"/>
        <v>1.2186148041326723</v>
      </c>
    </row>
    <row r="19" spans="2:25" s="162" customFormat="1" ht="18" customHeight="1" x14ac:dyDescent="0.25">
      <c r="B19" s="146" t="s">
        <v>3</v>
      </c>
      <c r="C19" s="159"/>
      <c r="D19" s="163">
        <f>'41cbenpreGI'!D19</f>
        <v>61517</v>
      </c>
      <c r="F19" s="164">
        <f>'41cbenpreGI'!F19+'41cbenpreGI'!H19+'41cbenpreGI'!J19+'41cbenpreGI'!L19+'41cbenpreGI'!N19</f>
        <v>39052</v>
      </c>
      <c r="G19" s="165">
        <f t="shared" si="0"/>
        <v>41.430086993422449</v>
      </c>
      <c r="H19" s="164">
        <f>'41cbenpreGI'!P19</f>
        <v>8668</v>
      </c>
      <c r="I19" s="165">
        <f>H19*100/$N19</f>
        <v>9.1958412900488007</v>
      </c>
      <c r="J19" s="164">
        <f>'41cbenpreGI'!R19</f>
        <v>46362</v>
      </c>
      <c r="K19" s="165">
        <f>J19*100/$N19</f>
        <v>49.185232336091659</v>
      </c>
      <c r="L19" s="164">
        <f>'41cbenpreGI'!T19</f>
        <v>178</v>
      </c>
      <c r="M19" s="165">
        <f t="shared" si="3"/>
        <v>0.18883938043708889</v>
      </c>
      <c r="N19" s="164">
        <f t="shared" si="5"/>
        <v>94260</v>
      </c>
      <c r="O19" s="165">
        <f t="shared" si="5"/>
        <v>100</v>
      </c>
      <c r="P19" s="166"/>
      <c r="Q19" s="166">
        <f t="shared" si="4"/>
        <v>1.5322593754571907</v>
      </c>
    </row>
    <row r="20" spans="2:25" s="162" customFormat="1" ht="18" customHeight="1" x14ac:dyDescent="0.25">
      <c r="B20" s="146" t="s">
        <v>2</v>
      </c>
      <c r="C20" s="159"/>
      <c r="D20" s="163">
        <f>'41cbenpreGI'!D20</f>
        <v>12512</v>
      </c>
      <c r="F20" s="164">
        <f>'41cbenpreGI'!F20+'41cbenpreGI'!H20+'41cbenpreGI'!J20+'41cbenpreGI'!L20+'41cbenpreGI'!N20</f>
        <v>5738</v>
      </c>
      <c r="G20" s="165">
        <f t="shared" si="0"/>
        <v>36.447945118465348</v>
      </c>
      <c r="H20" s="164">
        <f>'41cbenpreGI'!P20</f>
        <v>7492</v>
      </c>
      <c r="I20" s="165">
        <f>H20*100/$N20</f>
        <v>47.589404814838339</v>
      </c>
      <c r="J20" s="164">
        <f>'41cbenpreGI'!R20</f>
        <v>2513</v>
      </c>
      <c r="K20" s="165">
        <f>J20*100/$N20</f>
        <v>15.962650066696309</v>
      </c>
      <c r="L20" s="164">
        <f>'41cbenpreGI'!T20</f>
        <v>0</v>
      </c>
      <c r="M20" s="165">
        <f t="shared" si="3"/>
        <v>0</v>
      </c>
      <c r="N20" s="164">
        <f t="shared" si="5"/>
        <v>15743</v>
      </c>
      <c r="O20" s="165">
        <f t="shared" si="5"/>
        <v>100</v>
      </c>
      <c r="P20" s="166"/>
      <c r="Q20" s="166">
        <f t="shared" si="4"/>
        <v>1.2582320971867007</v>
      </c>
    </row>
    <row r="21" spans="2:25" s="162" customFormat="1" ht="18" customHeight="1" x14ac:dyDescent="0.25">
      <c r="B21" s="146" t="s">
        <v>35</v>
      </c>
      <c r="C21" s="159"/>
      <c r="D21" s="163">
        <f>'41cbenpreGI'!D21</f>
        <v>29831</v>
      </c>
      <c r="F21" s="164">
        <f>'41cbenpreGI'!F21+'41cbenpreGI'!H21+'41cbenpreGI'!J21+'41cbenpreGI'!L21+'41cbenpreGI'!N21</f>
        <v>27868</v>
      </c>
      <c r="G21" s="165">
        <f t="shared" si="0"/>
        <v>59.182806659870877</v>
      </c>
      <c r="H21" s="164">
        <f>'41cbenpreGI'!P21</f>
        <v>6500</v>
      </c>
      <c r="I21" s="165">
        <f>H21*100/$N21</f>
        <v>13.803941556235134</v>
      </c>
      <c r="J21" s="164">
        <f>'41cbenpreGI'!R21</f>
        <v>12718</v>
      </c>
      <c r="K21" s="165">
        <f>J21*100/$N21</f>
        <v>27.009004417261298</v>
      </c>
      <c r="L21" s="164">
        <f>'41cbenpreGI'!T21</f>
        <v>2</v>
      </c>
      <c r="M21" s="165">
        <f t="shared" si="3"/>
        <v>4.2473666326877336E-3</v>
      </c>
      <c r="N21" s="164">
        <f t="shared" si="5"/>
        <v>47088</v>
      </c>
      <c r="O21" s="165">
        <f t="shared" si="5"/>
        <v>99.999999999999986</v>
      </c>
      <c r="P21" s="166"/>
      <c r="Q21" s="166">
        <f t="shared" si="4"/>
        <v>1.5784921725721566</v>
      </c>
    </row>
    <row r="22" spans="2:25" s="162" customFormat="1" ht="21" customHeight="1" x14ac:dyDescent="0.25">
      <c r="B22" s="146" t="s">
        <v>42</v>
      </c>
      <c r="C22" s="159"/>
      <c r="D22" s="163">
        <f>'41cbenpreGI'!D22</f>
        <v>60546</v>
      </c>
      <c r="F22" s="164">
        <f>'41cbenpreGI'!F22+'41cbenpreGI'!H22+'41cbenpreGI'!J22+'41cbenpreGI'!L22+'41cbenpreGI'!N22</f>
        <v>60195</v>
      </c>
      <c r="G22" s="165">
        <f t="shared" si="0"/>
        <v>72.671189878307899</v>
      </c>
      <c r="H22" s="164">
        <f>'41cbenpreGI'!P22</f>
        <v>5617</v>
      </c>
      <c r="I22" s="165">
        <f>H22*100/$N22</f>
        <v>6.7811956731697896</v>
      </c>
      <c r="J22" s="164">
        <f>'41cbenpreGI'!R22</f>
        <v>17017</v>
      </c>
      <c r="K22" s="165">
        <f>J22*100/$N22</f>
        <v>20.543992659841606</v>
      </c>
      <c r="L22" s="164">
        <f>'41cbenpreGI'!T22</f>
        <v>3</v>
      </c>
      <c r="M22" s="165">
        <f t="shared" si="3"/>
        <v>3.6217886807031101E-3</v>
      </c>
      <c r="N22" s="164">
        <f t="shared" si="5"/>
        <v>82832</v>
      </c>
      <c r="O22" s="165">
        <f t="shared" si="5"/>
        <v>100</v>
      </c>
      <c r="P22" s="166"/>
      <c r="Q22" s="166">
        <f t="shared" si="4"/>
        <v>1.3680837710170779</v>
      </c>
    </row>
    <row r="23" spans="2:25" s="162" customFormat="1" ht="18" customHeight="1" x14ac:dyDescent="0.25">
      <c r="B23" s="146" t="s">
        <v>43</v>
      </c>
      <c r="C23" s="159"/>
      <c r="D23" s="163">
        <f>'41cbenpreGI'!D23</f>
        <v>15742</v>
      </c>
      <c r="F23" s="164">
        <f>'41cbenpreGI'!F23+'41cbenpreGI'!H23+'41cbenpreGI'!J23+'41cbenpreGI'!L23+'41cbenpreGI'!N23</f>
        <v>11254</v>
      </c>
      <c r="G23" s="165">
        <f t="shared" si="0"/>
        <v>50.245557639074917</v>
      </c>
      <c r="H23" s="164">
        <f>'41cbenpreGI'!P23</f>
        <v>218</v>
      </c>
      <c r="I23" s="165">
        <f>H23*100/$N23</f>
        <v>0.97330118760603623</v>
      </c>
      <c r="J23" s="164">
        <f>'41cbenpreGI'!R23</f>
        <v>10925</v>
      </c>
      <c r="K23" s="165">
        <f>J23*100/$N23</f>
        <v>48.776676488972228</v>
      </c>
      <c r="L23" s="164">
        <f>'41cbenpreGI'!T23</f>
        <v>1</v>
      </c>
      <c r="M23" s="165">
        <f t="shared" si="3"/>
        <v>4.4646843468166804E-3</v>
      </c>
      <c r="N23" s="164">
        <f t="shared" si="5"/>
        <v>22398</v>
      </c>
      <c r="O23" s="165">
        <f t="shared" si="5"/>
        <v>99.999999999999986</v>
      </c>
      <c r="P23" s="166"/>
      <c r="Q23" s="166">
        <f t="shared" si="4"/>
        <v>1.4228179392707407</v>
      </c>
    </row>
    <row r="24" spans="2:25" s="162" customFormat="1" ht="22.5" customHeight="1" x14ac:dyDescent="0.25">
      <c r="B24" s="146" t="s">
        <v>44</v>
      </c>
      <c r="C24" s="159"/>
      <c r="D24" s="163">
        <f>'41cbenpreGI'!D24</f>
        <v>7493</v>
      </c>
      <c r="F24" s="164">
        <f>'41cbenpreGI'!F24+'41cbenpreGI'!H24+'41cbenpreGI'!J24+'41cbenpreGI'!L24+'41cbenpreGI'!N24</f>
        <v>4910</v>
      </c>
      <c r="G24" s="167">
        <f t="shared" si="0"/>
        <v>41.987343937061738</v>
      </c>
      <c r="H24" s="164">
        <f>'41cbenpreGI'!P24</f>
        <v>889</v>
      </c>
      <c r="I24" s="165">
        <f t="shared" si="1"/>
        <v>7.6021891568325639</v>
      </c>
      <c r="J24" s="164">
        <f>'41cbenpreGI'!R24</f>
        <v>5882</v>
      </c>
      <c r="K24" s="165">
        <f t="shared" si="2"/>
        <v>50.299298785702071</v>
      </c>
      <c r="L24" s="164">
        <f>'41cbenpreGI'!T24</f>
        <v>13</v>
      </c>
      <c r="M24" s="165">
        <f t="shared" si="3"/>
        <v>0.11116812040362579</v>
      </c>
      <c r="N24" s="163">
        <f t="shared" si="5"/>
        <v>11694</v>
      </c>
      <c r="O24" s="165">
        <f t="shared" si="5"/>
        <v>100</v>
      </c>
      <c r="P24" s="166"/>
      <c r="Q24" s="166">
        <f t="shared" si="4"/>
        <v>1.5606566128386494</v>
      </c>
    </row>
    <row r="25" spans="2:25" s="162" customFormat="1" ht="18" customHeight="1" x14ac:dyDescent="0.25">
      <c r="B25" s="146" t="s">
        <v>45</v>
      </c>
      <c r="C25" s="159"/>
      <c r="D25" s="163">
        <f>'41cbenpreGI'!D25</f>
        <v>31626</v>
      </c>
      <c r="F25" s="164">
        <f>'41cbenpreGI'!F25+'41cbenpreGI'!H25+'41cbenpreGI'!J25+'41cbenpreGI'!L25+'41cbenpreGI'!N25</f>
        <v>22613</v>
      </c>
      <c r="G25" s="167">
        <f t="shared" si="0"/>
        <v>50.496862508653223</v>
      </c>
      <c r="H25" s="164">
        <f>'41cbenpreGI'!P25</f>
        <v>34</v>
      </c>
      <c r="I25" s="165">
        <f t="shared" si="1"/>
        <v>7.5925057502065602E-2</v>
      </c>
      <c r="J25" s="164">
        <f>'41cbenpreGI'!R25</f>
        <v>19313</v>
      </c>
      <c r="K25" s="165">
        <f t="shared" si="2"/>
        <v>43.127665751099798</v>
      </c>
      <c r="L25" s="164">
        <f>'41cbenpreGI'!T25</f>
        <v>2821</v>
      </c>
      <c r="M25" s="165">
        <f t="shared" si="3"/>
        <v>6.2995466827449142</v>
      </c>
      <c r="N25" s="163">
        <f t="shared" si="5"/>
        <v>44781</v>
      </c>
      <c r="O25" s="165">
        <f t="shared" si="5"/>
        <v>100.00000000000001</v>
      </c>
      <c r="P25" s="166"/>
      <c r="Q25" s="166">
        <f t="shared" si="4"/>
        <v>1.4159552267121989</v>
      </c>
    </row>
    <row r="26" spans="2:25" s="162" customFormat="1" ht="18" customHeight="1" x14ac:dyDescent="0.25">
      <c r="B26" s="146" t="s">
        <v>46</v>
      </c>
      <c r="C26" s="159"/>
      <c r="D26" s="163">
        <f>'41cbenpreGI'!D26</f>
        <v>2980</v>
      </c>
      <c r="F26" s="164">
        <f>'41cbenpreGI'!F26+'41cbenpreGI'!H26+'41cbenpreGI'!J26+'41cbenpreGI'!L26+'41cbenpreGI'!N26</f>
        <v>4257</v>
      </c>
      <c r="G26" s="167">
        <f t="shared" si="0"/>
        <v>99.092178770949715</v>
      </c>
      <c r="H26" s="164">
        <f>'41cbenpreGI'!P26</f>
        <v>35</v>
      </c>
      <c r="I26" s="165">
        <f t="shared" si="1"/>
        <v>0.81471135940409678</v>
      </c>
      <c r="J26" s="164">
        <f>'41cbenpreGI'!R26</f>
        <v>4</v>
      </c>
      <c r="K26" s="165">
        <f t="shared" si="2"/>
        <v>9.3109869646182494E-2</v>
      </c>
      <c r="L26" s="164">
        <f>'41cbenpreGI'!T26</f>
        <v>0</v>
      </c>
      <c r="M26" s="165">
        <f t="shared" si="3"/>
        <v>0</v>
      </c>
      <c r="N26" s="163">
        <f t="shared" si="5"/>
        <v>4296</v>
      </c>
      <c r="O26" s="165">
        <f t="shared" si="5"/>
        <v>100</v>
      </c>
      <c r="P26" s="166"/>
      <c r="Q26" s="166">
        <f t="shared" si="4"/>
        <v>1.4416107382550336</v>
      </c>
    </row>
    <row r="27" spans="2:25" s="162" customFormat="1" ht="18" customHeight="1" x14ac:dyDescent="0.25">
      <c r="B27" s="146" t="s">
        <v>1</v>
      </c>
      <c r="C27" s="159"/>
      <c r="D27" s="163">
        <f>'41cbenpreGI'!D27</f>
        <v>1242</v>
      </c>
      <c r="F27" s="164">
        <f>'41cbenpreGI'!F27+'41cbenpreGI'!H27+'41cbenpreGI'!J27+'41cbenpreGI'!L27+'41cbenpreGI'!N27</f>
        <v>1220</v>
      </c>
      <c r="G27" s="167">
        <f t="shared" si="0"/>
        <v>69.357589539511082</v>
      </c>
      <c r="H27" s="164">
        <f>'41cbenpreGI'!P27</f>
        <v>1</v>
      </c>
      <c r="I27" s="165">
        <f t="shared" si="1"/>
        <v>5.6850483229107449E-2</v>
      </c>
      <c r="J27" s="164">
        <f>'41cbenpreGI'!R27</f>
        <v>538</v>
      </c>
      <c r="K27" s="165">
        <f t="shared" si="2"/>
        <v>30.585559977259805</v>
      </c>
      <c r="L27" s="164">
        <f>'41cbenpreGI'!T27</f>
        <v>0</v>
      </c>
      <c r="M27" s="165">
        <f t="shared" si="3"/>
        <v>0</v>
      </c>
      <c r="N27" s="164">
        <f t="shared" si="5"/>
        <v>1759</v>
      </c>
      <c r="O27" s="165">
        <f t="shared" si="5"/>
        <v>100</v>
      </c>
      <c r="P27" s="166"/>
      <c r="Q27" s="166">
        <f t="shared" si="4"/>
        <v>1.4162640901771337</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572236</v>
      </c>
      <c r="E30" s="174"/>
      <c r="F30" s="147">
        <f>SUM(F10:F27)</f>
        <v>474007</v>
      </c>
      <c r="G30" s="175">
        <f>F30*100/$N30</f>
        <v>58.03539617143452</v>
      </c>
      <c r="H30" s="147">
        <f>SUM(H10:H27)</f>
        <v>65591</v>
      </c>
      <c r="I30" s="175">
        <f>H30*100/$N30</f>
        <v>8.030682395577621</v>
      </c>
      <c r="J30" s="147">
        <f>SUM(J10:J27)</f>
        <v>272804</v>
      </c>
      <c r="K30" s="175">
        <f>J30*100/$N30</f>
        <v>33.400958671817129</v>
      </c>
      <c r="L30" s="147">
        <f>SUM(L10:L28)</f>
        <v>4353</v>
      </c>
      <c r="M30" s="175">
        <f>L30*100/$N30</f>
        <v>0.53296276117073049</v>
      </c>
      <c r="N30" s="147">
        <f>F30+H30+J30+L30</f>
        <v>816755</v>
      </c>
      <c r="O30" s="175">
        <f>G30+I30+K30+M30</f>
        <v>100.00000000000001</v>
      </c>
      <c r="P30" s="176"/>
      <c r="Q30" s="176">
        <f>(N30/D30)</f>
        <v>1.427304468785606</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53125" defaultRowHeight="14.5" x14ac:dyDescent="0.25"/>
  <cols>
    <col min="1" max="1" width="0.7265625" style="333" customWidth="1"/>
    <col min="2" max="2" width="28.7265625" style="333" customWidth="1"/>
    <col min="3" max="3" width="11.26953125" style="333" bestFit="1" customWidth="1"/>
    <col min="4" max="4" width="10.7265625" style="333" customWidth="1"/>
    <col min="5" max="5" width="0.7265625" style="333" customWidth="1"/>
    <col min="6" max="6" width="12.81640625" style="333" customWidth="1"/>
    <col min="7" max="7" width="7.26953125" style="333" customWidth="1"/>
    <col min="8" max="8" width="0.7265625" style="333" customWidth="1"/>
    <col min="9" max="9" width="10.54296875" style="333" customWidth="1"/>
    <col min="10" max="10" width="8.54296875" style="333" customWidth="1"/>
    <col min="11" max="11" width="9.81640625" style="333" customWidth="1"/>
    <col min="12" max="17" width="11.453125" style="333"/>
    <col min="18" max="18" width="7.54296875" style="333" customWidth="1"/>
    <col min="19" max="19" width="2.26953125" style="333" customWidth="1"/>
    <col min="20" max="16384" width="11.453125" style="333"/>
  </cols>
  <sheetData>
    <row r="1" spans="1:259" s="613" customFormat="1" ht="9" customHeight="1" x14ac:dyDescent="0.35">
      <c r="A1" s="340"/>
      <c r="B1" s="311"/>
      <c r="C1" s="311"/>
      <c r="D1" s="311"/>
      <c r="E1" s="341"/>
      <c r="F1" s="340"/>
      <c r="G1" s="340"/>
      <c r="H1" s="341"/>
      <c r="I1" s="340"/>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35">
      <c r="A2" s="343"/>
      <c r="B2" s="749"/>
      <c r="C2" s="749"/>
      <c r="D2" s="749"/>
      <c r="E2" s="749"/>
      <c r="F2" s="749"/>
      <c r="G2" s="749"/>
      <c r="H2" s="749"/>
      <c r="I2" s="343"/>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7" customHeight="1" x14ac:dyDescent="0.35">
      <c r="A3" s="345"/>
      <c r="B3" s="1448"/>
      <c r="C3" s="1448"/>
      <c r="D3" s="1448"/>
      <c r="E3" s="1448"/>
      <c r="F3" s="1448"/>
      <c r="G3" s="1448"/>
      <c r="H3" s="1448"/>
      <c r="I3" s="345"/>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41.25" customHeight="1" x14ac:dyDescent="0.25">
      <c r="A4" s="1519" t="s">
        <v>420</v>
      </c>
      <c r="B4" s="1519"/>
      <c r="C4" s="1519"/>
      <c r="D4" s="1519"/>
      <c r="E4" s="1519"/>
      <c r="F4" s="1519"/>
      <c r="G4" s="1519"/>
      <c r="H4" s="1519"/>
      <c r="I4" s="1519"/>
      <c r="J4" s="1519"/>
      <c r="K4" s="1519"/>
      <c r="L4" s="1519"/>
      <c r="M4" s="1519"/>
      <c r="N4" s="1519"/>
      <c r="O4" s="1519"/>
      <c r="P4" s="1519"/>
      <c r="Q4" s="1519"/>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2" customHeight="1" x14ac:dyDescent="0.25">
      <c r="A5" s="492"/>
      <c r="B5" s="1475" t="str">
        <f>porsaad!$B$6</f>
        <v>Situación a 31 de agosto de 2025</v>
      </c>
      <c r="C5" s="1475"/>
      <c r="D5" s="1475"/>
      <c r="E5" s="1475"/>
      <c r="F5" s="1475"/>
      <c r="G5" s="1475"/>
      <c r="H5" s="1475"/>
      <c r="I5" s="1475"/>
      <c r="J5" s="1475"/>
      <c r="K5" s="1475"/>
      <c r="L5" s="1475"/>
      <c r="M5" s="1475"/>
      <c r="N5" s="1475"/>
      <c r="O5" s="1475"/>
      <c r="P5" s="1475"/>
      <c r="Q5" s="1475"/>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7" customHeight="1" x14ac:dyDescent="0.25">
      <c r="A6" s="345"/>
      <c r="B6" s="345"/>
      <c r="C6" s="345"/>
      <c r="D6" s="345"/>
      <c r="E6" s="345"/>
      <c r="F6" s="345"/>
      <c r="G6" s="345"/>
      <c r="H6" s="345"/>
      <c r="I6" s="345"/>
      <c r="J6" s="345"/>
      <c r="K6" s="345"/>
      <c r="L6" s="751"/>
      <c r="M6" s="751"/>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5">
      <c r="A7" s="345"/>
      <c r="B7" s="345"/>
      <c r="C7" s="345"/>
      <c r="D7" s="345"/>
      <c r="E7" s="345"/>
      <c r="F7" s="345"/>
      <c r="G7" s="345"/>
      <c r="H7" s="345"/>
      <c r="I7" s="345"/>
      <c r="J7" s="345"/>
      <c r="K7" s="345"/>
      <c r="L7" s="740"/>
      <c r="M7" s="740"/>
      <c r="N7" s="322"/>
      <c r="O7" s="322"/>
      <c r="P7" s="322"/>
      <c r="Q7" s="322"/>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52.5" customHeight="1" x14ac:dyDescent="0.25">
      <c r="A8" s="345"/>
      <c r="B8" s="1605" t="s">
        <v>12</v>
      </c>
      <c r="C8" s="1602" t="s">
        <v>473</v>
      </c>
      <c r="D8" s="1604"/>
      <c r="E8" s="437"/>
      <c r="F8" s="1564" t="s">
        <v>480</v>
      </c>
      <c r="G8" s="1601"/>
      <c r="H8" s="437"/>
      <c r="I8" s="1602" t="s">
        <v>250</v>
      </c>
      <c r="J8" s="1603"/>
      <c r="K8" s="1604"/>
      <c r="L8" s="740"/>
      <c r="M8" s="740"/>
      <c r="N8" s="322"/>
      <c r="O8" s="322"/>
      <c r="P8" s="322"/>
      <c r="Q8" s="322"/>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6" customFormat="1" ht="30.75" customHeight="1" x14ac:dyDescent="0.25">
      <c r="A9" s="322"/>
      <c r="B9" s="1606"/>
      <c r="C9" s="788" t="s">
        <v>9</v>
      </c>
      <c r="D9" s="878" t="s">
        <v>10</v>
      </c>
      <c r="E9" s="437"/>
      <c r="F9" s="879" t="s">
        <v>9</v>
      </c>
      <c r="G9" s="877" t="s">
        <v>10</v>
      </c>
      <c r="H9" s="437"/>
      <c r="I9" s="788" t="s">
        <v>9</v>
      </c>
      <c r="J9" s="880" t="s">
        <v>111</v>
      </c>
      <c r="K9" s="881" t="s">
        <v>110</v>
      </c>
      <c r="L9" s="872"/>
      <c r="M9" s="872"/>
      <c r="N9" s="328"/>
      <c r="O9" s="328"/>
      <c r="P9" s="328"/>
      <c r="Q9" s="328"/>
      <c r="R9" s="328"/>
      <c r="S9" s="328"/>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c r="IW9" s="322"/>
      <c r="IX9" s="322"/>
      <c r="IY9" s="322"/>
    </row>
    <row r="10" spans="1:259" s="626" customFormat="1" ht="7.5" customHeight="1" x14ac:dyDescent="0.25">
      <c r="A10" s="322"/>
      <c r="B10" s="322"/>
      <c r="C10" s="327"/>
      <c r="D10" s="327"/>
      <c r="E10" s="322"/>
      <c r="F10" s="322"/>
      <c r="G10" s="322"/>
      <c r="H10" s="322"/>
      <c r="I10" s="322"/>
      <c r="J10" s="322"/>
      <c r="K10" s="322"/>
      <c r="L10" s="548"/>
      <c r="M10" s="754"/>
      <c r="N10" s="331"/>
      <c r="O10" s="331"/>
      <c r="P10" s="331"/>
      <c r="Q10" s="331"/>
      <c r="R10" s="331"/>
      <c r="S10" s="331"/>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row>
    <row r="11" spans="1:259" s="631" customFormat="1" ht="18" customHeight="1" x14ac:dyDescent="0.25">
      <c r="A11" s="328"/>
      <c r="B11" s="755" t="s">
        <v>8</v>
      </c>
      <c r="C11" s="757">
        <v>8631862</v>
      </c>
      <c r="D11" s="676">
        <v>17.753838233662304</v>
      </c>
      <c r="E11" s="756"/>
      <c r="F11" s="758">
        <v>1059893</v>
      </c>
      <c r="G11" s="759">
        <v>16.24617275870235</v>
      </c>
      <c r="H11" s="756"/>
      <c r="I11" s="760">
        <v>305669</v>
      </c>
      <c r="J11" s="761">
        <f>I11*100/C11</f>
        <v>3.5411710706218424</v>
      </c>
      <c r="K11" s="759">
        <f>I11*100/F11</f>
        <v>28.839609281314246</v>
      </c>
      <c r="L11" s="396"/>
      <c r="M11" s="396">
        <f>_xlfn.RANK.EQ(K11,K$11:K$31,0)</f>
        <v>2</v>
      </c>
      <c r="N11" s="396">
        <v>1</v>
      </c>
      <c r="O11" s="396">
        <f>MATCH(N11,M$11:M$31,0)</f>
        <v>7</v>
      </c>
      <c r="P11" s="568" t="str">
        <f t="shared" ref="P11:P29" si="0">INDEX(B$11:B$31,O11,1)</f>
        <v>Castilla y León</v>
      </c>
      <c r="Q11" s="762">
        <f>INDEX(K$11:K$31,O11,1)</f>
        <v>30.505285533724003</v>
      </c>
      <c r="R11" s="873"/>
      <c r="S11" s="331"/>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row>
    <row r="12" spans="1:259" s="633" customFormat="1" ht="18" customHeight="1" x14ac:dyDescent="0.25">
      <c r="A12" s="331"/>
      <c r="B12" s="763" t="s">
        <v>7</v>
      </c>
      <c r="C12" s="764">
        <v>1351591</v>
      </c>
      <c r="D12" s="684">
        <v>2.7799248843498505</v>
      </c>
      <c r="E12" s="756"/>
      <c r="F12" s="765">
        <v>185859</v>
      </c>
      <c r="G12" s="766">
        <v>2.8488700489197121</v>
      </c>
      <c r="H12" s="756"/>
      <c r="I12" s="767">
        <v>47607</v>
      </c>
      <c r="J12" s="448">
        <f t="shared" ref="J12:J28" si="1">I12*100/C12</f>
        <v>3.5222933564961592</v>
      </c>
      <c r="K12" s="766">
        <f t="shared" ref="K12:K28" si="2">I12*100/F12</f>
        <v>25.614578793601602</v>
      </c>
      <c r="L12" s="396"/>
      <c r="M12" s="396">
        <f t="shared" ref="M12:M31" si="3">_xlfn.RANK.EQ(K12,K$11:K$31,0)</f>
        <v>6</v>
      </c>
      <c r="N12" s="396">
        <v>2</v>
      </c>
      <c r="O12" s="396">
        <f t="shared" ref="O12:O29" si="4">MATCH(N12,M$11:M$31,0)</f>
        <v>1</v>
      </c>
      <c r="P12" s="568" t="str">
        <f t="shared" si="0"/>
        <v>Andalucía</v>
      </c>
      <c r="Q12" s="762">
        <f t="shared" ref="Q12:Q29" si="5">INDEX(K$11:K$31,O12,1)</f>
        <v>28.839609281314246</v>
      </c>
      <c r="R12" s="873"/>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row>
    <row r="13" spans="1:259" s="633" customFormat="1" ht="18" customHeight="1" x14ac:dyDescent="0.25">
      <c r="A13" s="331"/>
      <c r="B13" s="763" t="s">
        <v>37</v>
      </c>
      <c r="C13" s="764">
        <v>1009599</v>
      </c>
      <c r="D13" s="684">
        <v>2.0765226931184988</v>
      </c>
      <c r="E13" s="756"/>
      <c r="F13" s="765">
        <v>187814</v>
      </c>
      <c r="G13" s="766">
        <v>2.8788365339736401</v>
      </c>
      <c r="H13" s="756"/>
      <c r="I13" s="767">
        <v>34630</v>
      </c>
      <c r="J13" s="448">
        <f t="shared" si="1"/>
        <v>3.4300747128315301</v>
      </c>
      <c r="K13" s="766">
        <f t="shared" si="2"/>
        <v>18.438455067247382</v>
      </c>
      <c r="L13" s="396"/>
      <c r="M13" s="396">
        <f t="shared" si="3"/>
        <v>16</v>
      </c>
      <c r="N13" s="396">
        <v>3</v>
      </c>
      <c r="O13" s="396">
        <f>MATCH(N13,M$11:M$31,0)</f>
        <v>8</v>
      </c>
      <c r="P13" s="568" t="str">
        <f t="shared" si="0"/>
        <v>Castilla - La Mancha</v>
      </c>
      <c r="Q13" s="762">
        <f t="shared" si="5"/>
        <v>27.763928748489992</v>
      </c>
      <c r="R13" s="873"/>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row>
    <row r="14" spans="1:259" s="633" customFormat="1" ht="18" customHeight="1" x14ac:dyDescent="0.25">
      <c r="A14" s="331"/>
      <c r="B14" s="763" t="s">
        <v>38</v>
      </c>
      <c r="C14" s="764">
        <v>1231768</v>
      </c>
      <c r="D14" s="684">
        <v>2.533475374537006</v>
      </c>
      <c r="E14" s="756"/>
      <c r="F14" s="765">
        <v>123205</v>
      </c>
      <c r="G14" s="766">
        <v>1.8885016834113664</v>
      </c>
      <c r="H14" s="756"/>
      <c r="I14" s="767">
        <v>33401</v>
      </c>
      <c r="J14" s="448">
        <f t="shared" si="1"/>
        <v>2.7116307616369317</v>
      </c>
      <c r="K14" s="766">
        <f t="shared" si="2"/>
        <v>27.110101051093707</v>
      </c>
      <c r="L14" s="396"/>
      <c r="M14" s="396">
        <f t="shared" si="3"/>
        <v>4</v>
      </c>
      <c r="N14" s="396">
        <v>4</v>
      </c>
      <c r="O14" s="396">
        <f t="shared" si="4"/>
        <v>4</v>
      </c>
      <c r="P14" s="568" t="str">
        <f t="shared" si="0"/>
        <v>Balears, Illes</v>
      </c>
      <c r="Q14" s="762">
        <f t="shared" si="5"/>
        <v>27.110101051093707</v>
      </c>
      <c r="R14" s="873"/>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5">
      <c r="A15" s="331"/>
      <c r="B15" s="763" t="s">
        <v>6</v>
      </c>
      <c r="C15" s="764">
        <v>2238754</v>
      </c>
      <c r="D15" s="684">
        <v>4.6046237023905645</v>
      </c>
      <c r="E15" s="756"/>
      <c r="F15" s="765">
        <v>262023</v>
      </c>
      <c r="G15" s="766">
        <v>4.0163213878697812</v>
      </c>
      <c r="H15" s="756"/>
      <c r="I15" s="767">
        <v>54256</v>
      </c>
      <c r="J15" s="448">
        <f t="shared" si="1"/>
        <v>2.423490923969315</v>
      </c>
      <c r="K15" s="766">
        <f t="shared" si="2"/>
        <v>20.706579193429583</v>
      </c>
      <c r="L15" s="396"/>
      <c r="M15" s="396">
        <f t="shared" si="3"/>
        <v>14</v>
      </c>
      <c r="N15" s="396">
        <v>5</v>
      </c>
      <c r="O15" s="396">
        <f t="shared" si="4"/>
        <v>10</v>
      </c>
      <c r="P15" s="568" t="str">
        <f t="shared" si="0"/>
        <v>Comunitat Valenciana</v>
      </c>
      <c r="Q15" s="762">
        <f t="shared" si="5"/>
        <v>26.65838282042095</v>
      </c>
      <c r="R15" s="873"/>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5">
      <c r="A16" s="331"/>
      <c r="B16" s="763" t="s">
        <v>5</v>
      </c>
      <c r="C16" s="768">
        <v>590851</v>
      </c>
      <c r="D16" s="684">
        <v>1.2152503219117274</v>
      </c>
      <c r="E16" s="756"/>
      <c r="F16" s="769">
        <v>102326</v>
      </c>
      <c r="G16" s="766">
        <v>1.5684657542855522</v>
      </c>
      <c r="H16" s="756"/>
      <c r="I16" s="767">
        <v>18123</v>
      </c>
      <c r="J16" s="448">
        <f t="shared" si="1"/>
        <v>3.0672707670800254</v>
      </c>
      <c r="K16" s="766">
        <f t="shared" si="2"/>
        <v>17.711041182104253</v>
      </c>
      <c r="L16" s="396"/>
      <c r="M16" s="396">
        <f t="shared" si="3"/>
        <v>19</v>
      </c>
      <c r="N16" s="396">
        <v>6</v>
      </c>
      <c r="O16" s="396">
        <f t="shared" si="4"/>
        <v>2</v>
      </c>
      <c r="P16" s="568" t="str">
        <f t="shared" si="0"/>
        <v>Aragón</v>
      </c>
      <c r="Q16" s="770">
        <f t="shared" si="5"/>
        <v>25.614578793601602</v>
      </c>
      <c r="R16" s="873"/>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742" customFormat="1" ht="18" customHeight="1" x14ac:dyDescent="0.25">
      <c r="A17" s="450"/>
      <c r="B17" s="771" t="s">
        <v>4</v>
      </c>
      <c r="C17" s="764">
        <v>2391682</v>
      </c>
      <c r="D17" s="684">
        <v>4.9191629030169768</v>
      </c>
      <c r="E17" s="756"/>
      <c r="F17" s="772">
        <v>417744</v>
      </c>
      <c r="G17" s="773">
        <v>6.4032323950732337</v>
      </c>
      <c r="H17" s="756"/>
      <c r="I17" s="774">
        <v>127434</v>
      </c>
      <c r="J17" s="587">
        <f t="shared" si="1"/>
        <v>5.3282167110845</v>
      </c>
      <c r="K17" s="773">
        <f t="shared" si="2"/>
        <v>30.505285533724003</v>
      </c>
      <c r="L17" s="396"/>
      <c r="M17" s="396">
        <f t="shared" si="3"/>
        <v>1</v>
      </c>
      <c r="N17" s="396">
        <v>7</v>
      </c>
      <c r="O17" s="396">
        <f t="shared" si="4"/>
        <v>11</v>
      </c>
      <c r="P17" s="568" t="str">
        <f t="shared" si="0"/>
        <v>Extremadura</v>
      </c>
      <c r="Q17" s="762">
        <f t="shared" si="5"/>
        <v>24.774271956882146</v>
      </c>
      <c r="R17" s="873"/>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row>
    <row r="18" spans="1:259" s="742" customFormat="1" ht="18" customHeight="1" x14ac:dyDescent="0.25">
      <c r="A18" s="450"/>
      <c r="B18" s="771" t="s">
        <v>40</v>
      </c>
      <c r="C18" s="764">
        <v>2104433</v>
      </c>
      <c r="D18" s="684">
        <v>4.3283550009929108</v>
      </c>
      <c r="E18" s="756"/>
      <c r="F18" s="772">
        <v>286422</v>
      </c>
      <c r="G18" s="773">
        <v>4.3903123182180135</v>
      </c>
      <c r="H18" s="756"/>
      <c r="I18" s="774">
        <v>79522</v>
      </c>
      <c r="J18" s="587">
        <f t="shared" si="1"/>
        <v>3.7787850694224998</v>
      </c>
      <c r="K18" s="773">
        <f t="shared" si="2"/>
        <v>27.763928748489992</v>
      </c>
      <c r="L18" s="396"/>
      <c r="M18" s="396">
        <f t="shared" si="3"/>
        <v>3</v>
      </c>
      <c r="N18" s="396">
        <v>8</v>
      </c>
      <c r="O18" s="396">
        <f t="shared" si="4"/>
        <v>21</v>
      </c>
      <c r="P18" s="568" t="str">
        <f t="shared" si="0"/>
        <v>TOTAL</v>
      </c>
      <c r="Q18" s="762">
        <f t="shared" si="5"/>
        <v>24.45058250708351</v>
      </c>
      <c r="R18" s="873"/>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row>
    <row r="19" spans="1:259" s="742" customFormat="1" ht="18" customHeight="1" x14ac:dyDescent="0.25">
      <c r="A19" s="450"/>
      <c r="B19" s="771" t="s">
        <v>41</v>
      </c>
      <c r="C19" s="764">
        <v>8012231</v>
      </c>
      <c r="D19" s="684">
        <v>16.479393792988624</v>
      </c>
      <c r="E19" s="756"/>
      <c r="F19" s="772">
        <v>1087880</v>
      </c>
      <c r="G19" s="773">
        <v>16.675161002796617</v>
      </c>
      <c r="H19" s="756"/>
      <c r="I19" s="774">
        <v>241584</v>
      </c>
      <c r="J19" s="587">
        <f t="shared" si="1"/>
        <v>3.0151901511576487</v>
      </c>
      <c r="K19" s="773">
        <f t="shared" si="2"/>
        <v>22.206861050851195</v>
      </c>
      <c r="L19" s="396"/>
      <c r="M19" s="396">
        <f t="shared" si="3"/>
        <v>11</v>
      </c>
      <c r="N19" s="396">
        <v>9</v>
      </c>
      <c r="O19" s="396">
        <f>MATCH(N19,M$11:M$31,0)</f>
        <v>13</v>
      </c>
      <c r="P19" s="568" t="str">
        <f t="shared" si="0"/>
        <v>Madrid, Comunidad de</v>
      </c>
      <c r="Q19" s="762">
        <f t="shared" si="5"/>
        <v>24.23728143665241</v>
      </c>
      <c r="R19" s="873"/>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5">
      <c r="A20" s="450"/>
      <c r="B20" s="771" t="s">
        <v>3</v>
      </c>
      <c r="C20" s="764">
        <v>5319285</v>
      </c>
      <c r="D20" s="684">
        <v>10.94059722094102</v>
      </c>
      <c r="E20" s="756"/>
      <c r="F20" s="772">
        <v>655895</v>
      </c>
      <c r="G20" s="773">
        <v>10.053640774652798</v>
      </c>
      <c r="H20" s="756"/>
      <c r="I20" s="774">
        <v>174851</v>
      </c>
      <c r="J20" s="587">
        <f t="shared" si="1"/>
        <v>3.2871147156055747</v>
      </c>
      <c r="K20" s="773">
        <f>I20*100/F20</f>
        <v>26.65838282042095</v>
      </c>
      <c r="L20" s="396"/>
      <c r="M20" s="396">
        <f t="shared" si="3"/>
        <v>5</v>
      </c>
      <c r="N20" s="396">
        <v>10</v>
      </c>
      <c r="O20" s="396">
        <f t="shared" si="4"/>
        <v>14</v>
      </c>
      <c r="P20" s="568" t="str">
        <f t="shared" si="0"/>
        <v>Murcia, Región de</v>
      </c>
      <c r="Q20" s="762">
        <f t="shared" si="5"/>
        <v>24.051712033378131</v>
      </c>
      <c r="R20" s="873"/>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633" customFormat="1" ht="18" customHeight="1" x14ac:dyDescent="0.25">
      <c r="A21" s="331"/>
      <c r="B21" s="763" t="s">
        <v>2</v>
      </c>
      <c r="C21" s="764">
        <v>1054681</v>
      </c>
      <c r="D21" s="684">
        <v>2.1692464339811264</v>
      </c>
      <c r="E21" s="756"/>
      <c r="F21" s="765">
        <v>151399</v>
      </c>
      <c r="G21" s="766">
        <v>2.3206628494525177</v>
      </c>
      <c r="H21" s="756"/>
      <c r="I21" s="767">
        <v>37508</v>
      </c>
      <c r="J21" s="448">
        <f t="shared" si="1"/>
        <v>3.5563359916410744</v>
      </c>
      <c r="K21" s="766">
        <f t="shared" si="2"/>
        <v>24.774271956882146</v>
      </c>
      <c r="L21" s="396"/>
      <c r="M21" s="396">
        <f t="shared" si="3"/>
        <v>7</v>
      </c>
      <c r="N21" s="396">
        <v>11</v>
      </c>
      <c r="O21" s="396">
        <f t="shared" si="4"/>
        <v>9</v>
      </c>
      <c r="P21" s="568" t="str">
        <f t="shared" si="0"/>
        <v>Cataluña</v>
      </c>
      <c r="Q21" s="762">
        <f t="shared" si="5"/>
        <v>22.206861050851195</v>
      </c>
      <c r="R21" s="873"/>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row>
    <row r="22" spans="1:259" s="633" customFormat="1" ht="18" customHeight="1" x14ac:dyDescent="0.25">
      <c r="A22" s="331"/>
      <c r="B22" s="763" t="s">
        <v>35</v>
      </c>
      <c r="C22" s="764">
        <v>2705833</v>
      </c>
      <c r="D22" s="684">
        <v>5.5653022915919159</v>
      </c>
      <c r="E22" s="756"/>
      <c r="F22" s="765">
        <v>482428</v>
      </c>
      <c r="G22" s="766">
        <v>7.3947168550365534</v>
      </c>
      <c r="H22" s="756"/>
      <c r="I22" s="767">
        <v>86858</v>
      </c>
      <c r="J22" s="448">
        <f t="shared" si="1"/>
        <v>3.2100281133388497</v>
      </c>
      <c r="K22" s="766">
        <f t="shared" si="2"/>
        <v>18.004344689777543</v>
      </c>
      <c r="L22" s="396"/>
      <c r="M22" s="396">
        <f t="shared" si="3"/>
        <v>18</v>
      </c>
      <c r="N22" s="396">
        <v>12</v>
      </c>
      <c r="O22" s="396">
        <f t="shared" si="4"/>
        <v>16</v>
      </c>
      <c r="P22" s="568" t="str">
        <f t="shared" si="0"/>
        <v>País Vasco</v>
      </c>
      <c r="Q22" s="762">
        <f t="shared" si="5"/>
        <v>21.619184356348708</v>
      </c>
      <c r="R22" s="873"/>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row>
    <row r="23" spans="1:259" s="633" customFormat="1" ht="18" customHeight="1" x14ac:dyDescent="0.25">
      <c r="A23" s="331"/>
      <c r="B23" s="763" t="s">
        <v>42</v>
      </c>
      <c r="C23" s="764">
        <v>7009268</v>
      </c>
      <c r="D23" s="684">
        <v>14.416519889727814</v>
      </c>
      <c r="E23" s="756"/>
      <c r="F23" s="765">
        <v>834941</v>
      </c>
      <c r="G23" s="766">
        <v>12.798080305581507</v>
      </c>
      <c r="H23" s="756"/>
      <c r="I23" s="767">
        <v>202367</v>
      </c>
      <c r="J23" s="448">
        <f t="shared" si="1"/>
        <v>2.8871345766776217</v>
      </c>
      <c r="K23" s="766">
        <f t="shared" si="2"/>
        <v>24.23728143665241</v>
      </c>
      <c r="L23" s="396"/>
      <c r="M23" s="396">
        <f t="shared" si="3"/>
        <v>9</v>
      </c>
      <c r="N23" s="396">
        <v>13</v>
      </c>
      <c r="O23" s="396">
        <f t="shared" si="4"/>
        <v>17</v>
      </c>
      <c r="P23" s="568" t="str">
        <f t="shared" si="0"/>
        <v>Rioja, La</v>
      </c>
      <c r="Q23" s="762">
        <f t="shared" si="5"/>
        <v>21.259986304496689</v>
      </c>
      <c r="R23" s="873"/>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5">
      <c r="A24" s="331"/>
      <c r="B24" s="763" t="s">
        <v>43</v>
      </c>
      <c r="C24" s="764">
        <v>1568492</v>
      </c>
      <c r="D24" s="684">
        <v>3.226042450492542</v>
      </c>
      <c r="E24" s="756"/>
      <c r="F24" s="765">
        <v>199412</v>
      </c>
      <c r="G24" s="766">
        <v>3.0566121317513688</v>
      </c>
      <c r="H24" s="756"/>
      <c r="I24" s="767">
        <v>47962</v>
      </c>
      <c r="J24" s="448">
        <f t="shared" si="1"/>
        <v>3.0578415446173777</v>
      </c>
      <c r="K24" s="766">
        <f>I24*100/F24</f>
        <v>24.051712033378131</v>
      </c>
      <c r="L24" s="396"/>
      <c r="M24" s="396">
        <f t="shared" si="3"/>
        <v>10</v>
      </c>
      <c r="N24" s="396">
        <v>14</v>
      </c>
      <c r="O24" s="396">
        <f t="shared" si="4"/>
        <v>5</v>
      </c>
      <c r="P24" s="568" t="str">
        <f t="shared" si="0"/>
        <v>Canarias</v>
      </c>
      <c r="Q24" s="762">
        <f t="shared" si="5"/>
        <v>20.706579193429583</v>
      </c>
      <c r="R24" s="873"/>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5">
      <c r="A25" s="331"/>
      <c r="B25" s="763" t="s">
        <v>44</v>
      </c>
      <c r="C25" s="768">
        <v>678333</v>
      </c>
      <c r="D25" s="684">
        <v>1.3951815205751497</v>
      </c>
      <c r="E25" s="756"/>
      <c r="F25" s="769">
        <v>84373</v>
      </c>
      <c r="G25" s="766">
        <v>1.2932799199258731</v>
      </c>
      <c r="H25" s="756"/>
      <c r="I25" s="767">
        <v>17306</v>
      </c>
      <c r="J25" s="448">
        <f t="shared" si="1"/>
        <v>2.5512543249407003</v>
      </c>
      <c r="K25" s="766">
        <f t="shared" si="2"/>
        <v>20.511301008616499</v>
      </c>
      <c r="L25" s="396"/>
      <c r="M25" s="396">
        <f t="shared" si="3"/>
        <v>15</v>
      </c>
      <c r="N25" s="396">
        <v>15</v>
      </c>
      <c r="O25" s="396">
        <f t="shared" si="4"/>
        <v>15</v>
      </c>
      <c r="P25" s="568" t="str">
        <f t="shared" si="0"/>
        <v>Navarra, Comunidad Foral de</v>
      </c>
      <c r="Q25" s="770">
        <f t="shared" si="5"/>
        <v>20.511301008616499</v>
      </c>
      <c r="R25" s="873"/>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5">
      <c r="A26" s="331"/>
      <c r="B26" s="763" t="s">
        <v>45</v>
      </c>
      <c r="C26" s="768">
        <v>2227684</v>
      </c>
      <c r="D26" s="684">
        <v>4.5818551514977628</v>
      </c>
      <c r="E26" s="756"/>
      <c r="F26" s="769">
        <v>337108</v>
      </c>
      <c r="G26" s="766">
        <v>5.1672336795701383</v>
      </c>
      <c r="H26" s="756"/>
      <c r="I26" s="767">
        <v>72880</v>
      </c>
      <c r="J26" s="448">
        <f t="shared" si="1"/>
        <v>3.271559161891902</v>
      </c>
      <c r="K26" s="766">
        <f t="shared" si="2"/>
        <v>21.619184356348708</v>
      </c>
      <c r="L26" s="396"/>
      <c r="M26" s="396">
        <f t="shared" si="3"/>
        <v>12</v>
      </c>
      <c r="N26" s="396">
        <v>16</v>
      </c>
      <c r="O26" s="396">
        <f t="shared" si="4"/>
        <v>3</v>
      </c>
      <c r="P26" s="568" t="str">
        <f t="shared" si="0"/>
        <v>Asturias, Principado de</v>
      </c>
      <c r="Q26" s="762">
        <f t="shared" si="5"/>
        <v>18.438455067247382</v>
      </c>
      <c r="R26" s="873"/>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5">
      <c r="A27" s="331"/>
      <c r="B27" s="763" t="s">
        <v>46</v>
      </c>
      <c r="C27" s="768">
        <v>324184</v>
      </c>
      <c r="D27" s="686">
        <v>0.6667750589550181</v>
      </c>
      <c r="E27" s="756"/>
      <c r="F27" s="769">
        <v>43810</v>
      </c>
      <c r="G27" s="775">
        <v>0.67152517146424218</v>
      </c>
      <c r="H27" s="756"/>
      <c r="I27" s="767">
        <v>9314</v>
      </c>
      <c r="J27" s="448">
        <f t="shared" si="1"/>
        <v>2.8730597438491721</v>
      </c>
      <c r="K27" s="775">
        <f t="shared" si="2"/>
        <v>21.259986304496689</v>
      </c>
      <c r="L27" s="396"/>
      <c r="M27" s="396">
        <f t="shared" si="3"/>
        <v>13</v>
      </c>
      <c r="N27" s="396">
        <v>17</v>
      </c>
      <c r="O27" s="396">
        <f t="shared" si="4"/>
        <v>18</v>
      </c>
      <c r="P27" s="568" t="str">
        <f t="shared" si="0"/>
        <v>Ceuta y Melilla</v>
      </c>
      <c r="Q27" s="762">
        <f t="shared" si="5"/>
        <v>18.07870046212015</v>
      </c>
      <c r="R27" s="873"/>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5">
      <c r="A28" s="331"/>
      <c r="B28" s="763" t="s">
        <v>1</v>
      </c>
      <c r="C28" s="769">
        <v>169164</v>
      </c>
      <c r="D28" s="775">
        <v>0.34793307526918876</v>
      </c>
      <c r="E28" s="756"/>
      <c r="F28" s="769">
        <v>21423</v>
      </c>
      <c r="G28" s="775">
        <v>0.32837442931473315</v>
      </c>
      <c r="H28" s="756"/>
      <c r="I28" s="767">
        <v>3873</v>
      </c>
      <c r="J28" s="448">
        <f t="shared" si="1"/>
        <v>2.2894942186280769</v>
      </c>
      <c r="K28" s="775">
        <f t="shared" si="2"/>
        <v>18.07870046212015</v>
      </c>
      <c r="L28" s="396"/>
      <c r="M28" s="396">
        <f t="shared" si="3"/>
        <v>17</v>
      </c>
      <c r="N28" s="396">
        <v>18</v>
      </c>
      <c r="O28" s="396">
        <f t="shared" si="4"/>
        <v>12</v>
      </c>
      <c r="P28" s="568" t="str">
        <f t="shared" si="0"/>
        <v>Galicia</v>
      </c>
      <c r="Q28" s="762">
        <f t="shared" si="5"/>
        <v>18.004344689777543</v>
      </c>
      <c r="R28" s="873"/>
      <c r="S28" s="328"/>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6" customHeight="1" x14ac:dyDescent="0.25">
      <c r="A29" s="331"/>
      <c r="B29" s="743"/>
      <c r="C29" s="776"/>
      <c r="D29" s="777"/>
      <c r="E29" s="331"/>
      <c r="F29" s="776"/>
      <c r="G29" s="777"/>
      <c r="H29" s="331"/>
      <c r="I29" s="776"/>
      <c r="J29" s="778"/>
      <c r="K29" s="777"/>
      <c r="L29" s="396"/>
      <c r="M29" s="396"/>
      <c r="N29" s="396">
        <v>19</v>
      </c>
      <c r="O29" s="396">
        <f t="shared" si="4"/>
        <v>6</v>
      </c>
      <c r="P29" s="568" t="str">
        <f t="shared" si="0"/>
        <v>Cantabria</v>
      </c>
      <c r="Q29" s="762">
        <f t="shared" si="5"/>
        <v>17.711041182104253</v>
      </c>
      <c r="R29" s="874"/>
      <c r="S29" s="316"/>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5.25" customHeight="1" x14ac:dyDescent="0.25">
      <c r="A30" s="331"/>
      <c r="B30" s="779"/>
      <c r="C30" s="327"/>
      <c r="D30" s="438"/>
      <c r="E30" s="779"/>
      <c r="F30" s="779"/>
      <c r="G30" s="780"/>
      <c r="H30" s="779"/>
      <c r="I30" s="328"/>
      <c r="J30" s="328"/>
      <c r="K30" s="781"/>
      <c r="L30" s="782"/>
      <c r="M30" s="396"/>
      <c r="N30" s="396"/>
      <c r="O30" s="396"/>
      <c r="P30" s="396"/>
      <c r="Q30" s="396"/>
      <c r="R30" s="873"/>
      <c r="S30" s="328"/>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918" customFormat="1" ht="15.75" customHeight="1" x14ac:dyDescent="0.25">
      <c r="A31" s="329"/>
      <c r="B31" s="1256" t="s">
        <v>0</v>
      </c>
      <c r="C31" s="1257">
        <f>SUM(C11:C28)</f>
        <v>48619695</v>
      </c>
      <c r="D31" s="1258">
        <f>SUM(D11:D28)</f>
        <v>99.999999999999986</v>
      </c>
      <c r="E31" s="320"/>
      <c r="F31" s="1257">
        <f>SUM(F11:F28)</f>
        <v>6523955</v>
      </c>
      <c r="G31" s="1258">
        <f>SUM(G11:G28)</f>
        <v>100</v>
      </c>
      <c r="H31" s="320"/>
      <c r="I31" s="1257">
        <f>SUM(I11:I30)</f>
        <v>1595145</v>
      </c>
      <c r="J31" s="1259">
        <f>I31*100/C31</f>
        <v>3.280861798906801</v>
      </c>
      <c r="K31" s="1258">
        <f>I31*100/F31</f>
        <v>24.45058250708351</v>
      </c>
      <c r="L31" s="329"/>
      <c r="M31" s="329">
        <f t="shared" si="3"/>
        <v>8</v>
      </c>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row>
    <row r="32" spans="1:259" s="631" customFormat="1" ht="4.5" customHeight="1" x14ac:dyDescent="0.25">
      <c r="A32" s="328"/>
      <c r="B32" s="783"/>
      <c r="C32" s="783"/>
      <c r="D32" s="783"/>
      <c r="E32" s="322"/>
      <c r="F32" s="746"/>
      <c r="G32" s="747"/>
      <c r="H32" s="322"/>
      <c r="I32" s="746"/>
      <c r="J32" s="746"/>
      <c r="K32" s="747"/>
      <c r="L32" s="396"/>
      <c r="M32" s="396"/>
      <c r="N32" s="396"/>
      <c r="O32" s="396"/>
      <c r="P32" s="396"/>
      <c r="Q32" s="396"/>
      <c r="R32" s="333"/>
      <c r="S32" s="333"/>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row>
    <row r="33" spans="1:259" s="650" customFormat="1" x14ac:dyDescent="0.35">
      <c r="A33" s="394"/>
      <c r="B33" s="1479" t="str">
        <f>'22solcasaadpot'!B32:M32</f>
        <v>(1) Cifras INE de población referidas al 01/01/2024. Real Decreto 1210/2024, de 28 de noviembre BOE 12.12.24.</v>
      </c>
      <c r="C33" s="1479"/>
      <c r="D33" s="1479"/>
      <c r="E33" s="1479"/>
      <c r="F33" s="1479"/>
      <c r="G33" s="1479"/>
      <c r="H33" s="1479"/>
      <c r="I33" s="1479"/>
      <c r="J33" s="1479"/>
      <c r="K33" s="1479"/>
      <c r="L33" s="1223"/>
      <c r="M33" s="1223"/>
      <c r="N33" s="1223"/>
      <c r="O33" s="1223"/>
      <c r="P33" s="496"/>
      <c r="Q33" s="333"/>
      <c r="R33" s="748"/>
      <c r="S33" s="748"/>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394"/>
      <c r="GD33" s="394"/>
      <c r="GE33" s="394"/>
      <c r="GF33" s="394"/>
      <c r="GG33" s="394"/>
      <c r="GH33" s="394"/>
      <c r="GI33" s="394"/>
      <c r="GJ33" s="394"/>
      <c r="GK33" s="394"/>
      <c r="GL33" s="394"/>
      <c r="GM33" s="394"/>
      <c r="GN33" s="394"/>
      <c r="GO33" s="394"/>
      <c r="GP33" s="394"/>
      <c r="GQ33" s="394"/>
      <c r="GR33" s="394"/>
      <c r="GS33" s="394"/>
      <c r="GT33" s="394"/>
      <c r="GU33" s="394"/>
      <c r="GV33" s="394"/>
      <c r="GW33" s="394"/>
      <c r="GX33" s="394"/>
      <c r="GY33" s="394"/>
      <c r="GZ33" s="394"/>
      <c r="HA33" s="394"/>
      <c r="HB33" s="394"/>
      <c r="HC33" s="394"/>
      <c r="HD33" s="394"/>
      <c r="HE33" s="394"/>
      <c r="HF33" s="394"/>
      <c r="HG33" s="394"/>
      <c r="HH33" s="394"/>
      <c r="HI33" s="394"/>
      <c r="HJ33" s="394"/>
      <c r="HK33" s="394"/>
      <c r="HL33" s="394"/>
      <c r="HM33" s="394"/>
      <c r="HN33" s="394"/>
      <c r="HO33" s="394"/>
      <c r="HP33" s="394"/>
      <c r="HQ33" s="394"/>
      <c r="HR33" s="394"/>
      <c r="HS33" s="394"/>
      <c r="HT33" s="394"/>
      <c r="HU33" s="394"/>
      <c r="HV33" s="394"/>
      <c r="HW33" s="394"/>
      <c r="HX33" s="394"/>
      <c r="HY33" s="394"/>
      <c r="HZ33" s="394"/>
      <c r="IA33" s="394"/>
      <c r="IB33" s="394"/>
      <c r="IC33" s="394"/>
      <c r="ID33" s="394"/>
      <c r="IE33" s="394"/>
      <c r="IF33" s="394"/>
      <c r="IG33" s="394"/>
      <c r="IH33" s="394"/>
      <c r="II33" s="394"/>
      <c r="IJ33" s="394"/>
      <c r="IK33" s="394"/>
      <c r="IL33" s="394"/>
      <c r="IM33" s="394"/>
      <c r="IN33" s="394"/>
      <c r="IO33" s="394"/>
      <c r="IP33" s="394"/>
      <c r="IQ33" s="394"/>
      <c r="IR33" s="394"/>
      <c r="IS33" s="394"/>
      <c r="IT33" s="394"/>
      <c r="IU33" s="394"/>
      <c r="IV33" s="394"/>
      <c r="IW33" s="394"/>
      <c r="IX33" s="394"/>
      <c r="IY33" s="394"/>
    </row>
    <row r="34" spans="1:259" x14ac:dyDescent="0.25">
      <c r="B34" s="1480" t="str">
        <f>'22solcasaadpot'!B33:Q33</f>
        <v>(2) Cifras de Población Potencialmente Dependiente calculadas según lo explicado en la metodología</v>
      </c>
      <c r="C34" s="1480"/>
      <c r="D34" s="1480"/>
      <c r="E34" s="1480"/>
      <c r="F34" s="1480"/>
      <c r="G34" s="1480"/>
      <c r="H34" s="1480"/>
      <c r="I34" s="1480"/>
      <c r="J34" s="1480"/>
      <c r="K34" s="1480"/>
      <c r="L34" s="496"/>
      <c r="M34" s="496"/>
      <c r="N34" s="496"/>
      <c r="O34" s="496"/>
      <c r="P34" s="496"/>
    </row>
    <row r="35" spans="1:259" ht="15" customHeight="1" x14ac:dyDescent="0.35">
      <c r="B35" s="397" t="s">
        <v>47</v>
      </c>
      <c r="C35" s="397"/>
      <c r="D35" s="397"/>
      <c r="L35" s="447"/>
      <c r="M35" s="360"/>
      <c r="N35" s="360"/>
      <c r="O35" s="360"/>
      <c r="P35" s="361"/>
      <c r="Q35" s="786"/>
      <c r="R35" s="329"/>
    </row>
    <row r="36" spans="1:259" x14ac:dyDescent="0.35">
      <c r="L36" s="447"/>
      <c r="M36" s="360"/>
      <c r="N36" s="360"/>
      <c r="O36" s="360"/>
      <c r="P36" s="361"/>
      <c r="Q36" s="786"/>
      <c r="R36" s="329"/>
    </row>
    <row r="37" spans="1:259" x14ac:dyDescent="0.35">
      <c r="L37" s="447"/>
      <c r="M37" s="360"/>
      <c r="N37" s="360"/>
      <c r="O37" s="360"/>
      <c r="P37" s="361"/>
      <c r="Q37" s="787"/>
      <c r="R37" s="329"/>
    </row>
    <row r="38" spans="1:259" x14ac:dyDescent="0.35">
      <c r="L38" s="447"/>
      <c r="M38" s="360"/>
      <c r="N38" s="360"/>
      <c r="O38" s="360"/>
      <c r="P38" s="361"/>
      <c r="Q38" s="786"/>
      <c r="R38" s="329"/>
    </row>
    <row r="39" spans="1:259" x14ac:dyDescent="0.35">
      <c r="L39" s="447"/>
      <c r="M39" s="360"/>
      <c r="N39" s="360"/>
      <c r="O39" s="360"/>
      <c r="P39" s="361"/>
      <c r="Q39" s="786"/>
      <c r="R39" s="329"/>
    </row>
    <row r="40" spans="1:259" x14ac:dyDescent="0.35">
      <c r="L40" s="447"/>
      <c r="M40" s="360"/>
      <c r="N40" s="360"/>
      <c r="O40" s="360"/>
      <c r="P40" s="361"/>
      <c r="Q40" s="786"/>
      <c r="R40" s="329"/>
    </row>
    <row r="41" spans="1:259" x14ac:dyDescent="0.35">
      <c r="L41" s="447"/>
      <c r="M41" s="360"/>
      <c r="N41" s="360"/>
      <c r="O41" s="360"/>
      <c r="P41" s="361"/>
      <c r="Q41" s="786"/>
      <c r="R41" s="329"/>
    </row>
    <row r="42" spans="1:259" x14ac:dyDescent="0.35">
      <c r="L42" s="447"/>
      <c r="M42" s="360"/>
      <c r="N42" s="360"/>
      <c r="O42" s="360"/>
      <c r="P42" s="361"/>
      <c r="Q42" s="786"/>
      <c r="R42" s="329"/>
    </row>
    <row r="43" spans="1:259" x14ac:dyDescent="0.35">
      <c r="L43" s="447"/>
      <c r="M43" s="360"/>
      <c r="N43" s="360"/>
      <c r="O43" s="360"/>
      <c r="P43" s="361"/>
      <c r="Q43" s="786"/>
      <c r="R43" s="329"/>
    </row>
    <row r="44" spans="1:259" x14ac:dyDescent="0.35">
      <c r="L44" s="447"/>
      <c r="M44" s="360"/>
      <c r="N44" s="360"/>
      <c r="O44" s="360"/>
      <c r="P44" s="361"/>
      <c r="Q44" s="787"/>
      <c r="R44" s="329"/>
    </row>
    <row r="45" spans="1:259" x14ac:dyDescent="0.35">
      <c r="L45" s="447"/>
      <c r="M45" s="360"/>
      <c r="N45" s="360"/>
      <c r="O45" s="360"/>
      <c r="P45" s="361"/>
      <c r="Q45" s="786"/>
      <c r="R45" s="329"/>
    </row>
    <row r="46" spans="1:259" x14ac:dyDescent="0.35">
      <c r="L46" s="447"/>
      <c r="M46" s="360"/>
      <c r="N46" s="360"/>
      <c r="O46" s="360"/>
      <c r="P46" s="361"/>
      <c r="Q46" s="786"/>
      <c r="R46" s="329"/>
    </row>
    <row r="47" spans="1:259" x14ac:dyDescent="0.35">
      <c r="L47" s="447"/>
      <c r="M47" s="360"/>
      <c r="N47" s="360"/>
      <c r="O47" s="360"/>
      <c r="P47" s="361"/>
      <c r="Q47" s="786"/>
      <c r="R47" s="329"/>
    </row>
    <row r="48" spans="1:259" x14ac:dyDescent="0.35">
      <c r="L48" s="447"/>
      <c r="M48" s="360"/>
      <c r="N48" s="360"/>
      <c r="O48" s="360"/>
      <c r="P48" s="361"/>
      <c r="Q48" s="786"/>
      <c r="R48" s="329"/>
    </row>
    <row r="49" spans="12:18" x14ac:dyDescent="0.35">
      <c r="L49" s="447"/>
      <c r="M49" s="360"/>
      <c r="N49" s="360"/>
      <c r="O49" s="360"/>
      <c r="P49" s="361"/>
      <c r="Q49" s="786"/>
      <c r="R49" s="329"/>
    </row>
    <row r="50" spans="12:18" x14ac:dyDescent="0.35">
      <c r="L50" s="447"/>
      <c r="M50" s="360"/>
      <c r="N50" s="360"/>
      <c r="O50" s="360"/>
      <c r="P50" s="361"/>
      <c r="Q50" s="787"/>
      <c r="R50" s="329"/>
    </row>
    <row r="51" spans="12:18" x14ac:dyDescent="0.35">
      <c r="L51" s="447"/>
      <c r="M51" s="360"/>
      <c r="N51" s="360"/>
      <c r="O51" s="360"/>
      <c r="P51" s="361"/>
      <c r="Q51" s="786"/>
      <c r="R51" s="329"/>
    </row>
    <row r="52" spans="12:18" x14ac:dyDescent="0.35">
      <c r="L52" s="447"/>
      <c r="M52" s="360"/>
      <c r="N52" s="360"/>
      <c r="O52" s="360"/>
      <c r="P52" s="361"/>
      <c r="Q52" s="786"/>
      <c r="R52" s="329"/>
    </row>
    <row r="53" spans="12:18" x14ac:dyDescent="0.35">
      <c r="L53" s="447"/>
      <c r="M53" s="329"/>
      <c r="N53" s="329"/>
      <c r="O53" s="360"/>
      <c r="P53" s="361"/>
      <c r="Q53" s="786"/>
      <c r="R53" s="329"/>
    </row>
  </sheetData>
  <mergeCells count="9">
    <mergeCell ref="B33:K33"/>
    <mergeCell ref="B34:K34"/>
    <mergeCell ref="B3:H3"/>
    <mergeCell ref="A4:Q4"/>
    <mergeCell ref="B5:Q5"/>
    <mergeCell ref="F8:G8"/>
    <mergeCell ref="I8:K8"/>
    <mergeCell ref="C8:D8"/>
    <mergeCell ref="B8:B9"/>
  </mergeCells>
  <printOptions horizontalCentered="1"/>
  <pageMargins left="0" right="0" top="0.43307086614173229" bottom="0.43307086614173229" header="0" footer="0"/>
  <pageSetup paperSize="9"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7"/>
      <c r="C2" s="1447"/>
    </row>
    <row r="3" spans="1:53" s="345" customFormat="1" ht="4.5" customHeight="1" x14ac:dyDescent="0.25">
      <c r="B3" s="1448"/>
      <c r="C3" s="1448"/>
    </row>
    <row r="4" spans="1:53" s="345" customFormat="1" ht="17.25" customHeight="1" x14ac:dyDescent="0.25">
      <c r="A4" s="1449" t="s">
        <v>424</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5">
      <c r="B5" s="1450" t="str">
        <f>porsaad!$B$6</f>
        <v>Situación a 31 de agosto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5"/>
    <row r="7" spans="1:53" s="322" customFormat="1" ht="12.75" customHeight="1" x14ac:dyDescent="0.25">
      <c r="A7" s="316"/>
      <c r="B7" s="1451" t="s">
        <v>12</v>
      </c>
      <c r="C7" s="317"/>
      <c r="D7" s="1454" t="s">
        <v>250</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5">
      <c r="A8" s="316"/>
      <c r="B8" s="1452"/>
      <c r="C8" s="317"/>
      <c r="D8" s="1456"/>
      <c r="E8" s="1457"/>
      <c r="F8" s="1457"/>
      <c r="G8" s="1457"/>
      <c r="H8" s="1457"/>
      <c r="I8" s="323"/>
      <c r="J8" s="1460" t="s">
        <v>251</v>
      </c>
      <c r="K8" s="1461"/>
      <c r="L8" s="1461"/>
      <c r="M8" s="1461"/>
      <c r="N8" s="1461"/>
      <c r="O8" s="1462"/>
      <c r="P8" s="317"/>
      <c r="Q8" s="1460" t="s">
        <v>252</v>
      </c>
      <c r="R8" s="1461"/>
      <c r="S8" s="1461"/>
      <c r="T8" s="1461"/>
      <c r="U8" s="1461"/>
      <c r="V8" s="1462"/>
      <c r="W8" s="317"/>
      <c r="X8" s="1460" t="s">
        <v>253</v>
      </c>
      <c r="Y8" s="1461"/>
      <c r="Z8" s="1461"/>
      <c r="AA8" s="1461"/>
      <c r="AB8" s="1461"/>
      <c r="AC8" s="1462"/>
      <c r="AD8" s="319"/>
      <c r="AE8" s="319"/>
      <c r="AF8" s="320"/>
      <c r="AG8" s="320"/>
      <c r="AH8" s="320"/>
      <c r="AI8" s="320"/>
      <c r="AJ8" s="320"/>
      <c r="AK8" s="320"/>
      <c r="AL8" s="321"/>
    </row>
    <row r="9" spans="1:53" s="322" customFormat="1" ht="21.75" customHeight="1" x14ac:dyDescent="0.25">
      <c r="A9" s="316"/>
      <c r="B9" s="1452"/>
      <c r="C9" s="317"/>
      <c r="D9" s="1463" t="s">
        <v>9</v>
      </c>
      <c r="E9" s="1464" t="s">
        <v>24</v>
      </c>
      <c r="F9" s="1465"/>
      <c r="G9" s="1464" t="s">
        <v>23</v>
      </c>
      <c r="H9" s="1466"/>
      <c r="I9" s="323"/>
      <c r="J9" s="1443" t="s">
        <v>9</v>
      </c>
      <c r="K9" s="1437" t="s">
        <v>222</v>
      </c>
      <c r="L9" s="1439" t="s">
        <v>24</v>
      </c>
      <c r="M9" s="1440"/>
      <c r="N9" s="1441" t="s">
        <v>23</v>
      </c>
      <c r="O9" s="1442"/>
      <c r="P9" s="317"/>
      <c r="Q9" s="1443" t="s">
        <v>9</v>
      </c>
      <c r="R9" s="1437" t="s">
        <v>222</v>
      </c>
      <c r="S9" s="1439" t="s">
        <v>24</v>
      </c>
      <c r="T9" s="1440"/>
      <c r="U9" s="1441" t="s">
        <v>23</v>
      </c>
      <c r="V9" s="1442"/>
      <c r="W9" s="317"/>
      <c r="X9" s="1443" t="s">
        <v>9</v>
      </c>
      <c r="Y9" s="1437" t="s">
        <v>222</v>
      </c>
      <c r="Z9" s="1439" t="s">
        <v>24</v>
      </c>
      <c r="AA9" s="1440"/>
      <c r="AB9" s="1441" t="s">
        <v>23</v>
      </c>
      <c r="AC9" s="1442"/>
      <c r="AD9" s="319"/>
      <c r="AE9" s="319"/>
      <c r="AF9" s="320"/>
      <c r="AG9" s="320"/>
      <c r="AH9" s="320"/>
      <c r="AI9" s="320"/>
      <c r="AJ9" s="320"/>
      <c r="AK9" s="320"/>
      <c r="AL9" s="321"/>
    </row>
    <row r="10" spans="1:53" s="322" customFormat="1" ht="36.75" customHeight="1" x14ac:dyDescent="0.25">
      <c r="A10" s="316"/>
      <c r="B10" s="1453"/>
      <c r="C10" s="317"/>
      <c r="D10" s="1444"/>
      <c r="E10" s="407" t="s">
        <v>9</v>
      </c>
      <c r="F10" s="403" t="s">
        <v>222</v>
      </c>
      <c r="G10" s="406" t="s">
        <v>9</v>
      </c>
      <c r="H10" s="886" t="s">
        <v>222</v>
      </c>
      <c r="I10" s="346"/>
      <c r="J10" s="1444"/>
      <c r="K10" s="1438"/>
      <c r="L10" s="404" t="s">
        <v>9</v>
      </c>
      <c r="M10" s="403" t="s">
        <v>222</v>
      </c>
      <c r="N10" s="407" t="s">
        <v>9</v>
      </c>
      <c r="O10" s="402" t="s">
        <v>222</v>
      </c>
      <c r="P10" s="347"/>
      <c r="Q10" s="1444"/>
      <c r="R10" s="1438"/>
      <c r="S10" s="404" t="s">
        <v>9</v>
      </c>
      <c r="T10" s="403" t="s">
        <v>222</v>
      </c>
      <c r="U10" s="407" t="s">
        <v>9</v>
      </c>
      <c r="V10" s="402" t="s">
        <v>222</v>
      </c>
      <c r="W10" s="347"/>
      <c r="X10" s="1444"/>
      <c r="Y10" s="1438"/>
      <c r="Z10" s="404" t="s">
        <v>9</v>
      </c>
      <c r="AA10" s="403" t="s">
        <v>222</v>
      </c>
      <c r="AB10" s="407" t="s">
        <v>9</v>
      </c>
      <c r="AC10" s="402" t="s">
        <v>222</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305669</v>
      </c>
      <c r="E12" s="352">
        <f>L12+S12+Z12</f>
        <v>190836</v>
      </c>
      <c r="F12" s="353">
        <f>E12/$D12*100</f>
        <v>62.43223879425129</v>
      </c>
      <c r="G12" s="352">
        <f>N12+U12+AB12</f>
        <v>114833</v>
      </c>
      <c r="H12" s="354">
        <f>G12/$D12*100</f>
        <v>37.567761205748702</v>
      </c>
      <c r="I12" s="350"/>
      <c r="J12" s="355">
        <v>92242</v>
      </c>
      <c r="K12" s="356">
        <v>30.177086979706807</v>
      </c>
      <c r="L12" s="357">
        <v>37323</v>
      </c>
      <c r="M12" s="353">
        <v>40.462045489039703</v>
      </c>
      <c r="N12" s="357">
        <v>54919</v>
      </c>
      <c r="O12" s="358">
        <v>59.537954510960297</v>
      </c>
      <c r="P12" s="350"/>
      <c r="Q12" s="355">
        <v>64076</v>
      </c>
      <c r="R12" s="356">
        <v>20.962544451678124</v>
      </c>
      <c r="S12" s="357">
        <v>41811</v>
      </c>
      <c r="T12" s="353">
        <v>65.252200511892127</v>
      </c>
      <c r="U12" s="357">
        <v>22265</v>
      </c>
      <c r="V12" s="358">
        <v>34.747799488107873</v>
      </c>
      <c r="W12" s="350"/>
      <c r="X12" s="355">
        <v>149351</v>
      </c>
      <c r="Y12" s="356">
        <v>48.860368568615073</v>
      </c>
      <c r="Z12" s="357">
        <v>111702</v>
      </c>
      <c r="AA12" s="353">
        <v>74.791598315377868</v>
      </c>
      <c r="AB12" s="357">
        <v>37649</v>
      </c>
      <c r="AC12" s="358">
        <f t="shared" ref="AC12:AC29" si="0">AB12/$X12*100</f>
        <v>25.208401684622135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47607</v>
      </c>
      <c r="E13" s="365">
        <f t="shared" ref="E13:E29" si="2">L13+S13+Z13</f>
        <v>30637</v>
      </c>
      <c r="F13" s="366">
        <f t="shared" ref="F13:H29" si="3">E13/$D13*100</f>
        <v>64.353981557334009</v>
      </c>
      <c r="G13" s="365">
        <f t="shared" ref="G13:G29" si="4">N13+U13+AB13</f>
        <v>16970</v>
      </c>
      <c r="H13" s="367">
        <f t="shared" si="3"/>
        <v>35.646018442665991</v>
      </c>
      <c r="I13" s="350"/>
      <c r="J13" s="368">
        <v>9293</v>
      </c>
      <c r="K13" s="369">
        <v>19.520238620370954</v>
      </c>
      <c r="L13" s="370">
        <v>3885</v>
      </c>
      <c r="M13" s="371">
        <v>41.805660174324757</v>
      </c>
      <c r="N13" s="370">
        <v>5408</v>
      </c>
      <c r="O13" s="372">
        <v>58.194339825675236</v>
      </c>
      <c r="P13" s="350"/>
      <c r="Q13" s="368">
        <v>8842</v>
      </c>
      <c r="R13" s="369">
        <v>18.572898943432691</v>
      </c>
      <c r="S13" s="370">
        <v>5325</v>
      </c>
      <c r="T13" s="371">
        <v>60.223931237276631</v>
      </c>
      <c r="U13" s="370">
        <v>3517</v>
      </c>
      <c r="V13" s="372">
        <v>39.776068762723362</v>
      </c>
      <c r="W13" s="350"/>
      <c r="X13" s="368">
        <v>29472</v>
      </c>
      <c r="Y13" s="369">
        <v>61.906862436196356</v>
      </c>
      <c r="Z13" s="370">
        <v>21427</v>
      </c>
      <c r="AA13" s="371">
        <v>72.702904451682954</v>
      </c>
      <c r="AB13" s="370">
        <v>8045</v>
      </c>
      <c r="AC13" s="372">
        <f t="shared" si="0"/>
        <v>27.297095548317046</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34630</v>
      </c>
      <c r="E14" s="365">
        <f t="shared" si="2"/>
        <v>22394</v>
      </c>
      <c r="F14" s="366">
        <f t="shared" si="3"/>
        <v>64.666474155356624</v>
      </c>
      <c r="G14" s="365">
        <f t="shared" si="4"/>
        <v>12236</v>
      </c>
      <c r="H14" s="367">
        <f t="shared" si="3"/>
        <v>35.333525844643368</v>
      </c>
      <c r="I14" s="350"/>
      <c r="J14" s="368">
        <v>8114</v>
      </c>
      <c r="K14" s="369">
        <v>23.430551544903263</v>
      </c>
      <c r="L14" s="370">
        <v>3340</v>
      </c>
      <c r="M14" s="371">
        <v>41.163421247227014</v>
      </c>
      <c r="N14" s="370">
        <v>4774</v>
      </c>
      <c r="O14" s="372">
        <v>58.836578752772986</v>
      </c>
      <c r="P14" s="350"/>
      <c r="Q14" s="368">
        <v>7270</v>
      </c>
      <c r="R14" s="369">
        <v>20.993358359803636</v>
      </c>
      <c r="S14" s="370">
        <v>4265</v>
      </c>
      <c r="T14" s="371">
        <v>58.665749656121044</v>
      </c>
      <c r="U14" s="370">
        <v>3005</v>
      </c>
      <c r="V14" s="372">
        <v>41.334250343878956</v>
      </c>
      <c r="W14" s="350"/>
      <c r="X14" s="368">
        <v>19246</v>
      </c>
      <c r="Y14" s="369">
        <v>55.576090095293097</v>
      </c>
      <c r="Z14" s="370">
        <v>14789</v>
      </c>
      <c r="AA14" s="371">
        <v>76.841941182583398</v>
      </c>
      <c r="AB14" s="370">
        <v>4457</v>
      </c>
      <c r="AC14" s="372">
        <f t="shared" si="0"/>
        <v>23.158058817416606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33401</v>
      </c>
      <c r="E15" s="365">
        <f t="shared" si="2"/>
        <v>20506</v>
      </c>
      <c r="F15" s="366">
        <f t="shared" si="3"/>
        <v>61.393371455944433</v>
      </c>
      <c r="G15" s="365">
        <f t="shared" si="4"/>
        <v>12895</v>
      </c>
      <c r="H15" s="367">
        <f t="shared" si="3"/>
        <v>38.606628544055567</v>
      </c>
      <c r="I15" s="350"/>
      <c r="J15" s="368">
        <v>9140</v>
      </c>
      <c r="K15" s="369">
        <v>27.36445016616269</v>
      </c>
      <c r="L15" s="370">
        <v>3793</v>
      </c>
      <c r="M15" s="371">
        <v>41.498905908096276</v>
      </c>
      <c r="N15" s="370">
        <v>5347</v>
      </c>
      <c r="O15" s="372">
        <v>58.501094091903717</v>
      </c>
      <c r="P15" s="350"/>
      <c r="Q15" s="368">
        <v>7195</v>
      </c>
      <c r="R15" s="369">
        <v>21.541271219424569</v>
      </c>
      <c r="S15" s="370">
        <v>4294</v>
      </c>
      <c r="T15" s="371">
        <v>59.680333564975676</v>
      </c>
      <c r="U15" s="370">
        <v>2901</v>
      </c>
      <c r="V15" s="372">
        <v>40.319666435024324</v>
      </c>
      <c r="W15" s="350"/>
      <c r="X15" s="368">
        <v>17066</v>
      </c>
      <c r="Y15" s="369">
        <v>51.094278614412744</v>
      </c>
      <c r="Z15" s="370">
        <v>12419</v>
      </c>
      <c r="AA15" s="371">
        <v>72.770420719559354</v>
      </c>
      <c r="AB15" s="370">
        <v>4647</v>
      </c>
      <c r="AC15" s="372">
        <f t="shared" si="0"/>
        <v>27.229579280440642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54256</v>
      </c>
      <c r="E16" s="365">
        <f t="shared" si="2"/>
        <v>31776</v>
      </c>
      <c r="F16" s="366">
        <f t="shared" si="3"/>
        <v>58.566794455912706</v>
      </c>
      <c r="G16" s="365">
        <f t="shared" si="4"/>
        <v>22480</v>
      </c>
      <c r="H16" s="367">
        <f t="shared" si="3"/>
        <v>41.433205544087294</v>
      </c>
      <c r="I16" s="350"/>
      <c r="J16" s="368">
        <v>20424</v>
      </c>
      <c r="K16" s="369">
        <v>37.64376290179888</v>
      </c>
      <c r="L16" s="370">
        <v>8343</v>
      </c>
      <c r="M16" s="371">
        <v>40.849001175088134</v>
      </c>
      <c r="N16" s="370">
        <v>12081</v>
      </c>
      <c r="O16" s="372">
        <v>59.150998824911873</v>
      </c>
      <c r="P16" s="350"/>
      <c r="Q16" s="368">
        <v>11386</v>
      </c>
      <c r="R16" s="369">
        <v>20.985697434385138</v>
      </c>
      <c r="S16" s="370">
        <v>6964</v>
      </c>
      <c r="T16" s="371">
        <v>61.162831547514493</v>
      </c>
      <c r="U16" s="370">
        <v>4422</v>
      </c>
      <c r="V16" s="372">
        <v>38.837168452485507</v>
      </c>
      <c r="W16" s="350"/>
      <c r="X16" s="368">
        <v>22446</v>
      </c>
      <c r="Y16" s="369">
        <v>41.37053966381599</v>
      </c>
      <c r="Z16" s="370">
        <v>16469</v>
      </c>
      <c r="AA16" s="371">
        <v>73.371647509578537</v>
      </c>
      <c r="AB16" s="370">
        <v>5977</v>
      </c>
      <c r="AC16" s="372">
        <f t="shared" si="0"/>
        <v>26.628352490421459</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18123</v>
      </c>
      <c r="E17" s="375">
        <f t="shared" si="2"/>
        <v>11303</v>
      </c>
      <c r="F17" s="376">
        <f t="shared" si="3"/>
        <v>62.368261325387628</v>
      </c>
      <c r="G17" s="375">
        <f t="shared" si="4"/>
        <v>6820</v>
      </c>
      <c r="H17" s="367">
        <f t="shared" si="3"/>
        <v>37.631738674612372</v>
      </c>
      <c r="I17" s="350"/>
      <c r="J17" s="377">
        <v>4690</v>
      </c>
      <c r="K17" s="378">
        <v>25.878717651602933</v>
      </c>
      <c r="L17" s="375">
        <v>1934</v>
      </c>
      <c r="M17" s="376">
        <v>41.236673773987206</v>
      </c>
      <c r="N17" s="375">
        <v>2756</v>
      </c>
      <c r="O17" s="372">
        <v>58.763326226012794</v>
      </c>
      <c r="P17" s="350"/>
      <c r="Q17" s="377">
        <v>3840</v>
      </c>
      <c r="R17" s="378">
        <v>21.18854494289025</v>
      </c>
      <c r="S17" s="375">
        <v>2135</v>
      </c>
      <c r="T17" s="376">
        <v>55.598958333333336</v>
      </c>
      <c r="U17" s="375">
        <v>1705</v>
      </c>
      <c r="V17" s="372">
        <v>44.401041666666671</v>
      </c>
      <c r="W17" s="350"/>
      <c r="X17" s="377">
        <v>9593</v>
      </c>
      <c r="Y17" s="378">
        <v>52.932737405506813</v>
      </c>
      <c r="Z17" s="375">
        <v>7234</v>
      </c>
      <c r="AA17" s="376">
        <v>75.409152507036382</v>
      </c>
      <c r="AB17" s="375">
        <v>2359</v>
      </c>
      <c r="AC17" s="372">
        <f t="shared" si="0"/>
        <v>24.590847492963618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127434</v>
      </c>
      <c r="E18" s="365">
        <f t="shared" si="2"/>
        <v>80700</v>
      </c>
      <c r="F18" s="366">
        <f t="shared" si="3"/>
        <v>63.32689862987899</v>
      </c>
      <c r="G18" s="365">
        <f t="shared" si="4"/>
        <v>46734</v>
      </c>
      <c r="H18" s="367">
        <f t="shared" si="3"/>
        <v>36.673101370121003</v>
      </c>
      <c r="I18" s="350"/>
      <c r="J18" s="368">
        <v>26543</v>
      </c>
      <c r="K18" s="369">
        <v>20.828821193715964</v>
      </c>
      <c r="L18" s="370">
        <v>11074</v>
      </c>
      <c r="M18" s="371">
        <v>41.720981049617599</v>
      </c>
      <c r="N18" s="370">
        <v>15469</v>
      </c>
      <c r="O18" s="372">
        <v>58.279018950382401</v>
      </c>
      <c r="P18" s="350"/>
      <c r="Q18" s="368">
        <v>22026</v>
      </c>
      <c r="R18" s="369">
        <v>17.284241254296344</v>
      </c>
      <c r="S18" s="370">
        <v>12448</v>
      </c>
      <c r="T18" s="371">
        <v>56.515027694542809</v>
      </c>
      <c r="U18" s="370">
        <v>9578</v>
      </c>
      <c r="V18" s="372">
        <v>43.484972305457184</v>
      </c>
      <c r="W18" s="350"/>
      <c r="X18" s="368">
        <v>78865</v>
      </c>
      <c r="Y18" s="369">
        <v>61.8869375519877</v>
      </c>
      <c r="Z18" s="370">
        <v>57178</v>
      </c>
      <c r="AA18" s="371">
        <v>72.501109490902166</v>
      </c>
      <c r="AB18" s="370">
        <v>21687</v>
      </c>
      <c r="AC18" s="372">
        <f t="shared" si="0"/>
        <v>27.498890509097823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79522</v>
      </c>
      <c r="E19" s="365">
        <f t="shared" si="2"/>
        <v>50289</v>
      </c>
      <c r="F19" s="366">
        <f t="shared" si="3"/>
        <v>63.239103644274543</v>
      </c>
      <c r="G19" s="365">
        <f t="shared" si="4"/>
        <v>29233</v>
      </c>
      <c r="H19" s="367">
        <f t="shared" si="3"/>
        <v>36.760896355725457</v>
      </c>
      <c r="I19" s="350"/>
      <c r="J19" s="368">
        <v>18031</v>
      </c>
      <c r="K19" s="369">
        <v>22.67422851537939</v>
      </c>
      <c r="L19" s="370">
        <v>7274</v>
      </c>
      <c r="M19" s="371">
        <v>40.341633852809053</v>
      </c>
      <c r="N19" s="370">
        <v>10757</v>
      </c>
      <c r="O19" s="372">
        <v>59.658366147190947</v>
      </c>
      <c r="P19" s="350"/>
      <c r="Q19" s="368">
        <v>14310</v>
      </c>
      <c r="R19" s="369">
        <v>17.99502024596967</v>
      </c>
      <c r="S19" s="370">
        <v>8785</v>
      </c>
      <c r="T19" s="371">
        <v>61.390635918937811</v>
      </c>
      <c r="U19" s="370">
        <v>5525</v>
      </c>
      <c r="V19" s="372">
        <v>38.609364081062189</v>
      </c>
      <c r="W19" s="350"/>
      <c r="X19" s="368">
        <v>47181</v>
      </c>
      <c r="Y19" s="369">
        <v>59.330751238650933</v>
      </c>
      <c r="Z19" s="370">
        <v>34230</v>
      </c>
      <c r="AA19" s="371">
        <v>72.550391047243593</v>
      </c>
      <c r="AB19" s="370">
        <v>12951</v>
      </c>
      <c r="AC19" s="372">
        <f t="shared" si="0"/>
        <v>27.449608952756403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241584</v>
      </c>
      <c r="E20" s="365">
        <f t="shared" si="2"/>
        <v>152533</v>
      </c>
      <c r="F20" s="366">
        <f t="shared" si="3"/>
        <v>63.138701238492615</v>
      </c>
      <c r="G20" s="365">
        <f t="shared" si="4"/>
        <v>89051</v>
      </c>
      <c r="H20" s="367">
        <f t="shared" si="3"/>
        <v>36.861298761507385</v>
      </c>
      <c r="I20" s="350"/>
      <c r="J20" s="368">
        <v>63146</v>
      </c>
      <c r="K20" s="369">
        <v>26.138320418570764</v>
      </c>
      <c r="L20" s="370">
        <v>26603</v>
      </c>
      <c r="M20" s="371">
        <v>42.129351027776899</v>
      </c>
      <c r="N20" s="370">
        <v>36543</v>
      </c>
      <c r="O20" s="372">
        <v>57.870648972223101</v>
      </c>
      <c r="P20" s="350"/>
      <c r="Q20" s="368">
        <v>48122</v>
      </c>
      <c r="R20" s="369">
        <v>19.919365520895425</v>
      </c>
      <c r="S20" s="370">
        <v>29384</v>
      </c>
      <c r="T20" s="371">
        <v>61.061468766884175</v>
      </c>
      <c r="U20" s="370">
        <v>18738</v>
      </c>
      <c r="V20" s="372">
        <v>38.938531233115832</v>
      </c>
      <c r="W20" s="350"/>
      <c r="X20" s="368">
        <v>130316</v>
      </c>
      <c r="Y20" s="369">
        <v>53.942314060533811</v>
      </c>
      <c r="Z20" s="370">
        <v>96546</v>
      </c>
      <c r="AA20" s="371">
        <v>74.086067712330035</v>
      </c>
      <c r="AB20" s="370">
        <v>33770</v>
      </c>
      <c r="AC20" s="372">
        <f t="shared" si="0"/>
        <v>25.913932287669972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174851</v>
      </c>
      <c r="E21" s="365">
        <f t="shared" si="2"/>
        <v>109063</v>
      </c>
      <c r="F21" s="366">
        <f t="shared" si="3"/>
        <v>62.374821991295448</v>
      </c>
      <c r="G21" s="365">
        <f t="shared" si="4"/>
        <v>65788</v>
      </c>
      <c r="H21" s="367">
        <f t="shared" si="3"/>
        <v>37.625178008704552</v>
      </c>
      <c r="I21" s="350"/>
      <c r="J21" s="368">
        <v>45424</v>
      </c>
      <c r="K21" s="369">
        <v>25.978690427849997</v>
      </c>
      <c r="L21" s="370">
        <v>18298</v>
      </c>
      <c r="M21" s="371">
        <v>40.282669954209226</v>
      </c>
      <c r="N21" s="370">
        <v>27126</v>
      </c>
      <c r="O21" s="372">
        <v>59.717330045790774</v>
      </c>
      <c r="P21" s="350"/>
      <c r="Q21" s="368">
        <v>35800</v>
      </c>
      <c r="R21" s="369">
        <v>20.474575495707775</v>
      </c>
      <c r="S21" s="370">
        <v>21792</v>
      </c>
      <c r="T21" s="371">
        <v>60.871508379888276</v>
      </c>
      <c r="U21" s="370">
        <v>14008</v>
      </c>
      <c r="V21" s="372">
        <v>39.128491620111731</v>
      </c>
      <c r="W21" s="350"/>
      <c r="X21" s="368">
        <v>93627</v>
      </c>
      <c r="Y21" s="369">
        <v>53.546734076442227</v>
      </c>
      <c r="Z21" s="370">
        <v>68973</v>
      </c>
      <c r="AA21" s="371">
        <v>73.667852222115414</v>
      </c>
      <c r="AB21" s="370">
        <v>24654</v>
      </c>
      <c r="AC21" s="372">
        <f t="shared" si="0"/>
        <v>26.332147777884586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37508</v>
      </c>
      <c r="E22" s="365">
        <f t="shared" si="2"/>
        <v>24090</v>
      </c>
      <c r="F22" s="366">
        <f t="shared" si="3"/>
        <v>64.22629838967687</v>
      </c>
      <c r="G22" s="365">
        <f t="shared" si="4"/>
        <v>13418</v>
      </c>
      <c r="H22" s="367">
        <f t="shared" si="3"/>
        <v>35.77370161032313</v>
      </c>
      <c r="I22" s="350"/>
      <c r="J22" s="368">
        <v>9345</v>
      </c>
      <c r="K22" s="369">
        <v>24.914684867228324</v>
      </c>
      <c r="L22" s="370">
        <v>3931</v>
      </c>
      <c r="M22" s="371">
        <v>42.065275548421617</v>
      </c>
      <c r="N22" s="370">
        <v>5414</v>
      </c>
      <c r="O22" s="372">
        <v>57.934724451578376</v>
      </c>
      <c r="P22" s="350"/>
      <c r="Q22" s="368">
        <v>6801</v>
      </c>
      <c r="R22" s="369">
        <v>18.132131811880132</v>
      </c>
      <c r="S22" s="370">
        <v>4184</v>
      </c>
      <c r="T22" s="371">
        <v>61.520364652257022</v>
      </c>
      <c r="U22" s="370">
        <v>2617</v>
      </c>
      <c r="V22" s="372">
        <v>38.479635347742978</v>
      </c>
      <c r="W22" s="350"/>
      <c r="X22" s="368">
        <v>21362</v>
      </c>
      <c r="Y22" s="369">
        <v>56.95318332089154</v>
      </c>
      <c r="Z22" s="370">
        <v>15975</v>
      </c>
      <c r="AA22" s="371">
        <v>74.782323752457643</v>
      </c>
      <c r="AB22" s="370">
        <v>5387</v>
      </c>
      <c r="AC22" s="372">
        <f t="shared" si="0"/>
        <v>25.217676247542364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86858</v>
      </c>
      <c r="E23" s="365">
        <f t="shared" si="2"/>
        <v>53947</v>
      </c>
      <c r="F23" s="366">
        <f t="shared" si="3"/>
        <v>62.109419972829215</v>
      </c>
      <c r="G23" s="365">
        <f t="shared" si="4"/>
        <v>32911</v>
      </c>
      <c r="H23" s="367">
        <f t="shared" si="3"/>
        <v>37.890580027170785</v>
      </c>
      <c r="I23" s="350"/>
      <c r="J23" s="368">
        <v>23649</v>
      </c>
      <c r="K23" s="369">
        <v>27.227198415805109</v>
      </c>
      <c r="L23" s="370">
        <v>9129</v>
      </c>
      <c r="M23" s="371">
        <v>38.602055055182035</v>
      </c>
      <c r="N23" s="370">
        <v>14520</v>
      </c>
      <c r="O23" s="372">
        <v>61.397944944817965</v>
      </c>
      <c r="P23" s="350"/>
      <c r="Q23" s="368">
        <v>15178</v>
      </c>
      <c r="R23" s="369">
        <v>17.474498606921642</v>
      </c>
      <c r="S23" s="370">
        <v>8790</v>
      </c>
      <c r="T23" s="371">
        <v>57.912768480695739</v>
      </c>
      <c r="U23" s="370">
        <v>6388</v>
      </c>
      <c r="V23" s="372">
        <v>42.087231519304261</v>
      </c>
      <c r="W23" s="350"/>
      <c r="X23" s="368">
        <v>48031</v>
      </c>
      <c r="Y23" s="369">
        <v>55.298302977273252</v>
      </c>
      <c r="Z23" s="370">
        <v>36028</v>
      </c>
      <c r="AA23" s="371">
        <v>75.0098894463992</v>
      </c>
      <c r="AB23" s="370">
        <v>12003</v>
      </c>
      <c r="AC23" s="372">
        <f t="shared" si="0"/>
        <v>24.9901105536008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202367</v>
      </c>
      <c r="E24" s="365">
        <f t="shared" si="2"/>
        <v>131526</v>
      </c>
      <c r="F24" s="366">
        <f t="shared" si="3"/>
        <v>64.993798395983532</v>
      </c>
      <c r="G24" s="365">
        <f t="shared" si="4"/>
        <v>70841</v>
      </c>
      <c r="H24" s="367">
        <f t="shared" si="3"/>
        <v>35.006201604016461</v>
      </c>
      <c r="I24" s="350"/>
      <c r="J24" s="368">
        <v>52861</v>
      </c>
      <c r="K24" s="369">
        <v>26.121353778036934</v>
      </c>
      <c r="L24" s="370">
        <v>24118</v>
      </c>
      <c r="M24" s="371">
        <v>45.62531923346134</v>
      </c>
      <c r="N24" s="370">
        <v>28743</v>
      </c>
      <c r="O24" s="372">
        <v>54.37468076653866</v>
      </c>
      <c r="P24" s="350"/>
      <c r="Q24" s="368">
        <v>36122</v>
      </c>
      <c r="R24" s="369">
        <v>17.849748229701483</v>
      </c>
      <c r="S24" s="370">
        <v>22735</v>
      </c>
      <c r="T24" s="371">
        <v>62.939482863628818</v>
      </c>
      <c r="U24" s="370">
        <v>13387</v>
      </c>
      <c r="V24" s="372">
        <v>37.060517136371182</v>
      </c>
      <c r="W24" s="350"/>
      <c r="X24" s="368">
        <v>113384</v>
      </c>
      <c r="Y24" s="369">
        <v>56.028897992261584</v>
      </c>
      <c r="Z24" s="370">
        <v>84673</v>
      </c>
      <c r="AA24" s="371">
        <v>74.678085091370917</v>
      </c>
      <c r="AB24" s="370">
        <v>28711</v>
      </c>
      <c r="AC24" s="372">
        <f t="shared" si="0"/>
        <v>25.321914908629083</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47962</v>
      </c>
      <c r="E25" s="365">
        <f t="shared" si="2"/>
        <v>27639</v>
      </c>
      <c r="F25" s="366">
        <f t="shared" si="3"/>
        <v>57.626871273091197</v>
      </c>
      <c r="G25" s="365">
        <f t="shared" si="4"/>
        <v>20323</v>
      </c>
      <c r="H25" s="367">
        <f t="shared" si="3"/>
        <v>42.373128726908803</v>
      </c>
      <c r="I25" s="350"/>
      <c r="J25" s="368">
        <v>17170</v>
      </c>
      <c r="K25" s="369">
        <v>35.799174346357532</v>
      </c>
      <c r="L25" s="370">
        <v>6327</v>
      </c>
      <c r="M25" s="371">
        <v>36.849155503785674</v>
      </c>
      <c r="N25" s="370">
        <v>10843</v>
      </c>
      <c r="O25" s="372">
        <v>63.150844496214333</v>
      </c>
      <c r="P25" s="350"/>
      <c r="Q25" s="368">
        <v>9431</v>
      </c>
      <c r="R25" s="369">
        <v>19.663483591176348</v>
      </c>
      <c r="S25" s="370">
        <v>5739</v>
      </c>
      <c r="T25" s="371">
        <v>60.852507687413848</v>
      </c>
      <c r="U25" s="370">
        <v>3692</v>
      </c>
      <c r="V25" s="372">
        <v>39.147492312586152</v>
      </c>
      <c r="W25" s="350"/>
      <c r="X25" s="368">
        <v>21361</v>
      </c>
      <c r="Y25" s="369">
        <v>44.537342062466116</v>
      </c>
      <c r="Z25" s="370">
        <v>15573</v>
      </c>
      <c r="AA25" s="371">
        <v>72.903890267309578</v>
      </c>
      <c r="AB25" s="370">
        <v>5788</v>
      </c>
      <c r="AC25" s="372">
        <f t="shared" si="0"/>
        <v>27.096109732690415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17306</v>
      </c>
      <c r="E26" s="380">
        <f t="shared" si="2"/>
        <v>10943</v>
      </c>
      <c r="F26" s="381">
        <f t="shared" si="3"/>
        <v>63.232404946261411</v>
      </c>
      <c r="G26" s="380">
        <f t="shared" si="4"/>
        <v>6363</v>
      </c>
      <c r="H26" s="367">
        <f t="shared" si="3"/>
        <v>36.767595053738589</v>
      </c>
      <c r="I26" s="350"/>
      <c r="J26" s="377">
        <v>3552</v>
      </c>
      <c r="K26" s="378">
        <v>20.524673523633421</v>
      </c>
      <c r="L26" s="375">
        <v>1469</v>
      </c>
      <c r="M26" s="376">
        <v>41.356981981981981</v>
      </c>
      <c r="N26" s="375">
        <v>2083</v>
      </c>
      <c r="O26" s="372">
        <v>58.643018018018026</v>
      </c>
      <c r="P26" s="350"/>
      <c r="Q26" s="377">
        <v>2871</v>
      </c>
      <c r="R26" s="378">
        <v>16.589622096382758</v>
      </c>
      <c r="S26" s="375">
        <v>1591</v>
      </c>
      <c r="T26" s="376">
        <v>55.416231278300245</v>
      </c>
      <c r="U26" s="375">
        <v>1280</v>
      </c>
      <c r="V26" s="372">
        <v>44.583768721699755</v>
      </c>
      <c r="W26" s="350"/>
      <c r="X26" s="377">
        <v>10883</v>
      </c>
      <c r="Y26" s="378">
        <v>62.885704379983821</v>
      </c>
      <c r="Z26" s="375">
        <v>7883</v>
      </c>
      <c r="AA26" s="376">
        <v>72.434071487641276</v>
      </c>
      <c r="AB26" s="375">
        <v>3000</v>
      </c>
      <c r="AC26" s="372">
        <f t="shared" si="0"/>
        <v>27.565928512358724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72880</v>
      </c>
      <c r="E27" s="380">
        <f t="shared" si="2"/>
        <v>44891</v>
      </c>
      <c r="F27" s="381">
        <f t="shared" si="3"/>
        <v>61.595773874862793</v>
      </c>
      <c r="G27" s="380">
        <f t="shared" si="4"/>
        <v>27989</v>
      </c>
      <c r="H27" s="367">
        <f t="shared" si="3"/>
        <v>38.404226125137214</v>
      </c>
      <c r="I27" s="350"/>
      <c r="J27" s="377">
        <v>18024</v>
      </c>
      <c r="K27" s="378">
        <v>24.731064763995608</v>
      </c>
      <c r="L27" s="375">
        <v>7045</v>
      </c>
      <c r="M27" s="376">
        <v>39.086773191300487</v>
      </c>
      <c r="N27" s="375">
        <v>10979</v>
      </c>
      <c r="O27" s="372">
        <v>60.91322680869952</v>
      </c>
      <c r="P27" s="350"/>
      <c r="Q27" s="377">
        <v>13346</v>
      </c>
      <c r="R27" s="378">
        <v>18.312294182217343</v>
      </c>
      <c r="S27" s="375">
        <v>7433</v>
      </c>
      <c r="T27" s="376">
        <v>55.694590139367605</v>
      </c>
      <c r="U27" s="375">
        <v>5913</v>
      </c>
      <c r="V27" s="372">
        <v>44.305409860632402</v>
      </c>
      <c r="W27" s="350"/>
      <c r="X27" s="377">
        <v>41510</v>
      </c>
      <c r="Y27" s="378">
        <v>56.956641053787052</v>
      </c>
      <c r="Z27" s="375">
        <v>30413</v>
      </c>
      <c r="AA27" s="376">
        <v>73.26668272705372</v>
      </c>
      <c r="AB27" s="375">
        <v>11097</v>
      </c>
      <c r="AC27" s="372">
        <f t="shared" si="0"/>
        <v>26.733317272946277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9314</v>
      </c>
      <c r="E28" s="380">
        <f t="shared" si="2"/>
        <v>6090</v>
      </c>
      <c r="F28" s="381">
        <f t="shared" si="3"/>
        <v>65.385441271204641</v>
      </c>
      <c r="G28" s="380">
        <f t="shared" si="4"/>
        <v>3224</v>
      </c>
      <c r="H28" s="382">
        <f t="shared" si="3"/>
        <v>34.614558728795366</v>
      </c>
      <c r="I28" s="350"/>
      <c r="J28" s="377">
        <v>1574</v>
      </c>
      <c r="K28" s="378">
        <v>16.89929138930642</v>
      </c>
      <c r="L28" s="375">
        <v>660</v>
      </c>
      <c r="M28" s="376">
        <v>41.931385006353239</v>
      </c>
      <c r="N28" s="375">
        <v>914</v>
      </c>
      <c r="O28" s="383">
        <v>58.068614993646761</v>
      </c>
      <c r="P28" s="350"/>
      <c r="Q28" s="377">
        <v>1658</v>
      </c>
      <c r="R28" s="378">
        <v>17.801159544771313</v>
      </c>
      <c r="S28" s="375">
        <v>974</v>
      </c>
      <c r="T28" s="376">
        <v>58.745476477683958</v>
      </c>
      <c r="U28" s="375">
        <v>684</v>
      </c>
      <c r="V28" s="383">
        <v>41.254523522316042</v>
      </c>
      <c r="W28" s="350"/>
      <c r="X28" s="377">
        <v>6082</v>
      </c>
      <c r="Y28" s="378">
        <v>65.299549065922264</v>
      </c>
      <c r="Z28" s="375">
        <v>4456</v>
      </c>
      <c r="AA28" s="376">
        <v>73.26537323248931</v>
      </c>
      <c r="AB28" s="375">
        <v>1626</v>
      </c>
      <c r="AC28" s="383">
        <f t="shared" si="0"/>
        <v>26.73462676751069</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3873</v>
      </c>
      <c r="E29" s="386">
        <f t="shared" si="2"/>
        <v>2075</v>
      </c>
      <c r="F29" s="387">
        <f t="shared" si="3"/>
        <v>53.576039246062479</v>
      </c>
      <c r="G29" s="386">
        <f t="shared" si="4"/>
        <v>1798</v>
      </c>
      <c r="H29" s="388">
        <f t="shared" si="3"/>
        <v>46.423960753937514</v>
      </c>
      <c r="I29" s="350"/>
      <c r="J29" s="389">
        <v>2151</v>
      </c>
      <c r="K29" s="390">
        <v>55.538342370255613</v>
      </c>
      <c r="L29" s="391">
        <v>784</v>
      </c>
      <c r="M29" s="392">
        <v>36.448163644816368</v>
      </c>
      <c r="N29" s="391">
        <v>1367</v>
      </c>
      <c r="O29" s="393">
        <v>63.551836355183632</v>
      </c>
      <c r="P29" s="350"/>
      <c r="Q29" s="389">
        <v>607</v>
      </c>
      <c r="R29" s="390">
        <v>15.672605215595144</v>
      </c>
      <c r="S29" s="391">
        <v>419</v>
      </c>
      <c r="T29" s="392">
        <v>69.028006589785832</v>
      </c>
      <c r="U29" s="391">
        <v>188</v>
      </c>
      <c r="V29" s="393">
        <v>30.971993410214164</v>
      </c>
      <c r="W29" s="350"/>
      <c r="X29" s="389">
        <v>1115</v>
      </c>
      <c r="Y29" s="390">
        <v>28.789052414149239</v>
      </c>
      <c r="Z29" s="391">
        <v>872</v>
      </c>
      <c r="AA29" s="392">
        <v>78.206278026905835</v>
      </c>
      <c r="AB29" s="391">
        <v>243</v>
      </c>
      <c r="AC29" s="393">
        <f t="shared" si="0"/>
        <v>21.793721973094172</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0" customFormat="1" ht="18" customHeight="1" x14ac:dyDescent="0.35">
      <c r="B31" s="1228" t="s">
        <v>0</v>
      </c>
      <c r="D31" s="1229">
        <f>J31+Q31+X31</f>
        <v>1595145</v>
      </c>
      <c r="E31" s="1230">
        <f>L31+S31+Z31</f>
        <v>1001238</v>
      </c>
      <c r="F31" s="1231">
        <f>E31/$D31*100</f>
        <v>62.767836152826227</v>
      </c>
      <c r="G31" s="1230">
        <f>N31+U31+AB31</f>
        <v>593907</v>
      </c>
      <c r="H31" s="1232">
        <f>G31/$D31*100</f>
        <v>37.232163847173766</v>
      </c>
      <c r="J31" s="1233">
        <f>SUM(J12:J29)</f>
        <v>425373</v>
      </c>
      <c r="K31" s="1234">
        <f>J31/$D31*100</f>
        <v>26.666729356892322</v>
      </c>
      <c r="L31" s="1230">
        <f>SUM(L12:L29)</f>
        <v>175330</v>
      </c>
      <c r="M31" s="1231">
        <f>L31/$J31*100</f>
        <v>41.217942840753878</v>
      </c>
      <c r="N31" s="1230">
        <f>SUM(N12:N29)</f>
        <v>250043</v>
      </c>
      <c r="O31" s="1235">
        <f>N31/$J31*100</f>
        <v>58.782057159246115</v>
      </c>
      <c r="Q31" s="1233">
        <f>SUM(Q12:Q29)</f>
        <v>308881</v>
      </c>
      <c r="R31" s="1234">
        <f>Q31/$D31*100</f>
        <v>19.363819590068616</v>
      </c>
      <c r="S31" s="1230">
        <f>SUM(S12:S29)</f>
        <v>189068</v>
      </c>
      <c r="T31" s="1231">
        <f>S31/$Q31*100</f>
        <v>61.210628041219763</v>
      </c>
      <c r="U31" s="1230">
        <f>SUM(U12:U29)</f>
        <v>119813</v>
      </c>
      <c r="V31" s="1235">
        <f>U31/$Q31*100</f>
        <v>38.789371958780244</v>
      </c>
      <c r="X31" s="1233">
        <f>SUM(X12:X29)</f>
        <v>860891</v>
      </c>
      <c r="Y31" s="1234">
        <f>X31/$D31*100</f>
        <v>53.969451053039066</v>
      </c>
      <c r="Z31" s="1230">
        <f>SUM(Z12:Z29)</f>
        <v>636840</v>
      </c>
      <c r="AA31" s="1231">
        <f>Z31/$X31*100</f>
        <v>73.974521745493917</v>
      </c>
      <c r="AB31" s="1230">
        <f>SUM(AB12:AB29)</f>
        <v>224051</v>
      </c>
      <c r="AC31" s="1235">
        <f>AB31/$X31*100</f>
        <v>26.025478254506083</v>
      </c>
      <c r="AD31" s="1272"/>
      <c r="AE31" s="1264"/>
      <c r="AF31" s="1264"/>
      <c r="AI31" s="591"/>
      <c r="AK31" s="1264"/>
      <c r="AL31" s="1264"/>
      <c r="AO31" s="591"/>
      <c r="AQ31" s="1264"/>
      <c r="AR31" s="1264"/>
      <c r="AU31" s="591"/>
      <c r="AW31" s="1264"/>
      <c r="AX31" s="1264"/>
      <c r="BA31" s="591"/>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45"/>
      <c r="C34" s="1445"/>
      <c r="D34" s="1445"/>
      <c r="E34" s="1445"/>
      <c r="F34" s="1445"/>
      <c r="G34" s="1445"/>
      <c r="H34" s="1445"/>
      <c r="I34" s="1445"/>
      <c r="J34" s="1445"/>
      <c r="K34" s="1445"/>
      <c r="L34" s="1445"/>
      <c r="M34" s="1445"/>
      <c r="N34" s="1445"/>
      <c r="O34" s="1445"/>
    </row>
    <row r="35" spans="2:15" s="329" customFormat="1" ht="29.25" customHeight="1" x14ac:dyDescent="0.25">
      <c r="B35" s="1446"/>
      <c r="C35" s="1446"/>
      <c r="D35" s="1446"/>
      <c r="E35" s="1446"/>
      <c r="F35" s="1446"/>
      <c r="G35" s="1446"/>
      <c r="H35" s="1446"/>
      <c r="I35" s="1446"/>
      <c r="J35" s="1446"/>
      <c r="K35" s="1446"/>
      <c r="L35" s="1446"/>
      <c r="M35" s="1446"/>
    </row>
    <row r="36" spans="2:15" s="329" customFormat="1" ht="4.5" customHeight="1" x14ac:dyDescent="0.25">
      <c r="B36" s="1436"/>
      <c r="C36" s="1436"/>
      <c r="D36" s="143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46"/>
  <sheetViews>
    <sheetView showGridLines="0" zoomScale="84" zoomScaleNormal="84"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7"/>
      <c r="C2" s="1447"/>
    </row>
    <row r="3" spans="1:53" s="345" customFormat="1" ht="4.5" customHeight="1" x14ac:dyDescent="0.25">
      <c r="B3" s="1448"/>
      <c r="C3" s="1448"/>
    </row>
    <row r="4" spans="1:53" s="345" customFormat="1" ht="17.25" customHeight="1" x14ac:dyDescent="0.25">
      <c r="A4" s="1449" t="s">
        <v>423</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5">
      <c r="B5" s="1450" t="str">
        <f>porsaad!$B$6</f>
        <v>Situación a 31 de agosto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5"/>
    <row r="7" spans="1:53" s="322" customFormat="1" ht="12.75" customHeight="1" x14ac:dyDescent="0.25">
      <c r="A7" s="316"/>
      <c r="B7" s="1451" t="s">
        <v>12</v>
      </c>
      <c r="C7" s="317"/>
      <c r="D7" s="1454" t="s">
        <v>254</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5">
      <c r="A8" s="316"/>
      <c r="B8" s="1452"/>
      <c r="C8" s="317"/>
      <c r="D8" s="1456"/>
      <c r="E8" s="1457"/>
      <c r="F8" s="1457"/>
      <c r="G8" s="1457"/>
      <c r="H8" s="1457"/>
      <c r="I8" s="323"/>
      <c r="J8" s="1460" t="s">
        <v>255</v>
      </c>
      <c r="K8" s="1461"/>
      <c r="L8" s="1461"/>
      <c r="M8" s="1461"/>
      <c r="N8" s="1461"/>
      <c r="O8" s="1462"/>
      <c r="P8" s="317"/>
      <c r="Q8" s="1460" t="s">
        <v>256</v>
      </c>
      <c r="R8" s="1461"/>
      <c r="S8" s="1461"/>
      <c r="T8" s="1461"/>
      <c r="U8" s="1461"/>
      <c r="V8" s="1462"/>
      <c r="W8" s="317"/>
      <c r="X8" s="1460" t="s">
        <v>257</v>
      </c>
      <c r="Y8" s="1461"/>
      <c r="Z8" s="1461"/>
      <c r="AA8" s="1461"/>
      <c r="AB8" s="1461"/>
      <c r="AC8" s="1462"/>
      <c r="AD8" s="319"/>
      <c r="AE8" s="319"/>
      <c r="AF8" s="320"/>
      <c r="AG8" s="320"/>
      <c r="AH8" s="320"/>
      <c r="AI8" s="320"/>
      <c r="AJ8" s="320"/>
      <c r="AK8" s="320"/>
      <c r="AL8" s="321"/>
    </row>
    <row r="9" spans="1:53" s="322" customFormat="1" ht="21.75" customHeight="1" x14ac:dyDescent="0.25">
      <c r="A9" s="316"/>
      <c r="B9" s="1452"/>
      <c r="C9" s="317"/>
      <c r="D9" s="1463" t="s">
        <v>9</v>
      </c>
      <c r="E9" s="1464" t="s">
        <v>24</v>
      </c>
      <c r="F9" s="1465"/>
      <c r="G9" s="1464" t="s">
        <v>23</v>
      </c>
      <c r="H9" s="1466"/>
      <c r="I9" s="323"/>
      <c r="J9" s="1443" t="s">
        <v>9</v>
      </c>
      <c r="K9" s="1437" t="s">
        <v>266</v>
      </c>
      <c r="L9" s="1439" t="s">
        <v>24</v>
      </c>
      <c r="M9" s="1440"/>
      <c r="N9" s="1441" t="s">
        <v>23</v>
      </c>
      <c r="O9" s="1442"/>
      <c r="P9" s="317"/>
      <c r="Q9" s="1443" t="s">
        <v>9</v>
      </c>
      <c r="R9" s="1437" t="s">
        <v>266</v>
      </c>
      <c r="S9" s="1439" t="s">
        <v>24</v>
      </c>
      <c r="T9" s="1440"/>
      <c r="U9" s="1441" t="s">
        <v>23</v>
      </c>
      <c r="V9" s="1442"/>
      <c r="W9" s="317"/>
      <c r="X9" s="1443" t="s">
        <v>9</v>
      </c>
      <c r="Y9" s="1437" t="s">
        <v>266</v>
      </c>
      <c r="Z9" s="1439" t="s">
        <v>24</v>
      </c>
      <c r="AA9" s="1440"/>
      <c r="AB9" s="1441" t="s">
        <v>23</v>
      </c>
      <c r="AC9" s="1442"/>
      <c r="AD9" s="319"/>
      <c r="AE9" s="319"/>
      <c r="AF9" s="320"/>
      <c r="AG9" s="320"/>
      <c r="AH9" s="320"/>
      <c r="AI9" s="320"/>
      <c r="AJ9" s="320"/>
      <c r="AK9" s="320"/>
      <c r="AL9" s="321"/>
    </row>
    <row r="10" spans="1:53" s="322" customFormat="1" ht="36.75" customHeight="1" x14ac:dyDescent="0.25">
      <c r="A10" s="316"/>
      <c r="B10" s="1453"/>
      <c r="C10" s="317"/>
      <c r="D10" s="1444"/>
      <c r="E10" s="407" t="s">
        <v>9</v>
      </c>
      <c r="F10" s="403" t="s">
        <v>266</v>
      </c>
      <c r="G10" s="406" t="s">
        <v>9</v>
      </c>
      <c r="H10" s="886" t="s">
        <v>266</v>
      </c>
      <c r="I10" s="346"/>
      <c r="J10" s="1444"/>
      <c r="K10" s="1438"/>
      <c r="L10" s="404" t="s">
        <v>9</v>
      </c>
      <c r="M10" s="403" t="s">
        <v>266</v>
      </c>
      <c r="N10" s="407" t="s">
        <v>9</v>
      </c>
      <c r="O10" s="402" t="s">
        <v>266</v>
      </c>
      <c r="P10" s="347"/>
      <c r="Q10" s="1444"/>
      <c r="R10" s="1438"/>
      <c r="S10" s="404" t="s">
        <v>9</v>
      </c>
      <c r="T10" s="403" t="s">
        <v>266</v>
      </c>
      <c r="U10" s="407" t="s">
        <v>9</v>
      </c>
      <c r="V10" s="402" t="s">
        <v>266</v>
      </c>
      <c r="W10" s="347"/>
      <c r="X10" s="1444"/>
      <c r="Y10" s="1438"/>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72431</v>
      </c>
      <c r="E12" s="352">
        <f>L12+S12+Z12</f>
        <v>41825</v>
      </c>
      <c r="F12" s="353">
        <f>E12/$D12*100</f>
        <v>57.744612113597768</v>
      </c>
      <c r="G12" s="352">
        <f>N12+U12+AB12</f>
        <v>30606</v>
      </c>
      <c r="H12" s="354">
        <f>G12/$D12*100</f>
        <v>42.255387886402232</v>
      </c>
      <c r="I12" s="350"/>
      <c r="J12" s="355">
        <f>L12+N12</f>
        <v>28640</v>
      </c>
      <c r="K12" s="356">
        <f>J12/$D12*100</f>
        <v>39.541080476591517</v>
      </c>
      <c r="L12" s="357">
        <v>11075</v>
      </c>
      <c r="M12" s="353">
        <v>38.669692737430168</v>
      </c>
      <c r="N12" s="357">
        <v>17565</v>
      </c>
      <c r="O12" s="358">
        <v>61.330307262569825</v>
      </c>
      <c r="P12" s="350"/>
      <c r="Q12" s="355">
        <v>12535</v>
      </c>
      <c r="R12" s="356">
        <v>17.30612583010037</v>
      </c>
      <c r="S12" s="357">
        <v>7097</v>
      </c>
      <c r="T12" s="353">
        <v>56.617471080973267</v>
      </c>
      <c r="U12" s="357">
        <v>5438</v>
      </c>
      <c r="V12" s="358">
        <v>43.382528919026726</v>
      </c>
      <c r="W12" s="350"/>
      <c r="X12" s="355">
        <v>31256</v>
      </c>
      <c r="Y12" s="356">
        <v>43.152793693308112</v>
      </c>
      <c r="Z12" s="357">
        <v>23653</v>
      </c>
      <c r="AA12" s="353">
        <v>75.6750703864858</v>
      </c>
      <c r="AB12" s="357">
        <v>7603</v>
      </c>
      <c r="AC12" s="358">
        <f t="shared" ref="AC12:AC29" si="0">AB12/$X12*100</f>
        <v>24.324929613514204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13918</v>
      </c>
      <c r="E13" s="365">
        <f t="shared" ref="E13:E29" si="2">L13+S13+Z13</f>
        <v>9253</v>
      </c>
      <c r="F13" s="366">
        <f t="shared" ref="F13:H29" si="3">E13/$D13*100</f>
        <v>66.482253197298462</v>
      </c>
      <c r="G13" s="365">
        <f t="shared" ref="G13:G29" si="4">N13+U13+AB13</f>
        <v>4665</v>
      </c>
      <c r="H13" s="367">
        <f t="shared" si="3"/>
        <v>33.517746802701538</v>
      </c>
      <c r="I13" s="350"/>
      <c r="J13" s="368">
        <f t="shared" ref="J13:J29" si="5">L13+N13</f>
        <v>2516</v>
      </c>
      <c r="K13" s="369">
        <f t="shared" ref="K13:K29" si="6">J13/$D13*100</f>
        <v>18.077309958327344</v>
      </c>
      <c r="L13" s="370">
        <v>1017</v>
      </c>
      <c r="M13" s="371">
        <v>40.421303656597772</v>
      </c>
      <c r="N13" s="370">
        <v>1499</v>
      </c>
      <c r="O13" s="372">
        <v>59.578696343402228</v>
      </c>
      <c r="P13" s="350"/>
      <c r="Q13" s="368">
        <v>2070</v>
      </c>
      <c r="R13" s="369">
        <v>14.872826555539589</v>
      </c>
      <c r="S13" s="370">
        <v>1187</v>
      </c>
      <c r="T13" s="371">
        <v>57.342995169082123</v>
      </c>
      <c r="U13" s="370">
        <v>883</v>
      </c>
      <c r="V13" s="372">
        <v>42.65700483091787</v>
      </c>
      <c r="W13" s="350"/>
      <c r="X13" s="368">
        <v>9332</v>
      </c>
      <c r="Y13" s="369">
        <v>67.049863486133063</v>
      </c>
      <c r="Z13" s="370">
        <v>7049</v>
      </c>
      <c r="AA13" s="371">
        <v>75.535790827261039</v>
      </c>
      <c r="AB13" s="370">
        <v>2283</v>
      </c>
      <c r="AC13" s="372">
        <f t="shared" si="0"/>
        <v>24.464209172738961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8026</v>
      </c>
      <c r="E14" s="365">
        <f t="shared" si="2"/>
        <v>5339</v>
      </c>
      <c r="F14" s="366">
        <f t="shared" si="3"/>
        <v>66.521305756292051</v>
      </c>
      <c r="G14" s="365">
        <f t="shared" si="4"/>
        <v>2687</v>
      </c>
      <c r="H14" s="367">
        <f t="shared" si="3"/>
        <v>33.478694243707949</v>
      </c>
      <c r="I14" s="350"/>
      <c r="J14" s="368">
        <f t="shared" si="5"/>
        <v>1812</v>
      </c>
      <c r="K14" s="369">
        <f t="shared" si="6"/>
        <v>22.576625965611761</v>
      </c>
      <c r="L14" s="370">
        <v>746</v>
      </c>
      <c r="M14" s="371">
        <v>41.16997792494481</v>
      </c>
      <c r="N14" s="370">
        <v>1066</v>
      </c>
      <c r="O14" s="372">
        <v>58.83002207505519</v>
      </c>
      <c r="P14" s="350"/>
      <c r="Q14" s="368">
        <v>1486</v>
      </c>
      <c r="R14" s="369">
        <v>18.514826812858214</v>
      </c>
      <c r="S14" s="370">
        <v>857</v>
      </c>
      <c r="T14" s="371">
        <v>57.671601615074017</v>
      </c>
      <c r="U14" s="370">
        <v>629</v>
      </c>
      <c r="V14" s="372">
        <v>42.328398384925976</v>
      </c>
      <c r="W14" s="350"/>
      <c r="X14" s="368">
        <v>4728</v>
      </c>
      <c r="Y14" s="369">
        <v>58.908547221530029</v>
      </c>
      <c r="Z14" s="370">
        <v>3736</v>
      </c>
      <c r="AA14" s="371">
        <v>79.018612521150587</v>
      </c>
      <c r="AB14" s="370">
        <v>992</v>
      </c>
      <c r="AC14" s="372">
        <f t="shared" si="0"/>
        <v>20.98138747884941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8211</v>
      </c>
      <c r="E15" s="365">
        <f t="shared" si="2"/>
        <v>5193</v>
      </c>
      <c r="F15" s="366">
        <f t="shared" si="3"/>
        <v>63.244428206065038</v>
      </c>
      <c r="G15" s="365">
        <f t="shared" si="4"/>
        <v>3018</v>
      </c>
      <c r="H15" s="367">
        <f t="shared" si="3"/>
        <v>36.755571793934969</v>
      </c>
      <c r="I15" s="350"/>
      <c r="J15" s="368">
        <f t="shared" si="5"/>
        <v>1904</v>
      </c>
      <c r="K15" s="369">
        <f t="shared" si="6"/>
        <v>23.188405797101449</v>
      </c>
      <c r="L15" s="370">
        <v>728</v>
      </c>
      <c r="M15" s="371">
        <v>38.235294117647058</v>
      </c>
      <c r="N15" s="370">
        <v>1176</v>
      </c>
      <c r="O15" s="372">
        <v>61.764705882352942</v>
      </c>
      <c r="P15" s="350"/>
      <c r="Q15" s="368">
        <v>1441</v>
      </c>
      <c r="R15" s="369">
        <v>17.549628547071002</v>
      </c>
      <c r="S15" s="370">
        <v>832</v>
      </c>
      <c r="T15" s="371">
        <v>57.737682165163086</v>
      </c>
      <c r="U15" s="370">
        <v>609</v>
      </c>
      <c r="V15" s="372">
        <v>42.262317834836921</v>
      </c>
      <c r="W15" s="350"/>
      <c r="X15" s="368">
        <v>4866</v>
      </c>
      <c r="Y15" s="369">
        <v>59.261965655827552</v>
      </c>
      <c r="Z15" s="370">
        <v>3633</v>
      </c>
      <c r="AA15" s="371">
        <v>74.660912453760787</v>
      </c>
      <c r="AB15" s="370">
        <v>1233</v>
      </c>
      <c r="AC15" s="372">
        <f t="shared" si="0"/>
        <v>25.33908754623921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19020</v>
      </c>
      <c r="E16" s="365">
        <f t="shared" si="2"/>
        <v>11542</v>
      </c>
      <c r="F16" s="366">
        <f t="shared" si="3"/>
        <v>60.683491062039963</v>
      </c>
      <c r="G16" s="365">
        <f t="shared" si="4"/>
        <v>7478</v>
      </c>
      <c r="H16" s="367">
        <f t="shared" si="3"/>
        <v>39.316508937960045</v>
      </c>
      <c r="I16" s="350"/>
      <c r="J16" s="368">
        <f t="shared" si="5"/>
        <v>6107</v>
      </c>
      <c r="K16" s="369">
        <f t="shared" si="6"/>
        <v>32.108307045215561</v>
      </c>
      <c r="L16" s="370">
        <v>2470</v>
      </c>
      <c r="M16" s="371">
        <v>40.445390535451118</v>
      </c>
      <c r="N16" s="370">
        <v>3637</v>
      </c>
      <c r="O16" s="372">
        <v>59.554609464548882</v>
      </c>
      <c r="P16" s="350"/>
      <c r="Q16" s="368">
        <v>3513</v>
      </c>
      <c r="R16" s="369">
        <v>18.470031545741325</v>
      </c>
      <c r="S16" s="370">
        <v>2038</v>
      </c>
      <c r="T16" s="371">
        <v>58.013094221463135</v>
      </c>
      <c r="U16" s="370">
        <v>1475</v>
      </c>
      <c r="V16" s="372">
        <v>41.986905778536865</v>
      </c>
      <c r="W16" s="350"/>
      <c r="X16" s="368">
        <v>9400</v>
      </c>
      <c r="Y16" s="369">
        <v>49.421661409043111</v>
      </c>
      <c r="Z16" s="370">
        <v>7034</v>
      </c>
      <c r="AA16" s="371">
        <v>74.829787234042556</v>
      </c>
      <c r="AB16" s="370">
        <v>2366</v>
      </c>
      <c r="AC16" s="372">
        <f t="shared" si="0"/>
        <v>25.170212765957444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5128</v>
      </c>
      <c r="E17" s="375">
        <f t="shared" si="2"/>
        <v>3274</v>
      </c>
      <c r="F17" s="376">
        <f t="shared" si="3"/>
        <v>63.845553822152887</v>
      </c>
      <c r="G17" s="375">
        <f t="shared" si="4"/>
        <v>1854</v>
      </c>
      <c r="H17" s="367">
        <f t="shared" si="3"/>
        <v>36.154446177847113</v>
      </c>
      <c r="I17" s="350"/>
      <c r="J17" s="377">
        <f t="shared" si="5"/>
        <v>1306</v>
      </c>
      <c r="K17" s="378">
        <f t="shared" si="6"/>
        <v>25.46801872074883</v>
      </c>
      <c r="L17" s="375">
        <v>525</v>
      </c>
      <c r="M17" s="376">
        <v>40.199081163859113</v>
      </c>
      <c r="N17" s="375">
        <v>781</v>
      </c>
      <c r="O17" s="372">
        <v>59.800918836140895</v>
      </c>
      <c r="P17" s="350"/>
      <c r="Q17" s="377">
        <v>937</v>
      </c>
      <c r="R17" s="378">
        <v>18.272230889235569</v>
      </c>
      <c r="S17" s="375">
        <v>512</v>
      </c>
      <c r="T17" s="376">
        <v>54.642475987193173</v>
      </c>
      <c r="U17" s="375">
        <v>425</v>
      </c>
      <c r="V17" s="372">
        <v>45.357524012806834</v>
      </c>
      <c r="W17" s="350"/>
      <c r="X17" s="377">
        <v>2885</v>
      </c>
      <c r="Y17" s="378">
        <v>56.259750390015604</v>
      </c>
      <c r="Z17" s="375">
        <v>2237</v>
      </c>
      <c r="AA17" s="376">
        <v>77.538994800693246</v>
      </c>
      <c r="AB17" s="375">
        <v>648</v>
      </c>
      <c r="AC17" s="372">
        <f t="shared" si="0"/>
        <v>22.461005199306758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34719</v>
      </c>
      <c r="E18" s="365">
        <f t="shared" si="2"/>
        <v>22704</v>
      </c>
      <c r="F18" s="366">
        <f t="shared" si="3"/>
        <v>65.393588525015119</v>
      </c>
      <c r="G18" s="365">
        <f t="shared" si="4"/>
        <v>12015</v>
      </c>
      <c r="H18" s="367">
        <f t="shared" si="3"/>
        <v>34.606411474984874</v>
      </c>
      <c r="I18" s="350"/>
      <c r="J18" s="368">
        <f t="shared" si="5"/>
        <v>6745</v>
      </c>
      <c r="K18" s="369">
        <f t="shared" si="6"/>
        <v>19.427402862985684</v>
      </c>
      <c r="L18" s="370">
        <v>2760</v>
      </c>
      <c r="M18" s="371">
        <v>40.919199406968126</v>
      </c>
      <c r="N18" s="370">
        <v>3985</v>
      </c>
      <c r="O18" s="372">
        <v>59.080800593031881</v>
      </c>
      <c r="P18" s="350"/>
      <c r="Q18" s="368">
        <v>5108</v>
      </c>
      <c r="R18" s="369">
        <v>14.712405311212882</v>
      </c>
      <c r="S18" s="370">
        <v>2826</v>
      </c>
      <c r="T18" s="371">
        <v>55.324980422866091</v>
      </c>
      <c r="U18" s="370">
        <v>2282</v>
      </c>
      <c r="V18" s="372">
        <v>44.675019577133909</v>
      </c>
      <c r="W18" s="350"/>
      <c r="X18" s="368">
        <v>22866</v>
      </c>
      <c r="Y18" s="369">
        <v>65.860191825801436</v>
      </c>
      <c r="Z18" s="370">
        <v>17118</v>
      </c>
      <c r="AA18" s="371">
        <v>74.862240881658366</v>
      </c>
      <c r="AB18" s="370">
        <v>5748</v>
      </c>
      <c r="AC18" s="372">
        <f t="shared" si="0"/>
        <v>25.137759118341641</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23697</v>
      </c>
      <c r="E19" s="365">
        <f t="shared" si="2"/>
        <v>15135</v>
      </c>
      <c r="F19" s="366">
        <f t="shared" si="3"/>
        <v>63.86884415748829</v>
      </c>
      <c r="G19" s="365">
        <f t="shared" si="4"/>
        <v>8562</v>
      </c>
      <c r="H19" s="367">
        <f t="shared" si="3"/>
        <v>36.13115584251171</v>
      </c>
      <c r="I19" s="350"/>
      <c r="J19" s="368">
        <f t="shared" si="5"/>
        <v>5434</v>
      </c>
      <c r="K19" s="369">
        <f t="shared" si="6"/>
        <v>22.931172722285524</v>
      </c>
      <c r="L19" s="370">
        <v>2091</v>
      </c>
      <c r="M19" s="371">
        <v>38.479941111520063</v>
      </c>
      <c r="N19" s="370">
        <v>3343</v>
      </c>
      <c r="O19" s="372">
        <v>61.520058888479944</v>
      </c>
      <c r="P19" s="350"/>
      <c r="Q19" s="368">
        <v>3376</v>
      </c>
      <c r="R19" s="369">
        <v>14.246529096510107</v>
      </c>
      <c r="S19" s="370">
        <v>1953</v>
      </c>
      <c r="T19" s="371">
        <v>57.849526066350712</v>
      </c>
      <c r="U19" s="370">
        <v>1423</v>
      </c>
      <c r="V19" s="372">
        <v>42.150473933649288</v>
      </c>
      <c r="W19" s="350"/>
      <c r="X19" s="368">
        <v>14887</v>
      </c>
      <c r="Y19" s="369">
        <v>62.822298181204374</v>
      </c>
      <c r="Z19" s="370">
        <v>11091</v>
      </c>
      <c r="AA19" s="371">
        <v>74.501242694968767</v>
      </c>
      <c r="AB19" s="370">
        <v>3796</v>
      </c>
      <c r="AC19" s="372">
        <f t="shared" si="0"/>
        <v>25.498757305031233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45964</v>
      </c>
      <c r="E20" s="365">
        <f t="shared" si="2"/>
        <v>28874</v>
      </c>
      <c r="F20" s="366">
        <f t="shared" si="3"/>
        <v>62.818727699939082</v>
      </c>
      <c r="G20" s="365">
        <f t="shared" si="4"/>
        <v>17090</v>
      </c>
      <c r="H20" s="367">
        <f t="shared" si="3"/>
        <v>37.181272300060918</v>
      </c>
      <c r="I20" s="350"/>
      <c r="J20" s="368">
        <f t="shared" si="5"/>
        <v>13150</v>
      </c>
      <c r="K20" s="369">
        <f t="shared" si="6"/>
        <v>28.609346445043947</v>
      </c>
      <c r="L20" s="370">
        <v>5335</v>
      </c>
      <c r="M20" s="371">
        <v>40.570342205323193</v>
      </c>
      <c r="N20" s="370">
        <v>7815</v>
      </c>
      <c r="O20" s="372">
        <v>59.429657794676807</v>
      </c>
      <c r="P20" s="350"/>
      <c r="Q20" s="368">
        <v>7296</v>
      </c>
      <c r="R20" s="369">
        <v>15.873292141676092</v>
      </c>
      <c r="S20" s="370">
        <v>4148</v>
      </c>
      <c r="T20" s="371">
        <v>56.853070175438589</v>
      </c>
      <c r="U20" s="370">
        <v>3148</v>
      </c>
      <c r="V20" s="372">
        <v>43.146929824561404</v>
      </c>
      <c r="W20" s="350"/>
      <c r="X20" s="368">
        <v>25518</v>
      </c>
      <c r="Y20" s="369">
        <v>55.51736141327995</v>
      </c>
      <c r="Z20" s="370">
        <v>19391</v>
      </c>
      <c r="AA20" s="371">
        <v>75.989497609530531</v>
      </c>
      <c r="AB20" s="370">
        <v>6127</v>
      </c>
      <c r="AC20" s="372">
        <f t="shared" si="0"/>
        <v>24.010502390469473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47711</v>
      </c>
      <c r="E21" s="365">
        <f t="shared" si="2"/>
        <v>30924</v>
      </c>
      <c r="F21" s="366">
        <f t="shared" si="3"/>
        <v>64.815241768145711</v>
      </c>
      <c r="G21" s="365">
        <f t="shared" si="4"/>
        <v>16787</v>
      </c>
      <c r="H21" s="367">
        <f t="shared" si="3"/>
        <v>35.184758231854289</v>
      </c>
      <c r="I21" s="350"/>
      <c r="J21" s="368">
        <f t="shared" si="5"/>
        <v>10157</v>
      </c>
      <c r="K21" s="369">
        <f t="shared" si="6"/>
        <v>21.288591729370584</v>
      </c>
      <c r="L21" s="370">
        <v>4138</v>
      </c>
      <c r="M21" s="371">
        <v>40.740376095303731</v>
      </c>
      <c r="N21" s="370">
        <v>6019</v>
      </c>
      <c r="O21" s="372">
        <v>59.259623904696269</v>
      </c>
      <c r="P21" s="350"/>
      <c r="Q21" s="368">
        <v>8408</v>
      </c>
      <c r="R21" s="369">
        <v>17.622770430299092</v>
      </c>
      <c r="S21" s="370">
        <v>4784</v>
      </c>
      <c r="T21" s="371">
        <v>56.898192197906759</v>
      </c>
      <c r="U21" s="370">
        <v>3624</v>
      </c>
      <c r="V21" s="372">
        <v>43.101807802093248</v>
      </c>
      <c r="W21" s="350"/>
      <c r="X21" s="368">
        <v>29146</v>
      </c>
      <c r="Y21" s="369">
        <v>61.088637840330321</v>
      </c>
      <c r="Z21" s="370">
        <v>22002</v>
      </c>
      <c r="AA21" s="371">
        <v>75.488917861799223</v>
      </c>
      <c r="AB21" s="370">
        <v>7144</v>
      </c>
      <c r="AC21" s="372">
        <f t="shared" si="0"/>
        <v>24.511082138200781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12326</v>
      </c>
      <c r="E22" s="365">
        <f t="shared" si="2"/>
        <v>8067</v>
      </c>
      <c r="F22" s="366">
        <f t="shared" si="3"/>
        <v>65.447022553951001</v>
      </c>
      <c r="G22" s="365">
        <f t="shared" si="4"/>
        <v>4259</v>
      </c>
      <c r="H22" s="367">
        <f t="shared" si="3"/>
        <v>34.552977446049006</v>
      </c>
      <c r="I22" s="350"/>
      <c r="J22" s="368">
        <f t="shared" si="5"/>
        <v>2672</v>
      </c>
      <c r="K22" s="369">
        <f t="shared" si="6"/>
        <v>21.677754340418627</v>
      </c>
      <c r="L22" s="370">
        <v>1079</v>
      </c>
      <c r="M22" s="371">
        <v>40.381736526946113</v>
      </c>
      <c r="N22" s="370">
        <v>1593</v>
      </c>
      <c r="O22" s="372">
        <v>59.618263473053887</v>
      </c>
      <c r="P22" s="350"/>
      <c r="Q22" s="368">
        <v>1867</v>
      </c>
      <c r="R22" s="369">
        <v>15.146844069446699</v>
      </c>
      <c r="S22" s="370">
        <v>1055</v>
      </c>
      <c r="T22" s="371">
        <v>56.507766470273168</v>
      </c>
      <c r="U22" s="370">
        <v>812</v>
      </c>
      <c r="V22" s="372">
        <v>43.492233529726839</v>
      </c>
      <c r="W22" s="350"/>
      <c r="X22" s="368">
        <v>7787</v>
      </c>
      <c r="Y22" s="369">
        <v>63.175401590134669</v>
      </c>
      <c r="Z22" s="370">
        <v>5933</v>
      </c>
      <c r="AA22" s="371">
        <v>76.191087710286382</v>
      </c>
      <c r="AB22" s="370">
        <v>1854</v>
      </c>
      <c r="AC22" s="372">
        <f t="shared" si="0"/>
        <v>23.808912289713625</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27491</v>
      </c>
      <c r="E23" s="365">
        <f t="shared" si="2"/>
        <v>18506</v>
      </c>
      <c r="F23" s="366">
        <f t="shared" si="3"/>
        <v>67.316576334072963</v>
      </c>
      <c r="G23" s="365">
        <f t="shared" si="4"/>
        <v>8985</v>
      </c>
      <c r="H23" s="367">
        <f t="shared" si="3"/>
        <v>32.68342366592703</v>
      </c>
      <c r="I23" s="350"/>
      <c r="J23" s="368">
        <f t="shared" si="5"/>
        <v>5279</v>
      </c>
      <c r="K23" s="369">
        <f t="shared" si="6"/>
        <v>19.202648139391073</v>
      </c>
      <c r="L23" s="370">
        <v>2263</v>
      </c>
      <c r="M23" s="371">
        <v>42.867967418071608</v>
      </c>
      <c r="N23" s="370">
        <v>3016</v>
      </c>
      <c r="O23" s="372">
        <v>57.132032581928392</v>
      </c>
      <c r="P23" s="350"/>
      <c r="Q23" s="368">
        <v>4294</v>
      </c>
      <c r="R23" s="369">
        <v>15.619657342402968</v>
      </c>
      <c r="S23" s="370">
        <v>2410</v>
      </c>
      <c r="T23" s="371">
        <v>56.124825337680484</v>
      </c>
      <c r="U23" s="370">
        <v>1884</v>
      </c>
      <c r="V23" s="372">
        <v>43.875174662319516</v>
      </c>
      <c r="W23" s="350"/>
      <c r="X23" s="368">
        <v>17918</v>
      </c>
      <c r="Y23" s="369">
        <v>65.177694518205954</v>
      </c>
      <c r="Z23" s="370">
        <v>13833</v>
      </c>
      <c r="AA23" s="371">
        <v>77.201696617926103</v>
      </c>
      <c r="AB23" s="370">
        <v>4085</v>
      </c>
      <c r="AC23" s="372">
        <f t="shared" si="0"/>
        <v>22.798303382073893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65433</v>
      </c>
      <c r="E24" s="365">
        <f t="shared" si="2"/>
        <v>43304</v>
      </c>
      <c r="F24" s="366">
        <f t="shared" si="3"/>
        <v>66.18067336053673</v>
      </c>
      <c r="G24" s="365">
        <f t="shared" si="4"/>
        <v>22129</v>
      </c>
      <c r="H24" s="367">
        <f t="shared" si="3"/>
        <v>33.819326639463263</v>
      </c>
      <c r="I24" s="350"/>
      <c r="J24" s="368">
        <f t="shared" si="5"/>
        <v>16174</v>
      </c>
      <c r="K24" s="369">
        <f t="shared" si="6"/>
        <v>24.718414255803648</v>
      </c>
      <c r="L24" s="370">
        <v>7697</v>
      </c>
      <c r="M24" s="371">
        <v>47.588722641276121</v>
      </c>
      <c r="N24" s="370">
        <v>8477</v>
      </c>
      <c r="O24" s="372">
        <v>52.411277358723872</v>
      </c>
      <c r="P24" s="350"/>
      <c r="Q24" s="368">
        <v>9762</v>
      </c>
      <c r="R24" s="369">
        <v>14.919077529686856</v>
      </c>
      <c r="S24" s="370">
        <v>5721</v>
      </c>
      <c r="T24" s="371">
        <v>58.604794099569759</v>
      </c>
      <c r="U24" s="370">
        <v>4041</v>
      </c>
      <c r="V24" s="372">
        <v>41.395205900430234</v>
      </c>
      <c r="W24" s="350"/>
      <c r="X24" s="368">
        <v>39497</v>
      </c>
      <c r="Y24" s="369">
        <v>60.362508214509504</v>
      </c>
      <c r="Z24" s="370">
        <v>29886</v>
      </c>
      <c r="AA24" s="371">
        <v>75.666506316935468</v>
      </c>
      <c r="AB24" s="370">
        <v>9611</v>
      </c>
      <c r="AC24" s="372">
        <f t="shared" si="0"/>
        <v>24.333493683064535</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14227</v>
      </c>
      <c r="E25" s="365">
        <f t="shared" si="2"/>
        <v>7987</v>
      </c>
      <c r="F25" s="366">
        <f t="shared" si="3"/>
        <v>56.139734308005906</v>
      </c>
      <c r="G25" s="365">
        <f t="shared" si="4"/>
        <v>6240</v>
      </c>
      <c r="H25" s="367">
        <f t="shared" si="3"/>
        <v>43.860265691994094</v>
      </c>
      <c r="I25" s="350"/>
      <c r="J25" s="368">
        <f t="shared" si="5"/>
        <v>5387</v>
      </c>
      <c r="K25" s="369">
        <f t="shared" si="6"/>
        <v>37.864623603008361</v>
      </c>
      <c r="L25" s="370">
        <v>1900</v>
      </c>
      <c r="M25" s="371">
        <v>35.270094672359384</v>
      </c>
      <c r="N25" s="370">
        <v>3487</v>
      </c>
      <c r="O25" s="372">
        <v>64.729905327640608</v>
      </c>
      <c r="P25" s="350"/>
      <c r="Q25" s="368">
        <v>2111</v>
      </c>
      <c r="R25" s="369">
        <v>14.837984114711464</v>
      </c>
      <c r="S25" s="370">
        <v>1135</v>
      </c>
      <c r="T25" s="371">
        <v>53.765987683562287</v>
      </c>
      <c r="U25" s="370">
        <v>976</v>
      </c>
      <c r="V25" s="372">
        <v>46.234012316437706</v>
      </c>
      <c r="W25" s="350"/>
      <c r="X25" s="368">
        <v>6729</v>
      </c>
      <c r="Y25" s="369">
        <v>47.297392282280171</v>
      </c>
      <c r="Z25" s="370">
        <v>4952</v>
      </c>
      <c r="AA25" s="371">
        <v>73.5919155892406</v>
      </c>
      <c r="AB25" s="370">
        <v>1777</v>
      </c>
      <c r="AC25" s="372">
        <f t="shared" si="0"/>
        <v>26.408084410759397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3233</v>
      </c>
      <c r="E26" s="380">
        <f t="shared" si="2"/>
        <v>2169</v>
      </c>
      <c r="F26" s="381">
        <f t="shared" si="3"/>
        <v>67.089390658830808</v>
      </c>
      <c r="G26" s="380">
        <f t="shared" si="4"/>
        <v>1064</v>
      </c>
      <c r="H26" s="367">
        <f t="shared" si="3"/>
        <v>32.910609341169192</v>
      </c>
      <c r="I26" s="350"/>
      <c r="J26" s="377">
        <f t="shared" si="5"/>
        <v>647</v>
      </c>
      <c r="K26" s="378">
        <f t="shared" si="6"/>
        <v>20.012372409526755</v>
      </c>
      <c r="L26" s="375">
        <v>305</v>
      </c>
      <c r="M26" s="376">
        <v>47.140649149922723</v>
      </c>
      <c r="N26" s="375">
        <v>342</v>
      </c>
      <c r="O26" s="372">
        <v>52.859350850077277</v>
      </c>
      <c r="P26" s="350"/>
      <c r="Q26" s="377">
        <v>486</v>
      </c>
      <c r="R26" s="378">
        <v>15.032477575007732</v>
      </c>
      <c r="S26" s="375">
        <v>274</v>
      </c>
      <c r="T26" s="376">
        <v>56.378600823045268</v>
      </c>
      <c r="U26" s="375">
        <v>212</v>
      </c>
      <c r="V26" s="372">
        <v>43.621399176954732</v>
      </c>
      <c r="W26" s="350"/>
      <c r="X26" s="377">
        <v>2100</v>
      </c>
      <c r="Y26" s="378">
        <v>64.955150015465506</v>
      </c>
      <c r="Z26" s="375">
        <v>1590</v>
      </c>
      <c r="AA26" s="376">
        <v>75.714285714285708</v>
      </c>
      <c r="AB26" s="375">
        <v>510</v>
      </c>
      <c r="AC26" s="372">
        <f t="shared" si="0"/>
        <v>24.285714285714285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17179</v>
      </c>
      <c r="E27" s="380">
        <f t="shared" si="2"/>
        <v>11435</v>
      </c>
      <c r="F27" s="381">
        <f t="shared" si="3"/>
        <v>66.563827929448749</v>
      </c>
      <c r="G27" s="380">
        <f t="shared" si="4"/>
        <v>5744</v>
      </c>
      <c r="H27" s="367">
        <f t="shared" si="3"/>
        <v>33.436172070551258</v>
      </c>
      <c r="I27" s="350"/>
      <c r="J27" s="377">
        <f t="shared" si="5"/>
        <v>3320</v>
      </c>
      <c r="K27" s="378">
        <f t="shared" si="6"/>
        <v>19.325921182839515</v>
      </c>
      <c r="L27" s="375">
        <v>1359</v>
      </c>
      <c r="M27" s="376">
        <v>40.933734939759034</v>
      </c>
      <c r="N27" s="375">
        <v>1961</v>
      </c>
      <c r="O27" s="372">
        <v>59.066265060240966</v>
      </c>
      <c r="P27" s="350"/>
      <c r="Q27" s="377">
        <v>2577</v>
      </c>
      <c r="R27" s="378">
        <v>15.000873159089586</v>
      </c>
      <c r="S27" s="375">
        <v>1450</v>
      </c>
      <c r="T27" s="376">
        <v>56.26697710516104</v>
      </c>
      <c r="U27" s="375">
        <v>1127</v>
      </c>
      <c r="V27" s="372">
        <v>43.73302289483896</v>
      </c>
      <c r="W27" s="350"/>
      <c r="X27" s="377">
        <v>11282</v>
      </c>
      <c r="Y27" s="378">
        <v>65.673205658070898</v>
      </c>
      <c r="Z27" s="375">
        <v>8626</v>
      </c>
      <c r="AA27" s="376">
        <v>76.458074809430954</v>
      </c>
      <c r="AB27" s="375">
        <v>2656</v>
      </c>
      <c r="AC27" s="372">
        <f t="shared" si="0"/>
        <v>23.541925190569049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2201</v>
      </c>
      <c r="E28" s="380">
        <f t="shared" si="2"/>
        <v>1412</v>
      </c>
      <c r="F28" s="381">
        <f t="shared" si="3"/>
        <v>64.152657882780545</v>
      </c>
      <c r="G28" s="380">
        <f t="shared" si="4"/>
        <v>789</v>
      </c>
      <c r="H28" s="382">
        <f t="shared" si="3"/>
        <v>35.847342117219441</v>
      </c>
      <c r="I28" s="350"/>
      <c r="J28" s="377">
        <f t="shared" si="5"/>
        <v>505</v>
      </c>
      <c r="K28" s="378">
        <f t="shared" si="6"/>
        <v>22.944116310767832</v>
      </c>
      <c r="L28" s="375">
        <v>219</v>
      </c>
      <c r="M28" s="376">
        <v>43.366336633663366</v>
      </c>
      <c r="N28" s="375">
        <v>286</v>
      </c>
      <c r="O28" s="383">
        <v>56.633663366336627</v>
      </c>
      <c r="P28" s="350"/>
      <c r="Q28" s="377">
        <v>329</v>
      </c>
      <c r="R28" s="378">
        <v>14.94775102226261</v>
      </c>
      <c r="S28" s="375">
        <v>182</v>
      </c>
      <c r="T28" s="376">
        <v>55.319148936170215</v>
      </c>
      <c r="U28" s="375">
        <v>147</v>
      </c>
      <c r="V28" s="383">
        <v>44.680851063829785</v>
      </c>
      <c r="W28" s="350"/>
      <c r="X28" s="377">
        <v>1367</v>
      </c>
      <c r="Y28" s="378">
        <v>62.10813266696956</v>
      </c>
      <c r="Z28" s="375">
        <v>1011</v>
      </c>
      <c r="AA28" s="376">
        <v>73.957571324067302</v>
      </c>
      <c r="AB28" s="375">
        <v>356</v>
      </c>
      <c r="AC28" s="383">
        <f t="shared" si="0"/>
        <v>26.042428675932701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1183</v>
      </c>
      <c r="E29" s="386">
        <f t="shared" si="2"/>
        <v>632</v>
      </c>
      <c r="F29" s="387">
        <f t="shared" si="3"/>
        <v>53.423499577345737</v>
      </c>
      <c r="G29" s="386">
        <f t="shared" si="4"/>
        <v>551</v>
      </c>
      <c r="H29" s="388">
        <f t="shared" si="3"/>
        <v>46.57650042265427</v>
      </c>
      <c r="I29" s="350"/>
      <c r="J29" s="389">
        <f t="shared" si="5"/>
        <v>635</v>
      </c>
      <c r="K29" s="390">
        <f t="shared" si="6"/>
        <v>53.677092138630599</v>
      </c>
      <c r="L29" s="391">
        <v>242</v>
      </c>
      <c r="M29" s="392">
        <v>38.110236220472444</v>
      </c>
      <c r="N29" s="391">
        <v>393</v>
      </c>
      <c r="O29" s="393">
        <v>61.889763779527563</v>
      </c>
      <c r="P29" s="350"/>
      <c r="Q29" s="389">
        <v>174</v>
      </c>
      <c r="R29" s="390">
        <v>14.7083685545224</v>
      </c>
      <c r="S29" s="391">
        <v>107</v>
      </c>
      <c r="T29" s="392">
        <v>61.494252873563212</v>
      </c>
      <c r="U29" s="391">
        <v>67</v>
      </c>
      <c r="V29" s="393">
        <v>38.505747126436781</v>
      </c>
      <c r="W29" s="350"/>
      <c r="X29" s="389">
        <v>374</v>
      </c>
      <c r="Y29" s="390">
        <v>31.614539306847</v>
      </c>
      <c r="Z29" s="391">
        <v>283</v>
      </c>
      <c r="AA29" s="392">
        <v>75.668449197860966</v>
      </c>
      <c r="AB29" s="391">
        <v>91</v>
      </c>
      <c r="AC29" s="393">
        <f t="shared" si="0"/>
        <v>24.331550802139038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422098</v>
      </c>
      <c r="E31" s="1230">
        <f>L31+S31+Z31</f>
        <v>267575</v>
      </c>
      <c r="F31" s="1231">
        <f>E31/$D31*100</f>
        <v>63.391676814389072</v>
      </c>
      <c r="G31" s="1230">
        <f>N31+U31+AB31</f>
        <v>154523</v>
      </c>
      <c r="H31" s="1232">
        <f>G31/$D31*100</f>
        <v>36.608323185610928</v>
      </c>
      <c r="I31" s="320"/>
      <c r="J31" s="1233">
        <f>SUM(J12:J29)</f>
        <v>112390</v>
      </c>
      <c r="K31" s="1234">
        <f>J31/$D31*100</f>
        <v>26.626518012404706</v>
      </c>
      <c r="L31" s="1230">
        <f>SUM(L12:L29)</f>
        <v>45949</v>
      </c>
      <c r="M31" s="1231">
        <f>L31/$J31*100</f>
        <v>40.88353056321737</v>
      </c>
      <c r="N31" s="1230">
        <f>SUM(N12:N29)</f>
        <v>66441</v>
      </c>
      <c r="O31" s="1235">
        <f>N31/$J31*100</f>
        <v>59.116469436782637</v>
      </c>
      <c r="P31" s="320"/>
      <c r="Q31" s="1233">
        <f>SUM(Q12:Q29)</f>
        <v>67770</v>
      </c>
      <c r="R31" s="1234">
        <f>Q31/$D31*100</f>
        <v>16.055513174665599</v>
      </c>
      <c r="S31" s="1230">
        <f>SUM(S12:S29)</f>
        <v>38568</v>
      </c>
      <c r="T31" s="1231">
        <f>S31/$Q31*100</f>
        <v>56.910137228862325</v>
      </c>
      <c r="U31" s="1230">
        <f>SUM(U12:U29)</f>
        <v>29202</v>
      </c>
      <c r="V31" s="1235">
        <f>U31/$Q31*100</f>
        <v>43.089862771137675</v>
      </c>
      <c r="W31" s="320"/>
      <c r="X31" s="1233">
        <f>SUM(X12:X29)</f>
        <v>241938</v>
      </c>
      <c r="Y31" s="1234">
        <f>X31/$D31*100</f>
        <v>57.317968812929699</v>
      </c>
      <c r="Z31" s="1230">
        <f>SUM(Z12:Z29)</f>
        <v>183058</v>
      </c>
      <c r="AA31" s="1231">
        <f>Z31/$X31*100</f>
        <v>75.663186436194394</v>
      </c>
      <c r="AB31" s="1230">
        <f>SUM(AB12:AB29)</f>
        <v>58880</v>
      </c>
      <c r="AC31" s="1235">
        <f>AB31/$X31*100</f>
        <v>24.336813563805602</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45"/>
      <c r="C34" s="1445"/>
      <c r="D34" s="1445"/>
      <c r="E34" s="1445"/>
      <c r="F34" s="1445"/>
      <c r="G34" s="1445"/>
      <c r="H34" s="1445"/>
      <c r="I34" s="1445"/>
      <c r="J34" s="1445"/>
      <c r="K34" s="1445"/>
      <c r="L34" s="1445"/>
      <c r="M34" s="1445"/>
      <c r="N34" s="1445"/>
      <c r="O34" s="1445"/>
    </row>
    <row r="35" spans="2:15" s="329" customFormat="1" ht="29.25" customHeight="1" x14ac:dyDescent="0.25">
      <c r="B35" s="1446"/>
      <c r="C35" s="1446"/>
      <c r="D35" s="1446"/>
      <c r="E35" s="1446"/>
      <c r="F35" s="1446"/>
      <c r="G35" s="1446"/>
      <c r="H35" s="1446"/>
      <c r="I35" s="1446"/>
      <c r="J35" s="1446"/>
      <c r="K35" s="1446"/>
      <c r="L35" s="1446"/>
      <c r="M35" s="1446"/>
    </row>
    <row r="36" spans="2:15" s="329" customFormat="1" ht="4.5" customHeight="1" x14ac:dyDescent="0.25">
      <c r="B36" s="1436"/>
      <c r="C36" s="1436"/>
      <c r="D36" s="143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7"/>
      <c r="C2" s="1447"/>
    </row>
    <row r="3" spans="1:53" s="345" customFormat="1" ht="4.5" customHeight="1" x14ac:dyDescent="0.25">
      <c r="B3" s="1448"/>
      <c r="C3" s="1448"/>
    </row>
    <row r="4" spans="1:53" s="345" customFormat="1" ht="17.25" customHeight="1" x14ac:dyDescent="0.25">
      <c r="A4" s="1449" t="s">
        <v>422</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5">
      <c r="B5" s="1450" t="str">
        <f>porsaad!$B$6</f>
        <v>Situación a 31 de agosto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5"/>
    <row r="7" spans="1:53" s="322" customFormat="1" ht="12.75" customHeight="1" x14ac:dyDescent="0.25">
      <c r="A7" s="316"/>
      <c r="B7" s="1451" t="s">
        <v>12</v>
      </c>
      <c r="C7" s="317"/>
      <c r="D7" s="1454" t="s">
        <v>258</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5">
      <c r="A8" s="316"/>
      <c r="B8" s="1452"/>
      <c r="C8" s="317"/>
      <c r="D8" s="1456"/>
      <c r="E8" s="1457"/>
      <c r="F8" s="1457"/>
      <c r="G8" s="1457"/>
      <c r="H8" s="1457"/>
      <c r="I8" s="323"/>
      <c r="J8" s="1460" t="s">
        <v>259</v>
      </c>
      <c r="K8" s="1461"/>
      <c r="L8" s="1461"/>
      <c r="M8" s="1461"/>
      <c r="N8" s="1461"/>
      <c r="O8" s="1462"/>
      <c r="P8" s="317"/>
      <c r="Q8" s="1460" t="s">
        <v>260</v>
      </c>
      <c r="R8" s="1461"/>
      <c r="S8" s="1461"/>
      <c r="T8" s="1461"/>
      <c r="U8" s="1461"/>
      <c r="V8" s="1462"/>
      <c r="W8" s="317"/>
      <c r="X8" s="1460" t="s">
        <v>261</v>
      </c>
      <c r="Y8" s="1461"/>
      <c r="Z8" s="1461"/>
      <c r="AA8" s="1461"/>
      <c r="AB8" s="1461"/>
      <c r="AC8" s="1462"/>
      <c r="AD8" s="319"/>
      <c r="AE8" s="319"/>
      <c r="AF8" s="320"/>
      <c r="AG8" s="320"/>
      <c r="AH8" s="320"/>
      <c r="AI8" s="320"/>
      <c r="AJ8" s="320"/>
      <c r="AK8" s="320"/>
      <c r="AL8" s="321"/>
    </row>
    <row r="9" spans="1:53" s="322" customFormat="1" ht="21.75" customHeight="1" x14ac:dyDescent="0.25">
      <c r="A9" s="316"/>
      <c r="B9" s="1452"/>
      <c r="C9" s="317"/>
      <c r="D9" s="1463" t="s">
        <v>9</v>
      </c>
      <c r="E9" s="1464" t="s">
        <v>24</v>
      </c>
      <c r="F9" s="1465"/>
      <c r="G9" s="1464" t="s">
        <v>23</v>
      </c>
      <c r="H9" s="1466"/>
      <c r="I9" s="323"/>
      <c r="J9" s="1443" t="s">
        <v>9</v>
      </c>
      <c r="K9" s="1437" t="s">
        <v>266</v>
      </c>
      <c r="L9" s="1439" t="s">
        <v>24</v>
      </c>
      <c r="M9" s="1440"/>
      <c r="N9" s="1441" t="s">
        <v>23</v>
      </c>
      <c r="O9" s="1442"/>
      <c r="P9" s="317"/>
      <c r="Q9" s="1443" t="s">
        <v>9</v>
      </c>
      <c r="R9" s="1437" t="s">
        <v>266</v>
      </c>
      <c r="S9" s="1439" t="s">
        <v>24</v>
      </c>
      <c r="T9" s="1440"/>
      <c r="U9" s="1441" t="s">
        <v>23</v>
      </c>
      <c r="V9" s="1442"/>
      <c r="W9" s="317"/>
      <c r="X9" s="1443" t="s">
        <v>9</v>
      </c>
      <c r="Y9" s="1437" t="s">
        <v>266</v>
      </c>
      <c r="Z9" s="1439" t="s">
        <v>24</v>
      </c>
      <c r="AA9" s="1440"/>
      <c r="AB9" s="1441" t="s">
        <v>23</v>
      </c>
      <c r="AC9" s="1442"/>
      <c r="AD9" s="319"/>
      <c r="AE9" s="319"/>
      <c r="AF9" s="320"/>
      <c r="AG9" s="320"/>
      <c r="AH9" s="320"/>
      <c r="AI9" s="320"/>
      <c r="AJ9" s="320"/>
      <c r="AK9" s="320"/>
      <c r="AL9" s="321"/>
    </row>
    <row r="10" spans="1:53" s="322" customFormat="1" ht="36.75" customHeight="1" x14ac:dyDescent="0.25">
      <c r="A10" s="316"/>
      <c r="B10" s="1453"/>
      <c r="C10" s="317"/>
      <c r="D10" s="1444"/>
      <c r="E10" s="407" t="s">
        <v>9</v>
      </c>
      <c r="F10" s="403" t="s">
        <v>266</v>
      </c>
      <c r="G10" s="406" t="s">
        <v>9</v>
      </c>
      <c r="H10" s="886" t="s">
        <v>266</v>
      </c>
      <c r="I10" s="346"/>
      <c r="J10" s="1444"/>
      <c r="K10" s="1438"/>
      <c r="L10" s="404" t="s">
        <v>9</v>
      </c>
      <c r="M10" s="403" t="s">
        <v>266</v>
      </c>
      <c r="N10" s="407" t="s">
        <v>9</v>
      </c>
      <c r="O10" s="402" t="s">
        <v>266</v>
      </c>
      <c r="P10" s="347"/>
      <c r="Q10" s="1444"/>
      <c r="R10" s="1438"/>
      <c r="S10" s="404" t="s">
        <v>9</v>
      </c>
      <c r="T10" s="403" t="s">
        <v>266</v>
      </c>
      <c r="U10" s="407" t="s">
        <v>9</v>
      </c>
      <c r="V10" s="402" t="s">
        <v>266</v>
      </c>
      <c r="W10" s="347"/>
      <c r="X10" s="1444"/>
      <c r="Y10" s="1438"/>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133484</v>
      </c>
      <c r="E12" s="352">
        <f>L12+S12+Z12</f>
        <v>83330</v>
      </c>
      <c r="F12" s="353">
        <f>E12/$D12*100</f>
        <v>62.426957537982076</v>
      </c>
      <c r="G12" s="352">
        <f>N12+U12+AB12</f>
        <v>50154</v>
      </c>
      <c r="H12" s="354">
        <f>G12/$D12*100</f>
        <v>37.573042462017916</v>
      </c>
      <c r="I12" s="350"/>
      <c r="J12" s="355">
        <f>L12+N12</f>
        <v>41431</v>
      </c>
      <c r="K12" s="356">
        <f>J12/$D12*100</f>
        <v>31.038176860148031</v>
      </c>
      <c r="L12" s="357">
        <v>16598</v>
      </c>
      <c r="M12" s="353">
        <v>40.06178948130627</v>
      </c>
      <c r="N12" s="357">
        <v>24833</v>
      </c>
      <c r="O12" s="358">
        <v>59.938210518693737</v>
      </c>
      <c r="P12" s="350"/>
      <c r="Q12" s="355">
        <v>26630</v>
      </c>
      <c r="R12" s="356">
        <v>19.949956549099518</v>
      </c>
      <c r="S12" s="357">
        <v>16704</v>
      </c>
      <c r="T12" s="353">
        <v>62.72624859181375</v>
      </c>
      <c r="U12" s="357">
        <v>9926</v>
      </c>
      <c r="V12" s="358">
        <v>37.273751408186257</v>
      </c>
      <c r="W12" s="350"/>
      <c r="X12" s="355">
        <v>65423</v>
      </c>
      <c r="Y12" s="356">
        <v>49.011866590752447</v>
      </c>
      <c r="Z12" s="357">
        <v>50028</v>
      </c>
      <c r="AA12" s="353">
        <v>76.468520245173721</v>
      </c>
      <c r="AB12" s="357">
        <v>15395</v>
      </c>
      <c r="AC12" s="358">
        <f t="shared" ref="AC12:AC29" si="0">AB12/$X12*100</f>
        <v>23.531479754826286</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17047</v>
      </c>
      <c r="E13" s="365">
        <f t="shared" ref="E13:E29" si="2">L13+S13+Z13</f>
        <v>10728</v>
      </c>
      <c r="F13" s="366">
        <f t="shared" ref="F13:H29" si="3">E13/$D13*100</f>
        <v>62.931894174928139</v>
      </c>
      <c r="G13" s="365">
        <f t="shared" ref="G13:G29" si="4">N13+U13+AB13</f>
        <v>6319</v>
      </c>
      <c r="H13" s="367">
        <f t="shared" si="3"/>
        <v>37.068105825071861</v>
      </c>
      <c r="I13" s="350"/>
      <c r="J13" s="368">
        <f t="shared" ref="J13:J29" si="5">L13+N13</f>
        <v>3640</v>
      </c>
      <c r="K13" s="369">
        <f t="shared" ref="K13:K29" si="6">J13/$D13*100</f>
        <v>21.352730685751158</v>
      </c>
      <c r="L13" s="370">
        <v>1482</v>
      </c>
      <c r="M13" s="371">
        <v>40.714285714285715</v>
      </c>
      <c r="N13" s="370">
        <v>2158</v>
      </c>
      <c r="O13" s="372">
        <v>59.285714285714285</v>
      </c>
      <c r="P13" s="350"/>
      <c r="Q13" s="368">
        <v>3013</v>
      </c>
      <c r="R13" s="369">
        <v>17.674664163782484</v>
      </c>
      <c r="S13" s="370">
        <v>1752</v>
      </c>
      <c r="T13" s="371">
        <v>58.148025224029212</v>
      </c>
      <c r="U13" s="370">
        <v>1261</v>
      </c>
      <c r="V13" s="372">
        <v>41.851974775970788</v>
      </c>
      <c r="W13" s="350"/>
      <c r="X13" s="368">
        <v>10394</v>
      </c>
      <c r="Y13" s="369">
        <v>60.97260515046635</v>
      </c>
      <c r="Z13" s="370">
        <v>7494</v>
      </c>
      <c r="AA13" s="371">
        <v>72.099288050798535</v>
      </c>
      <c r="AB13" s="370">
        <v>2900</v>
      </c>
      <c r="AC13" s="372">
        <f t="shared" si="0"/>
        <v>27.900711949201462</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11376</v>
      </c>
      <c r="E14" s="365">
        <f t="shared" si="2"/>
        <v>7310</v>
      </c>
      <c r="F14" s="366">
        <f t="shared" si="3"/>
        <v>64.258087201125178</v>
      </c>
      <c r="G14" s="365">
        <f t="shared" si="4"/>
        <v>4066</v>
      </c>
      <c r="H14" s="367">
        <f t="shared" si="3"/>
        <v>35.741912798874829</v>
      </c>
      <c r="I14" s="350"/>
      <c r="J14" s="368">
        <f t="shared" si="5"/>
        <v>2781</v>
      </c>
      <c r="K14" s="369">
        <f t="shared" si="6"/>
        <v>24.446202531645568</v>
      </c>
      <c r="L14" s="370">
        <v>1082</v>
      </c>
      <c r="M14" s="371">
        <v>38.906868033081629</v>
      </c>
      <c r="N14" s="370">
        <v>1699</v>
      </c>
      <c r="O14" s="372">
        <v>61.093131966918378</v>
      </c>
      <c r="P14" s="350"/>
      <c r="Q14" s="368">
        <v>2326</v>
      </c>
      <c r="R14" s="369">
        <v>20.446554149085795</v>
      </c>
      <c r="S14" s="370">
        <v>1367</v>
      </c>
      <c r="T14" s="371">
        <v>58.770421324161646</v>
      </c>
      <c r="U14" s="370">
        <v>959</v>
      </c>
      <c r="V14" s="372">
        <v>41.229578675838347</v>
      </c>
      <c r="W14" s="350"/>
      <c r="X14" s="368">
        <v>6269</v>
      </c>
      <c r="Y14" s="369">
        <v>55.10724331926864</v>
      </c>
      <c r="Z14" s="370">
        <v>4861</v>
      </c>
      <c r="AA14" s="371">
        <v>77.540277556229071</v>
      </c>
      <c r="AB14" s="370">
        <v>1408</v>
      </c>
      <c r="AC14" s="372">
        <f t="shared" si="0"/>
        <v>22.459722443770936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10903</v>
      </c>
      <c r="E15" s="365">
        <f t="shared" si="2"/>
        <v>6453</v>
      </c>
      <c r="F15" s="366">
        <f t="shared" si="3"/>
        <v>59.185545262771711</v>
      </c>
      <c r="G15" s="365">
        <f t="shared" si="4"/>
        <v>4450</v>
      </c>
      <c r="H15" s="367">
        <f t="shared" si="3"/>
        <v>40.814454737228282</v>
      </c>
      <c r="I15" s="350"/>
      <c r="J15" s="368">
        <f t="shared" si="5"/>
        <v>3310</v>
      </c>
      <c r="K15" s="369">
        <f t="shared" si="6"/>
        <v>30.358616894432728</v>
      </c>
      <c r="L15" s="370">
        <v>1279</v>
      </c>
      <c r="M15" s="371">
        <v>38.640483383685805</v>
      </c>
      <c r="N15" s="370">
        <v>2031</v>
      </c>
      <c r="O15" s="372">
        <v>61.359516616314203</v>
      </c>
      <c r="P15" s="350"/>
      <c r="Q15" s="368">
        <v>2218</v>
      </c>
      <c r="R15" s="369">
        <v>20.343024855544346</v>
      </c>
      <c r="S15" s="370">
        <v>1233</v>
      </c>
      <c r="T15" s="371">
        <v>55.590622182146078</v>
      </c>
      <c r="U15" s="370">
        <v>985</v>
      </c>
      <c r="V15" s="372">
        <v>44.409377817853922</v>
      </c>
      <c r="W15" s="350"/>
      <c r="X15" s="368">
        <v>5375</v>
      </c>
      <c r="Y15" s="369">
        <v>49.298358250022929</v>
      </c>
      <c r="Z15" s="370">
        <v>3941</v>
      </c>
      <c r="AA15" s="371">
        <v>73.32093023255814</v>
      </c>
      <c r="AB15" s="370">
        <v>1434</v>
      </c>
      <c r="AC15" s="372">
        <f t="shared" si="0"/>
        <v>26.67906976744186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19358</v>
      </c>
      <c r="E16" s="365">
        <f t="shared" si="2"/>
        <v>11060</v>
      </c>
      <c r="F16" s="366">
        <f t="shared" si="3"/>
        <v>57.134001446430418</v>
      </c>
      <c r="G16" s="365">
        <f t="shared" si="4"/>
        <v>8298</v>
      </c>
      <c r="H16" s="367">
        <f t="shared" si="3"/>
        <v>42.865998553569582</v>
      </c>
      <c r="I16" s="350"/>
      <c r="J16" s="368">
        <f t="shared" si="5"/>
        <v>7760</v>
      </c>
      <c r="K16" s="369">
        <f t="shared" si="6"/>
        <v>40.086785824981916</v>
      </c>
      <c r="L16" s="370">
        <v>3112</v>
      </c>
      <c r="M16" s="371">
        <v>40.103092783505154</v>
      </c>
      <c r="N16" s="370">
        <v>4648</v>
      </c>
      <c r="O16" s="372">
        <v>59.896907216494846</v>
      </c>
      <c r="P16" s="350"/>
      <c r="Q16" s="368">
        <v>4048</v>
      </c>
      <c r="R16" s="369">
        <v>20.911251162310158</v>
      </c>
      <c r="S16" s="370">
        <v>2458</v>
      </c>
      <c r="T16" s="371">
        <v>60.721343873517789</v>
      </c>
      <c r="U16" s="370">
        <v>1590</v>
      </c>
      <c r="V16" s="372">
        <v>39.278656126482211</v>
      </c>
      <c r="W16" s="350"/>
      <c r="X16" s="368">
        <v>7550</v>
      </c>
      <c r="Y16" s="369">
        <v>39.001963012707925</v>
      </c>
      <c r="Z16" s="370">
        <v>5490</v>
      </c>
      <c r="AA16" s="371">
        <v>72.715231788079464</v>
      </c>
      <c r="AB16" s="370">
        <v>2060</v>
      </c>
      <c r="AC16" s="372">
        <f t="shared" si="0"/>
        <v>27.284768211920529</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7869</v>
      </c>
      <c r="E17" s="375">
        <f t="shared" si="2"/>
        <v>4978</v>
      </c>
      <c r="F17" s="376">
        <f t="shared" si="3"/>
        <v>63.260897191510992</v>
      </c>
      <c r="G17" s="375">
        <f t="shared" si="4"/>
        <v>2891</v>
      </c>
      <c r="H17" s="367">
        <f t="shared" si="3"/>
        <v>36.739102808489008</v>
      </c>
      <c r="I17" s="350"/>
      <c r="J17" s="377">
        <f t="shared" si="5"/>
        <v>1892</v>
      </c>
      <c r="K17" s="378">
        <f t="shared" si="6"/>
        <v>24.043715846994534</v>
      </c>
      <c r="L17" s="375">
        <v>760</v>
      </c>
      <c r="M17" s="376">
        <v>40.169133192389005</v>
      </c>
      <c r="N17" s="375">
        <v>1132</v>
      </c>
      <c r="O17" s="372">
        <v>59.830866807610995</v>
      </c>
      <c r="P17" s="350"/>
      <c r="Q17" s="377">
        <v>1650</v>
      </c>
      <c r="R17" s="378">
        <v>20.968356843309188</v>
      </c>
      <c r="S17" s="375">
        <v>913</v>
      </c>
      <c r="T17" s="376">
        <v>55.333333333333336</v>
      </c>
      <c r="U17" s="375">
        <v>737</v>
      </c>
      <c r="V17" s="372">
        <v>44.666666666666664</v>
      </c>
      <c r="W17" s="350"/>
      <c r="X17" s="377">
        <v>4327</v>
      </c>
      <c r="Y17" s="378">
        <v>54.987927309696275</v>
      </c>
      <c r="Z17" s="375">
        <v>3305</v>
      </c>
      <c r="AA17" s="376">
        <v>76.380864340189504</v>
      </c>
      <c r="AB17" s="375">
        <v>1022</v>
      </c>
      <c r="AC17" s="372">
        <f t="shared" si="0"/>
        <v>23.619135659810492</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41936</v>
      </c>
      <c r="E18" s="365">
        <f t="shared" si="2"/>
        <v>26337</v>
      </c>
      <c r="F18" s="366">
        <f t="shared" si="3"/>
        <v>62.802842426554747</v>
      </c>
      <c r="G18" s="365">
        <f t="shared" si="4"/>
        <v>15599</v>
      </c>
      <c r="H18" s="367">
        <f t="shared" si="3"/>
        <v>37.197157573445253</v>
      </c>
      <c r="I18" s="350"/>
      <c r="J18" s="368">
        <f t="shared" si="5"/>
        <v>9794</v>
      </c>
      <c r="K18" s="369">
        <f t="shared" si="6"/>
        <v>23.354635635253722</v>
      </c>
      <c r="L18" s="370">
        <v>4048</v>
      </c>
      <c r="M18" s="371">
        <v>41.331427404533386</v>
      </c>
      <c r="N18" s="370">
        <v>5746</v>
      </c>
      <c r="O18" s="372">
        <v>58.668572595466614</v>
      </c>
      <c r="P18" s="350"/>
      <c r="Q18" s="368">
        <v>7058</v>
      </c>
      <c r="R18" s="369">
        <v>16.830408241129341</v>
      </c>
      <c r="S18" s="370">
        <v>3934</v>
      </c>
      <c r="T18" s="371">
        <v>55.738169453102856</v>
      </c>
      <c r="U18" s="370">
        <v>3124</v>
      </c>
      <c r="V18" s="372">
        <v>44.261830546897144</v>
      </c>
      <c r="W18" s="350"/>
      <c r="X18" s="368">
        <v>25084</v>
      </c>
      <c r="Y18" s="369">
        <v>59.814956123616938</v>
      </c>
      <c r="Z18" s="370">
        <v>18355</v>
      </c>
      <c r="AA18" s="371">
        <v>73.174134906713434</v>
      </c>
      <c r="AB18" s="370">
        <v>6729</v>
      </c>
      <c r="AC18" s="372">
        <f t="shared" si="0"/>
        <v>26.825865093286556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26014</v>
      </c>
      <c r="E19" s="365">
        <f t="shared" si="2"/>
        <v>15850</v>
      </c>
      <c r="F19" s="366">
        <f t="shared" si="3"/>
        <v>60.928730683478129</v>
      </c>
      <c r="G19" s="365">
        <f t="shared" si="4"/>
        <v>10164</v>
      </c>
      <c r="H19" s="367">
        <f t="shared" si="3"/>
        <v>39.071269316521871</v>
      </c>
      <c r="I19" s="350"/>
      <c r="J19" s="368">
        <f t="shared" si="5"/>
        <v>6707</v>
      </c>
      <c r="K19" s="369">
        <f t="shared" si="6"/>
        <v>25.782271084800492</v>
      </c>
      <c r="L19" s="370">
        <v>2665</v>
      </c>
      <c r="M19" s="371">
        <v>39.734605635902788</v>
      </c>
      <c r="N19" s="370">
        <v>4042</v>
      </c>
      <c r="O19" s="372">
        <v>60.265394364097212</v>
      </c>
      <c r="P19" s="350"/>
      <c r="Q19" s="368">
        <v>4621</v>
      </c>
      <c r="R19" s="369">
        <v>17.763511955101098</v>
      </c>
      <c r="S19" s="370">
        <v>2673</v>
      </c>
      <c r="T19" s="371">
        <v>57.844622376109065</v>
      </c>
      <c r="U19" s="370">
        <v>1948</v>
      </c>
      <c r="V19" s="372">
        <v>42.155377623890935</v>
      </c>
      <c r="W19" s="350"/>
      <c r="X19" s="368">
        <v>14686</v>
      </c>
      <c r="Y19" s="369">
        <v>56.454216960098414</v>
      </c>
      <c r="Z19" s="370">
        <v>10512</v>
      </c>
      <c r="AA19" s="371">
        <v>71.578373961596071</v>
      </c>
      <c r="AB19" s="370">
        <v>4174</v>
      </c>
      <c r="AC19" s="372">
        <f t="shared" si="0"/>
        <v>28.421626038403925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94378</v>
      </c>
      <c r="E20" s="365">
        <f t="shared" si="2"/>
        <v>59946</v>
      </c>
      <c r="F20" s="366">
        <f t="shared" si="3"/>
        <v>63.516921316408478</v>
      </c>
      <c r="G20" s="365">
        <f t="shared" si="4"/>
        <v>34432</v>
      </c>
      <c r="H20" s="367">
        <f t="shared" si="3"/>
        <v>36.483078683591515</v>
      </c>
      <c r="I20" s="350"/>
      <c r="J20" s="368">
        <f t="shared" si="5"/>
        <v>21604</v>
      </c>
      <c r="K20" s="369">
        <f t="shared" si="6"/>
        <v>22.8909279705016</v>
      </c>
      <c r="L20" s="370">
        <v>8672</v>
      </c>
      <c r="M20" s="371">
        <v>40.140714682466211</v>
      </c>
      <c r="N20" s="370">
        <v>12932</v>
      </c>
      <c r="O20" s="372">
        <v>59.859285317533796</v>
      </c>
      <c r="P20" s="350"/>
      <c r="Q20" s="368">
        <v>17552</v>
      </c>
      <c r="R20" s="369">
        <v>18.597554514823369</v>
      </c>
      <c r="S20" s="370">
        <v>10140</v>
      </c>
      <c r="T20" s="371">
        <v>57.771194165907012</v>
      </c>
      <c r="U20" s="370">
        <v>7412</v>
      </c>
      <c r="V20" s="372">
        <v>42.228805834092981</v>
      </c>
      <c r="W20" s="350"/>
      <c r="X20" s="368">
        <v>55222</v>
      </c>
      <c r="Y20" s="369">
        <v>58.511517514675027</v>
      </c>
      <c r="Z20" s="370">
        <v>41134</v>
      </c>
      <c r="AA20" s="371">
        <v>74.488428524863281</v>
      </c>
      <c r="AB20" s="370">
        <v>14088</v>
      </c>
      <c r="AC20" s="372">
        <f t="shared" si="0"/>
        <v>25.511571475136719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65623</v>
      </c>
      <c r="E21" s="365">
        <f t="shared" si="2"/>
        <v>40814</v>
      </c>
      <c r="F21" s="366">
        <f t="shared" si="3"/>
        <v>62.194657360986241</v>
      </c>
      <c r="G21" s="365">
        <f t="shared" si="4"/>
        <v>24809</v>
      </c>
      <c r="H21" s="367">
        <f t="shared" si="3"/>
        <v>37.805342639013759</v>
      </c>
      <c r="I21" s="350"/>
      <c r="J21" s="368">
        <f t="shared" si="5"/>
        <v>16613</v>
      </c>
      <c r="K21" s="369">
        <f t="shared" si="6"/>
        <v>25.315819148774061</v>
      </c>
      <c r="L21" s="370">
        <v>6821</v>
      </c>
      <c r="M21" s="371">
        <v>41.0582074279179</v>
      </c>
      <c r="N21" s="370">
        <v>9792</v>
      </c>
      <c r="O21" s="372">
        <v>58.941792572082107</v>
      </c>
      <c r="P21" s="350"/>
      <c r="Q21" s="368">
        <v>13424</v>
      </c>
      <c r="R21" s="369">
        <v>20.456242475961172</v>
      </c>
      <c r="S21" s="370">
        <v>7905</v>
      </c>
      <c r="T21" s="371">
        <v>58.887067938021453</v>
      </c>
      <c r="U21" s="370">
        <v>5519</v>
      </c>
      <c r="V21" s="372">
        <v>41.112932061978547</v>
      </c>
      <c r="W21" s="350"/>
      <c r="X21" s="368">
        <v>35586</v>
      </c>
      <c r="Y21" s="369">
        <v>54.22793837526477</v>
      </c>
      <c r="Z21" s="370">
        <v>26088</v>
      </c>
      <c r="AA21" s="371">
        <v>73.309728544933407</v>
      </c>
      <c r="AB21" s="370">
        <v>9498</v>
      </c>
      <c r="AC21" s="372">
        <f t="shared" si="0"/>
        <v>26.6902714550666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12670</v>
      </c>
      <c r="E22" s="365">
        <f t="shared" si="2"/>
        <v>8039</v>
      </c>
      <c r="F22" s="366">
        <f t="shared" si="3"/>
        <v>63.449092344119975</v>
      </c>
      <c r="G22" s="365">
        <f t="shared" si="4"/>
        <v>4631</v>
      </c>
      <c r="H22" s="367">
        <f t="shared" si="3"/>
        <v>36.550907655880032</v>
      </c>
      <c r="I22" s="350"/>
      <c r="J22" s="368">
        <f t="shared" si="5"/>
        <v>3352</v>
      </c>
      <c r="K22" s="369">
        <f t="shared" si="6"/>
        <v>26.456195737963697</v>
      </c>
      <c r="L22" s="370">
        <v>1404</v>
      </c>
      <c r="M22" s="371">
        <v>41.885441527446297</v>
      </c>
      <c r="N22" s="370">
        <v>1948</v>
      </c>
      <c r="O22" s="372">
        <v>58.114558472553703</v>
      </c>
      <c r="P22" s="350"/>
      <c r="Q22" s="368">
        <v>2277</v>
      </c>
      <c r="R22" s="369">
        <v>17.971586424625098</v>
      </c>
      <c r="S22" s="370">
        <v>1365</v>
      </c>
      <c r="T22" s="371">
        <v>59.947299077733859</v>
      </c>
      <c r="U22" s="370">
        <v>912</v>
      </c>
      <c r="V22" s="372">
        <v>40.052700922266141</v>
      </c>
      <c r="W22" s="350"/>
      <c r="X22" s="368">
        <v>7041</v>
      </c>
      <c r="Y22" s="369">
        <v>55.572217837411209</v>
      </c>
      <c r="Z22" s="370">
        <v>5270</v>
      </c>
      <c r="AA22" s="371">
        <v>74.847322823462576</v>
      </c>
      <c r="AB22" s="370">
        <v>1771</v>
      </c>
      <c r="AC22" s="372">
        <f t="shared" si="0"/>
        <v>25.152677176537424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29536</v>
      </c>
      <c r="E23" s="365">
        <f t="shared" si="2"/>
        <v>18265</v>
      </c>
      <c r="F23" s="366">
        <f t="shared" si="3"/>
        <v>61.839788732394361</v>
      </c>
      <c r="G23" s="365">
        <f t="shared" si="4"/>
        <v>11271</v>
      </c>
      <c r="H23" s="367">
        <f t="shared" si="3"/>
        <v>38.160211267605632</v>
      </c>
      <c r="I23" s="350"/>
      <c r="J23" s="368">
        <f t="shared" si="5"/>
        <v>8231</v>
      </c>
      <c r="K23" s="369">
        <f t="shared" si="6"/>
        <v>27.867686890574216</v>
      </c>
      <c r="L23" s="370">
        <v>3171</v>
      </c>
      <c r="M23" s="371">
        <v>38.525088081642572</v>
      </c>
      <c r="N23" s="370">
        <v>5060</v>
      </c>
      <c r="O23" s="372">
        <v>61.474911918357435</v>
      </c>
      <c r="P23" s="350"/>
      <c r="Q23" s="368">
        <v>5320</v>
      </c>
      <c r="R23" s="369">
        <v>18.011917659804983</v>
      </c>
      <c r="S23" s="370">
        <v>3107</v>
      </c>
      <c r="T23" s="371">
        <v>58.402255639097746</v>
      </c>
      <c r="U23" s="370">
        <v>2213</v>
      </c>
      <c r="V23" s="372">
        <v>41.597744360902254</v>
      </c>
      <c r="W23" s="350"/>
      <c r="X23" s="368">
        <v>15985</v>
      </c>
      <c r="Y23" s="369">
        <v>54.120395449620808</v>
      </c>
      <c r="Z23" s="370">
        <v>11987</v>
      </c>
      <c r="AA23" s="371">
        <v>74.989052236471693</v>
      </c>
      <c r="AB23" s="370">
        <v>3998</v>
      </c>
      <c r="AC23" s="372">
        <f t="shared" si="0"/>
        <v>25.010947763528307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76388</v>
      </c>
      <c r="E24" s="365">
        <f t="shared" si="2"/>
        <v>48556</v>
      </c>
      <c r="F24" s="366">
        <f t="shared" si="3"/>
        <v>63.564957846782221</v>
      </c>
      <c r="G24" s="365">
        <f t="shared" si="4"/>
        <v>27832</v>
      </c>
      <c r="H24" s="367">
        <f t="shared" si="3"/>
        <v>36.435042153217786</v>
      </c>
      <c r="I24" s="350"/>
      <c r="J24" s="368">
        <f t="shared" si="5"/>
        <v>21821</v>
      </c>
      <c r="K24" s="369">
        <f t="shared" si="6"/>
        <v>28.566005131696077</v>
      </c>
      <c r="L24" s="370">
        <v>9617</v>
      </c>
      <c r="M24" s="371">
        <v>44.07222400439943</v>
      </c>
      <c r="N24" s="370">
        <v>12204</v>
      </c>
      <c r="O24" s="372">
        <v>55.92777599560057</v>
      </c>
      <c r="P24" s="350"/>
      <c r="Q24" s="368">
        <v>13458</v>
      </c>
      <c r="R24" s="369">
        <v>17.617950463423572</v>
      </c>
      <c r="S24" s="370">
        <v>8198</v>
      </c>
      <c r="T24" s="371">
        <v>60.915440630108485</v>
      </c>
      <c r="U24" s="370">
        <v>5260</v>
      </c>
      <c r="V24" s="372">
        <v>39.084559369891515</v>
      </c>
      <c r="W24" s="350"/>
      <c r="X24" s="368">
        <v>41109</v>
      </c>
      <c r="Y24" s="369">
        <v>53.816044404880344</v>
      </c>
      <c r="Z24" s="370">
        <v>30741</v>
      </c>
      <c r="AA24" s="371">
        <v>74.779245420710794</v>
      </c>
      <c r="AB24" s="370">
        <v>10368</v>
      </c>
      <c r="AC24" s="372">
        <f t="shared" si="0"/>
        <v>25.220754579289206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17993</v>
      </c>
      <c r="E25" s="365">
        <f t="shared" si="2"/>
        <v>9754</v>
      </c>
      <c r="F25" s="366">
        <f t="shared" si="3"/>
        <v>54.209970544100486</v>
      </c>
      <c r="G25" s="365">
        <f t="shared" si="4"/>
        <v>8239</v>
      </c>
      <c r="H25" s="367">
        <f t="shared" si="3"/>
        <v>45.790029455899514</v>
      </c>
      <c r="I25" s="350"/>
      <c r="J25" s="368">
        <f t="shared" si="5"/>
        <v>7558</v>
      </c>
      <c r="K25" s="369">
        <f t="shared" si="6"/>
        <v>42.005224253876506</v>
      </c>
      <c r="L25" s="370">
        <v>2749</v>
      </c>
      <c r="M25" s="371">
        <v>36.372056099497222</v>
      </c>
      <c r="N25" s="370">
        <v>4809</v>
      </c>
      <c r="O25" s="372">
        <v>63.627943900502778</v>
      </c>
      <c r="P25" s="350"/>
      <c r="Q25" s="368">
        <v>3305</v>
      </c>
      <c r="R25" s="369">
        <v>18.368254321124883</v>
      </c>
      <c r="S25" s="370">
        <v>1787</v>
      </c>
      <c r="T25" s="371">
        <v>54.069591527987896</v>
      </c>
      <c r="U25" s="370">
        <v>1518</v>
      </c>
      <c r="V25" s="372">
        <v>45.930408472012104</v>
      </c>
      <c r="W25" s="350"/>
      <c r="X25" s="368">
        <v>7130</v>
      </c>
      <c r="Y25" s="369">
        <v>39.626521424998614</v>
      </c>
      <c r="Z25" s="370">
        <v>5218</v>
      </c>
      <c r="AA25" s="371">
        <v>73.183730715287524</v>
      </c>
      <c r="AB25" s="370">
        <v>1912</v>
      </c>
      <c r="AC25" s="372">
        <f t="shared" si="0"/>
        <v>26.816269284712487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6580</v>
      </c>
      <c r="E26" s="380">
        <f t="shared" si="2"/>
        <v>4166</v>
      </c>
      <c r="F26" s="381">
        <f t="shared" si="3"/>
        <v>63.31306990881459</v>
      </c>
      <c r="G26" s="380">
        <f t="shared" si="4"/>
        <v>2414</v>
      </c>
      <c r="H26" s="367">
        <f t="shared" si="3"/>
        <v>36.68693009118541</v>
      </c>
      <c r="I26" s="350"/>
      <c r="J26" s="377">
        <f t="shared" si="5"/>
        <v>1194</v>
      </c>
      <c r="K26" s="378">
        <f t="shared" si="6"/>
        <v>18.145896656534955</v>
      </c>
      <c r="L26" s="375">
        <v>454</v>
      </c>
      <c r="M26" s="376">
        <v>38.023450586264659</v>
      </c>
      <c r="N26" s="375">
        <v>740</v>
      </c>
      <c r="O26" s="372">
        <v>61.976549413735341</v>
      </c>
      <c r="P26" s="350"/>
      <c r="Q26" s="377">
        <v>911</v>
      </c>
      <c r="R26" s="378">
        <v>13.844984802431611</v>
      </c>
      <c r="S26" s="375">
        <v>476</v>
      </c>
      <c r="T26" s="376">
        <v>52.250274423710209</v>
      </c>
      <c r="U26" s="375">
        <v>435</v>
      </c>
      <c r="V26" s="372">
        <v>47.749725576289791</v>
      </c>
      <c r="W26" s="350"/>
      <c r="X26" s="377">
        <v>4475</v>
      </c>
      <c r="Y26" s="378">
        <v>68.00911854103343</v>
      </c>
      <c r="Z26" s="375">
        <v>3236</v>
      </c>
      <c r="AA26" s="376">
        <v>72.312849162011176</v>
      </c>
      <c r="AB26" s="375">
        <v>1239</v>
      </c>
      <c r="AC26" s="372">
        <f t="shared" si="0"/>
        <v>27.687150837988828</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24075</v>
      </c>
      <c r="E27" s="380">
        <f t="shared" si="2"/>
        <v>14696</v>
      </c>
      <c r="F27" s="381">
        <f t="shared" si="3"/>
        <v>61.042575285565938</v>
      </c>
      <c r="G27" s="380">
        <f t="shared" si="4"/>
        <v>9379</v>
      </c>
      <c r="H27" s="367">
        <f t="shared" si="3"/>
        <v>38.957424714434055</v>
      </c>
      <c r="I27" s="350"/>
      <c r="J27" s="377">
        <f t="shared" si="5"/>
        <v>5930</v>
      </c>
      <c r="K27" s="378">
        <f t="shared" si="6"/>
        <v>24.631360332294911</v>
      </c>
      <c r="L27" s="375">
        <v>2282</v>
      </c>
      <c r="M27" s="376">
        <v>38.4822934232715</v>
      </c>
      <c r="N27" s="375">
        <v>3648</v>
      </c>
      <c r="O27" s="372">
        <v>61.5177065767285</v>
      </c>
      <c r="P27" s="350"/>
      <c r="Q27" s="377">
        <v>4317</v>
      </c>
      <c r="R27" s="378">
        <v>17.931464174454828</v>
      </c>
      <c r="S27" s="375">
        <v>2336</v>
      </c>
      <c r="T27" s="376">
        <v>54.11165160991429</v>
      </c>
      <c r="U27" s="375">
        <v>1981</v>
      </c>
      <c r="V27" s="372">
        <v>45.88834839008571</v>
      </c>
      <c r="W27" s="350"/>
      <c r="X27" s="377">
        <v>13828</v>
      </c>
      <c r="Y27" s="378">
        <v>57.437175493250258</v>
      </c>
      <c r="Z27" s="375">
        <v>10078</v>
      </c>
      <c r="AA27" s="376">
        <v>72.881110789702049</v>
      </c>
      <c r="AB27" s="375">
        <v>3750</v>
      </c>
      <c r="AC27" s="372">
        <f t="shared" si="0"/>
        <v>27.118889210297947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4133</v>
      </c>
      <c r="E28" s="380">
        <f t="shared" si="2"/>
        <v>2664</v>
      </c>
      <c r="F28" s="381">
        <f t="shared" si="3"/>
        <v>64.456811033147829</v>
      </c>
      <c r="G28" s="380">
        <f t="shared" si="4"/>
        <v>1469</v>
      </c>
      <c r="H28" s="382">
        <f t="shared" si="3"/>
        <v>35.543188966852163</v>
      </c>
      <c r="I28" s="350"/>
      <c r="J28" s="377">
        <f t="shared" si="5"/>
        <v>690</v>
      </c>
      <c r="K28" s="378">
        <f t="shared" si="6"/>
        <v>16.694894749576576</v>
      </c>
      <c r="L28" s="375">
        <v>274</v>
      </c>
      <c r="M28" s="376">
        <v>39.710144927536234</v>
      </c>
      <c r="N28" s="375">
        <v>416</v>
      </c>
      <c r="O28" s="383">
        <v>60.289855072463773</v>
      </c>
      <c r="P28" s="350"/>
      <c r="Q28" s="377">
        <v>703</v>
      </c>
      <c r="R28" s="378">
        <v>17.009436244858456</v>
      </c>
      <c r="S28" s="375">
        <v>384</v>
      </c>
      <c r="T28" s="376">
        <v>54.623044096728314</v>
      </c>
      <c r="U28" s="375">
        <v>319</v>
      </c>
      <c r="V28" s="383">
        <v>45.376955903271693</v>
      </c>
      <c r="W28" s="350"/>
      <c r="X28" s="377">
        <v>2740</v>
      </c>
      <c r="Y28" s="378">
        <v>66.29566900556496</v>
      </c>
      <c r="Z28" s="375">
        <v>2006</v>
      </c>
      <c r="AA28" s="376">
        <v>73.211678832116789</v>
      </c>
      <c r="AB28" s="375">
        <v>734</v>
      </c>
      <c r="AC28" s="383">
        <f t="shared" si="0"/>
        <v>26.788321167883211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1448</v>
      </c>
      <c r="E29" s="386">
        <f t="shared" si="2"/>
        <v>760</v>
      </c>
      <c r="F29" s="387">
        <f t="shared" si="3"/>
        <v>52.486187845303867</v>
      </c>
      <c r="G29" s="386">
        <f t="shared" si="4"/>
        <v>688</v>
      </c>
      <c r="H29" s="388">
        <f t="shared" si="3"/>
        <v>47.513812154696133</v>
      </c>
      <c r="I29" s="350"/>
      <c r="J29" s="389">
        <f t="shared" si="5"/>
        <v>842</v>
      </c>
      <c r="K29" s="390">
        <f t="shared" si="6"/>
        <v>58.149171270718234</v>
      </c>
      <c r="L29" s="391">
        <v>302</v>
      </c>
      <c r="M29" s="392">
        <v>35.866983372921609</v>
      </c>
      <c r="N29" s="391">
        <v>540</v>
      </c>
      <c r="O29" s="393">
        <v>64.133016627078391</v>
      </c>
      <c r="P29" s="350"/>
      <c r="Q29" s="389">
        <v>204</v>
      </c>
      <c r="R29" s="390">
        <v>14.088397790055248</v>
      </c>
      <c r="S29" s="391">
        <v>145</v>
      </c>
      <c r="T29" s="392">
        <v>71.078431372549019</v>
      </c>
      <c r="U29" s="391">
        <v>59</v>
      </c>
      <c r="V29" s="393">
        <v>28.921568627450984</v>
      </c>
      <c r="W29" s="350"/>
      <c r="X29" s="389">
        <v>402</v>
      </c>
      <c r="Y29" s="390">
        <v>27.762430939226519</v>
      </c>
      <c r="Z29" s="391">
        <v>313</v>
      </c>
      <c r="AA29" s="392">
        <v>77.860696517412933</v>
      </c>
      <c r="AB29" s="391">
        <v>89</v>
      </c>
      <c r="AC29" s="393">
        <f t="shared" si="0"/>
        <v>22.139303482587064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600811</v>
      </c>
      <c r="E31" s="1230">
        <f>L31+S31+Z31</f>
        <v>373706</v>
      </c>
      <c r="F31" s="1231">
        <f>E31/$D31*100</f>
        <v>62.200259316157656</v>
      </c>
      <c r="G31" s="1230">
        <f>N31+U31+AB31</f>
        <v>227105</v>
      </c>
      <c r="H31" s="1232">
        <f>G31/$D31*100</f>
        <v>37.799740683842344</v>
      </c>
      <c r="I31" s="320"/>
      <c r="J31" s="1233">
        <f>SUM(J12:J29)</f>
        <v>165150</v>
      </c>
      <c r="K31" s="1234">
        <f>J31/$D31*100</f>
        <v>27.48784559537026</v>
      </c>
      <c r="L31" s="1230">
        <f>SUM(L12:L29)</f>
        <v>66772</v>
      </c>
      <c r="M31" s="1231">
        <f>L31/$J31*100</f>
        <v>40.43112322131396</v>
      </c>
      <c r="N31" s="1230">
        <f>SUM(N12:N29)</f>
        <v>98378</v>
      </c>
      <c r="O31" s="1235">
        <f>N31/$J31*100</f>
        <v>59.56887677868604</v>
      </c>
      <c r="P31" s="320"/>
      <c r="Q31" s="1233">
        <f>SUM(Q12:Q29)</f>
        <v>113035</v>
      </c>
      <c r="R31" s="1234">
        <f>Q31/$D31*100</f>
        <v>18.813736765804887</v>
      </c>
      <c r="S31" s="1230">
        <f>SUM(S12:S29)</f>
        <v>66877</v>
      </c>
      <c r="T31" s="1231">
        <f>S31/$Q31*100</f>
        <v>59.164860441456192</v>
      </c>
      <c r="U31" s="1230">
        <f>SUM(U12:U29)</f>
        <v>46158</v>
      </c>
      <c r="V31" s="1235">
        <f>U31/$Q31*100</f>
        <v>40.835139558543815</v>
      </c>
      <c r="W31" s="320"/>
      <c r="X31" s="1233">
        <f>SUM(X12:X29)</f>
        <v>322626</v>
      </c>
      <c r="Y31" s="1234">
        <f>X31/$D31*100</f>
        <v>53.698417638824857</v>
      </c>
      <c r="Z31" s="1230">
        <f>SUM(Z12:Z29)</f>
        <v>240057</v>
      </c>
      <c r="AA31" s="1231">
        <f>Z31/$X31*100</f>
        <v>74.407208346506479</v>
      </c>
      <c r="AB31" s="1230">
        <f>SUM(AB12:AB29)</f>
        <v>82569</v>
      </c>
      <c r="AC31" s="1235">
        <f>AB31/$X31*100</f>
        <v>25.592791653493517</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45"/>
      <c r="C34" s="1445"/>
      <c r="D34" s="1445"/>
      <c r="E34" s="1445"/>
      <c r="F34" s="1445"/>
      <c r="G34" s="1445"/>
      <c r="H34" s="1445"/>
      <c r="I34" s="1445"/>
      <c r="J34" s="1445"/>
      <c r="K34" s="1445"/>
      <c r="L34" s="1445"/>
      <c r="M34" s="1445"/>
      <c r="N34" s="1445"/>
      <c r="O34" s="1445"/>
    </row>
    <row r="35" spans="2:15" s="329" customFormat="1" ht="29.25" customHeight="1" x14ac:dyDescent="0.25">
      <c r="B35" s="1446"/>
      <c r="C35" s="1446"/>
      <c r="D35" s="1446"/>
      <c r="E35" s="1446"/>
      <c r="F35" s="1446"/>
      <c r="G35" s="1446"/>
      <c r="H35" s="1446"/>
      <c r="I35" s="1446"/>
      <c r="J35" s="1446"/>
      <c r="K35" s="1446"/>
      <c r="L35" s="1446"/>
      <c r="M35" s="1446"/>
    </row>
    <row r="36" spans="2:15" s="329" customFormat="1" ht="4.5" customHeight="1" x14ac:dyDescent="0.25">
      <c r="B36" s="1436"/>
      <c r="C36" s="1436"/>
      <c r="D36" s="143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7"/>
      <c r="C2" s="1447"/>
    </row>
    <row r="3" spans="1:53" s="345" customFormat="1" ht="4.5" customHeight="1" x14ac:dyDescent="0.25">
      <c r="B3" s="1448"/>
      <c r="C3" s="1448"/>
    </row>
    <row r="4" spans="1:53" s="345" customFormat="1" ht="17.25" customHeight="1" x14ac:dyDescent="0.25">
      <c r="A4" s="1449" t="s">
        <v>421</v>
      </c>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row>
    <row r="5" spans="1:53" s="345" customFormat="1" ht="17.25" customHeight="1" x14ac:dyDescent="0.25">
      <c r="B5" s="1450" t="str">
        <f>porsaad!$B$6</f>
        <v>Situación a 31 de agosto de 2025</v>
      </c>
      <c r="C5" s="1450"/>
      <c r="D5" s="1450"/>
      <c r="E5" s="1450"/>
      <c r="F5" s="1450"/>
      <c r="G5" s="1450"/>
      <c r="H5" s="1450"/>
      <c r="I5" s="1450"/>
      <c r="J5" s="1450"/>
      <c r="K5" s="1450"/>
      <c r="L5" s="1450"/>
      <c r="M5" s="1450"/>
      <c r="N5" s="1450"/>
      <c r="O5" s="1450"/>
      <c r="P5" s="1450"/>
      <c r="Q5" s="1450"/>
      <c r="R5" s="1450"/>
      <c r="S5" s="1450"/>
      <c r="T5" s="1450"/>
      <c r="U5" s="1450"/>
      <c r="V5" s="1450"/>
      <c r="W5" s="1450"/>
      <c r="X5" s="1450"/>
      <c r="Y5" s="1450"/>
      <c r="Z5" s="1450"/>
      <c r="AA5" s="1450"/>
      <c r="AB5" s="1450"/>
      <c r="AC5" s="1450"/>
    </row>
    <row r="6" spans="1:53" s="345" customFormat="1" ht="6" customHeight="1" x14ac:dyDescent="0.25"/>
    <row r="7" spans="1:53" s="322" customFormat="1" ht="12.75" customHeight="1" x14ac:dyDescent="0.25">
      <c r="A7" s="316"/>
      <c r="B7" s="1451" t="s">
        <v>12</v>
      </c>
      <c r="C7" s="317"/>
      <c r="D7" s="1454" t="s">
        <v>262</v>
      </c>
      <c r="E7" s="1455"/>
      <c r="F7" s="1455"/>
      <c r="G7" s="1455"/>
      <c r="H7" s="1455"/>
      <c r="I7" s="318"/>
      <c r="J7" s="1458"/>
      <c r="K7" s="1458"/>
      <c r="L7" s="1458"/>
      <c r="M7" s="1458"/>
      <c r="N7" s="1458"/>
      <c r="O7" s="1458"/>
      <c r="P7" s="318"/>
      <c r="Q7" s="1458"/>
      <c r="R7" s="1458"/>
      <c r="S7" s="1458"/>
      <c r="T7" s="1458"/>
      <c r="U7" s="1458"/>
      <c r="V7" s="1458"/>
      <c r="W7" s="318"/>
      <c r="X7" s="1458"/>
      <c r="Y7" s="1458"/>
      <c r="Z7" s="1458"/>
      <c r="AA7" s="1458"/>
      <c r="AB7" s="1458"/>
      <c r="AC7" s="1459"/>
      <c r="AD7" s="319"/>
      <c r="AE7" s="319"/>
      <c r="AF7" s="320"/>
      <c r="AG7" s="320"/>
      <c r="AH7" s="320"/>
      <c r="AI7" s="320"/>
      <c r="AJ7" s="320"/>
      <c r="AK7" s="320"/>
      <c r="AL7" s="321"/>
    </row>
    <row r="8" spans="1:53" s="322" customFormat="1" ht="33.75" customHeight="1" x14ac:dyDescent="0.25">
      <c r="A8" s="316"/>
      <c r="B8" s="1452"/>
      <c r="C8" s="317"/>
      <c r="D8" s="1456"/>
      <c r="E8" s="1457"/>
      <c r="F8" s="1457"/>
      <c r="G8" s="1457"/>
      <c r="H8" s="1457"/>
      <c r="I8" s="323"/>
      <c r="J8" s="1460" t="s">
        <v>263</v>
      </c>
      <c r="K8" s="1461"/>
      <c r="L8" s="1461"/>
      <c r="M8" s="1461"/>
      <c r="N8" s="1461"/>
      <c r="O8" s="1462"/>
      <c r="P8" s="317"/>
      <c r="Q8" s="1460" t="s">
        <v>264</v>
      </c>
      <c r="R8" s="1461"/>
      <c r="S8" s="1461"/>
      <c r="T8" s="1461"/>
      <c r="U8" s="1461"/>
      <c r="V8" s="1462"/>
      <c r="W8" s="317"/>
      <c r="X8" s="1460" t="s">
        <v>265</v>
      </c>
      <c r="Y8" s="1461"/>
      <c r="Z8" s="1461"/>
      <c r="AA8" s="1461"/>
      <c r="AB8" s="1461"/>
      <c r="AC8" s="1462"/>
      <c r="AD8" s="319"/>
      <c r="AE8" s="319"/>
      <c r="AF8" s="320"/>
      <c r="AG8" s="320"/>
      <c r="AH8" s="320"/>
      <c r="AI8" s="320"/>
      <c r="AJ8" s="320"/>
      <c r="AK8" s="320"/>
      <c r="AL8" s="321"/>
    </row>
    <row r="9" spans="1:53" s="322" customFormat="1" ht="21.75" customHeight="1" x14ac:dyDescent="0.25">
      <c r="A9" s="316"/>
      <c r="B9" s="1452"/>
      <c r="C9" s="317"/>
      <c r="D9" s="1463" t="s">
        <v>9</v>
      </c>
      <c r="E9" s="1464" t="s">
        <v>24</v>
      </c>
      <c r="F9" s="1465"/>
      <c r="G9" s="1464" t="s">
        <v>23</v>
      </c>
      <c r="H9" s="1466"/>
      <c r="I9" s="323"/>
      <c r="J9" s="1443" t="s">
        <v>9</v>
      </c>
      <c r="K9" s="1437" t="s">
        <v>266</v>
      </c>
      <c r="L9" s="1439" t="s">
        <v>24</v>
      </c>
      <c r="M9" s="1440"/>
      <c r="N9" s="1441" t="s">
        <v>23</v>
      </c>
      <c r="O9" s="1442"/>
      <c r="P9" s="317"/>
      <c r="Q9" s="1443" t="s">
        <v>9</v>
      </c>
      <c r="R9" s="1437" t="s">
        <v>266</v>
      </c>
      <c r="S9" s="1439" t="s">
        <v>24</v>
      </c>
      <c r="T9" s="1440"/>
      <c r="U9" s="1441" t="s">
        <v>23</v>
      </c>
      <c r="V9" s="1442"/>
      <c r="W9" s="317"/>
      <c r="X9" s="1443" t="s">
        <v>9</v>
      </c>
      <c r="Y9" s="1437" t="s">
        <v>266</v>
      </c>
      <c r="Z9" s="1439" t="s">
        <v>24</v>
      </c>
      <c r="AA9" s="1440"/>
      <c r="AB9" s="1441" t="s">
        <v>23</v>
      </c>
      <c r="AC9" s="1442"/>
      <c r="AD9" s="319"/>
      <c r="AE9" s="319"/>
      <c r="AF9" s="320"/>
      <c r="AG9" s="320"/>
      <c r="AH9" s="320"/>
      <c r="AI9" s="320"/>
      <c r="AJ9" s="320"/>
      <c r="AK9" s="320"/>
      <c r="AL9" s="321"/>
    </row>
    <row r="10" spans="1:53" s="322" customFormat="1" ht="36.75" customHeight="1" x14ac:dyDescent="0.25">
      <c r="A10" s="316"/>
      <c r="B10" s="1453"/>
      <c r="C10" s="317"/>
      <c r="D10" s="1444"/>
      <c r="E10" s="407" t="s">
        <v>9</v>
      </c>
      <c r="F10" s="403" t="s">
        <v>266</v>
      </c>
      <c r="G10" s="406" t="s">
        <v>9</v>
      </c>
      <c r="H10" s="886" t="s">
        <v>266</v>
      </c>
      <c r="I10" s="346"/>
      <c r="J10" s="1444"/>
      <c r="K10" s="1438"/>
      <c r="L10" s="404" t="s">
        <v>9</v>
      </c>
      <c r="M10" s="403" t="s">
        <v>266</v>
      </c>
      <c r="N10" s="407" t="s">
        <v>9</v>
      </c>
      <c r="O10" s="402" t="s">
        <v>266</v>
      </c>
      <c r="P10" s="347"/>
      <c r="Q10" s="1444"/>
      <c r="R10" s="1438"/>
      <c r="S10" s="404" t="s">
        <v>9</v>
      </c>
      <c r="T10" s="403" t="s">
        <v>266</v>
      </c>
      <c r="U10" s="407" t="s">
        <v>9</v>
      </c>
      <c r="V10" s="402" t="s">
        <v>266</v>
      </c>
      <c r="W10" s="347"/>
      <c r="X10" s="1444"/>
      <c r="Y10" s="1438"/>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99754</v>
      </c>
      <c r="E12" s="352">
        <f>L12+S12+Z12</f>
        <v>65681</v>
      </c>
      <c r="F12" s="353">
        <f>E12/$D12*100</f>
        <v>65.842973715339738</v>
      </c>
      <c r="G12" s="352">
        <f>N12+U12+AB12</f>
        <v>34073</v>
      </c>
      <c r="H12" s="354">
        <f>G12/$D12*100</f>
        <v>34.157026284660262</v>
      </c>
      <c r="I12" s="350"/>
      <c r="J12" s="355">
        <f>L12+N12</f>
        <v>22171</v>
      </c>
      <c r="K12" s="356">
        <f>J12/$D12*100</f>
        <v>22.225675160895804</v>
      </c>
      <c r="L12" s="357">
        <v>9650</v>
      </c>
      <c r="M12" s="353">
        <v>43.525325876144514</v>
      </c>
      <c r="N12" s="357">
        <v>12521</v>
      </c>
      <c r="O12" s="358">
        <v>56.474674123855486</v>
      </c>
      <c r="P12" s="350"/>
      <c r="Q12" s="355">
        <v>24911</v>
      </c>
      <c r="R12" s="356">
        <v>24.9724321831706</v>
      </c>
      <c r="S12" s="357">
        <v>18010</v>
      </c>
      <c r="T12" s="353">
        <v>72.297378668058286</v>
      </c>
      <c r="U12" s="357">
        <v>6901</v>
      </c>
      <c r="V12" s="358">
        <v>27.702621331941714</v>
      </c>
      <c r="W12" s="350"/>
      <c r="X12" s="355">
        <v>52672</v>
      </c>
      <c r="Y12" s="356">
        <v>52.801892655933599</v>
      </c>
      <c r="Z12" s="357">
        <v>38021</v>
      </c>
      <c r="AA12" s="353">
        <v>72.184462332928305</v>
      </c>
      <c r="AB12" s="357">
        <v>14651</v>
      </c>
      <c r="AC12" s="358">
        <f t="shared" ref="AC12:AC29" si="0">AB12/$X12*100</f>
        <v>27.815537667071688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16642</v>
      </c>
      <c r="E13" s="365">
        <f t="shared" ref="E13:E29" si="2">L13+S13+Z13</f>
        <v>10656</v>
      </c>
      <c r="F13" s="366">
        <f t="shared" ref="F13:H29" si="3">E13/$D13*100</f>
        <v>64.030765532988823</v>
      </c>
      <c r="G13" s="365">
        <f t="shared" ref="G13:G29" si="4">N13+U13+AB13</f>
        <v>5986</v>
      </c>
      <c r="H13" s="367">
        <f t="shared" si="3"/>
        <v>35.969234467011177</v>
      </c>
      <c r="I13" s="350"/>
      <c r="J13" s="368">
        <f t="shared" ref="J13:J29" si="5">L13+N13</f>
        <v>3137</v>
      </c>
      <c r="K13" s="369">
        <f t="shared" ref="K13:K29" si="6">J13/$D13*100</f>
        <v>18.849897848816248</v>
      </c>
      <c r="L13" s="370">
        <v>1386</v>
      </c>
      <c r="M13" s="371">
        <v>44.182339815109977</v>
      </c>
      <c r="N13" s="370">
        <v>1751</v>
      </c>
      <c r="O13" s="372">
        <v>55.81766018489003</v>
      </c>
      <c r="P13" s="350"/>
      <c r="Q13" s="368">
        <v>3759</v>
      </c>
      <c r="R13" s="369">
        <v>22.58742939550535</v>
      </c>
      <c r="S13" s="370">
        <v>2386</v>
      </c>
      <c r="T13" s="371">
        <v>63.474328278797557</v>
      </c>
      <c r="U13" s="370">
        <v>1373</v>
      </c>
      <c r="V13" s="372">
        <v>36.525671721202443</v>
      </c>
      <c r="W13" s="350"/>
      <c r="X13" s="368">
        <v>9746</v>
      </c>
      <c r="Y13" s="369">
        <v>58.562672755678399</v>
      </c>
      <c r="Z13" s="370">
        <v>6884</v>
      </c>
      <c r="AA13" s="371">
        <v>70.63410630002052</v>
      </c>
      <c r="AB13" s="370">
        <v>2862</v>
      </c>
      <c r="AC13" s="372">
        <f t="shared" si="0"/>
        <v>29.365893699979477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15228</v>
      </c>
      <c r="E14" s="365">
        <f t="shared" si="2"/>
        <v>9745</v>
      </c>
      <c r="F14" s="366">
        <f t="shared" si="3"/>
        <v>63.9939584975046</v>
      </c>
      <c r="G14" s="365">
        <f t="shared" si="4"/>
        <v>5483</v>
      </c>
      <c r="H14" s="367">
        <f t="shared" si="3"/>
        <v>36.0060415024954</v>
      </c>
      <c r="I14" s="350"/>
      <c r="J14" s="368">
        <f t="shared" si="5"/>
        <v>3521</v>
      </c>
      <c r="K14" s="369">
        <f t="shared" si="6"/>
        <v>23.121880745994222</v>
      </c>
      <c r="L14" s="370">
        <v>1512</v>
      </c>
      <c r="M14" s="371">
        <v>42.942345924453278</v>
      </c>
      <c r="N14" s="370">
        <v>2009</v>
      </c>
      <c r="O14" s="372">
        <v>57.057654075546715</v>
      </c>
      <c r="P14" s="350"/>
      <c r="Q14" s="368">
        <v>3458</v>
      </c>
      <c r="R14" s="369">
        <v>22.708169162069872</v>
      </c>
      <c r="S14" s="370">
        <v>2041</v>
      </c>
      <c r="T14" s="371">
        <v>59.022556390977442</v>
      </c>
      <c r="U14" s="370">
        <v>1417</v>
      </c>
      <c r="V14" s="372">
        <v>40.977443609022558</v>
      </c>
      <c r="W14" s="350"/>
      <c r="X14" s="368">
        <v>8249</v>
      </c>
      <c r="Y14" s="369">
        <v>54.169950091935902</v>
      </c>
      <c r="Z14" s="370">
        <v>6192</v>
      </c>
      <c r="AA14" s="371">
        <v>75.06364407807007</v>
      </c>
      <c r="AB14" s="370">
        <v>2057</v>
      </c>
      <c r="AC14" s="372">
        <f t="shared" si="0"/>
        <v>24.93635592192993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14287</v>
      </c>
      <c r="E15" s="365">
        <f t="shared" si="2"/>
        <v>8860</v>
      </c>
      <c r="F15" s="366">
        <f t="shared" si="3"/>
        <v>62.014418702316789</v>
      </c>
      <c r="G15" s="365">
        <f t="shared" si="4"/>
        <v>5427</v>
      </c>
      <c r="H15" s="367">
        <f t="shared" si="3"/>
        <v>37.985581297683204</v>
      </c>
      <c r="I15" s="350"/>
      <c r="J15" s="368">
        <f t="shared" si="5"/>
        <v>3926</v>
      </c>
      <c r="K15" s="369">
        <f t="shared" si="6"/>
        <v>27.479526842584168</v>
      </c>
      <c r="L15" s="370">
        <v>1786</v>
      </c>
      <c r="M15" s="371">
        <v>45.491594498217012</v>
      </c>
      <c r="N15" s="370">
        <v>2140</v>
      </c>
      <c r="O15" s="372">
        <v>54.508405501782988</v>
      </c>
      <c r="P15" s="350"/>
      <c r="Q15" s="368">
        <v>3536</v>
      </c>
      <c r="R15" s="369">
        <v>24.749772520473158</v>
      </c>
      <c r="S15" s="370">
        <v>2229</v>
      </c>
      <c r="T15" s="371">
        <v>63.037330316742079</v>
      </c>
      <c r="U15" s="370">
        <v>1307</v>
      </c>
      <c r="V15" s="372">
        <v>36.962669683257921</v>
      </c>
      <c r="W15" s="350"/>
      <c r="X15" s="368">
        <v>6825</v>
      </c>
      <c r="Y15" s="369">
        <v>47.770700636942678</v>
      </c>
      <c r="Z15" s="370">
        <v>4845</v>
      </c>
      <c r="AA15" s="371">
        <v>70.989010989010993</v>
      </c>
      <c r="AB15" s="370">
        <v>1980</v>
      </c>
      <c r="AC15" s="372">
        <f t="shared" si="0"/>
        <v>29.010989010989015</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15878</v>
      </c>
      <c r="E16" s="365">
        <f t="shared" si="2"/>
        <v>9174</v>
      </c>
      <c r="F16" s="366">
        <f t="shared" si="3"/>
        <v>57.778057689885372</v>
      </c>
      <c r="G16" s="365">
        <f t="shared" si="4"/>
        <v>6704</v>
      </c>
      <c r="H16" s="367">
        <f t="shared" si="3"/>
        <v>42.221942310114628</v>
      </c>
      <c r="I16" s="350"/>
      <c r="J16" s="368">
        <f t="shared" si="5"/>
        <v>6557</v>
      </c>
      <c r="K16" s="369">
        <f t="shared" si="6"/>
        <v>41.296133014233533</v>
      </c>
      <c r="L16" s="370">
        <v>2761</v>
      </c>
      <c r="M16" s="371">
        <v>42.107671191093488</v>
      </c>
      <c r="N16" s="370">
        <v>3796</v>
      </c>
      <c r="O16" s="372">
        <v>57.892328808906512</v>
      </c>
      <c r="P16" s="350"/>
      <c r="Q16" s="368">
        <v>3825</v>
      </c>
      <c r="R16" s="369">
        <v>24.089935760171304</v>
      </c>
      <c r="S16" s="370">
        <v>2468</v>
      </c>
      <c r="T16" s="371">
        <v>64.522875816993462</v>
      </c>
      <c r="U16" s="370">
        <v>1357</v>
      </c>
      <c r="V16" s="372">
        <v>35.477124183006538</v>
      </c>
      <c r="W16" s="350"/>
      <c r="X16" s="368">
        <v>5496</v>
      </c>
      <c r="Y16" s="369">
        <v>34.613931225595159</v>
      </c>
      <c r="Z16" s="370">
        <v>3945</v>
      </c>
      <c r="AA16" s="371">
        <v>71.779475982532745</v>
      </c>
      <c r="AB16" s="370">
        <v>1551</v>
      </c>
      <c r="AC16" s="372">
        <f t="shared" si="0"/>
        <v>28.220524017467248</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5126</v>
      </c>
      <c r="E17" s="375">
        <f t="shared" si="2"/>
        <v>3051</v>
      </c>
      <c r="F17" s="376">
        <f t="shared" si="3"/>
        <v>59.520093640265316</v>
      </c>
      <c r="G17" s="375">
        <f t="shared" si="4"/>
        <v>2075</v>
      </c>
      <c r="H17" s="367">
        <f t="shared" si="3"/>
        <v>40.479906359734684</v>
      </c>
      <c r="I17" s="350"/>
      <c r="J17" s="377">
        <f t="shared" si="5"/>
        <v>1492</v>
      </c>
      <c r="K17" s="378">
        <f t="shared" si="6"/>
        <v>29.106515801794774</v>
      </c>
      <c r="L17" s="375">
        <v>649</v>
      </c>
      <c r="M17" s="376">
        <v>43.498659517426276</v>
      </c>
      <c r="N17" s="375">
        <v>843</v>
      </c>
      <c r="O17" s="372">
        <v>56.501340482573724</v>
      </c>
      <c r="P17" s="350"/>
      <c r="Q17" s="377">
        <v>1253</v>
      </c>
      <c r="R17" s="378">
        <v>24.444010924697622</v>
      </c>
      <c r="S17" s="375">
        <v>710</v>
      </c>
      <c r="T17" s="376">
        <v>56.664006384676782</v>
      </c>
      <c r="U17" s="375">
        <v>543</v>
      </c>
      <c r="V17" s="372">
        <v>43.335993615323225</v>
      </c>
      <c r="W17" s="350"/>
      <c r="X17" s="377">
        <v>2381</v>
      </c>
      <c r="Y17" s="378">
        <v>46.449473273507607</v>
      </c>
      <c r="Z17" s="375">
        <v>1692</v>
      </c>
      <c r="AA17" s="376">
        <v>71.062578748425025</v>
      </c>
      <c r="AB17" s="375">
        <v>689</v>
      </c>
      <c r="AC17" s="372">
        <f t="shared" si="0"/>
        <v>28.937421251574968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50779</v>
      </c>
      <c r="E18" s="365">
        <f t="shared" si="2"/>
        <v>31659</v>
      </c>
      <c r="F18" s="366">
        <f t="shared" si="3"/>
        <v>62.346639358790043</v>
      </c>
      <c r="G18" s="365">
        <f t="shared" si="4"/>
        <v>19120</v>
      </c>
      <c r="H18" s="367">
        <f t="shared" si="3"/>
        <v>37.65336064120995</v>
      </c>
      <c r="I18" s="350"/>
      <c r="J18" s="368">
        <f t="shared" si="5"/>
        <v>10004</v>
      </c>
      <c r="K18" s="369">
        <f t="shared" si="6"/>
        <v>19.701057523779514</v>
      </c>
      <c r="L18" s="370">
        <v>4266</v>
      </c>
      <c r="M18" s="371">
        <v>42.64294282287085</v>
      </c>
      <c r="N18" s="370">
        <v>5738</v>
      </c>
      <c r="O18" s="372">
        <v>57.357057177129143</v>
      </c>
      <c r="P18" s="350"/>
      <c r="Q18" s="368">
        <v>9860</v>
      </c>
      <c r="R18" s="369">
        <v>19.417475728155338</v>
      </c>
      <c r="S18" s="370">
        <v>5688</v>
      </c>
      <c r="T18" s="371">
        <v>57.687626774847864</v>
      </c>
      <c r="U18" s="370">
        <v>4172</v>
      </c>
      <c r="V18" s="372">
        <v>42.312373225152129</v>
      </c>
      <c r="W18" s="350"/>
      <c r="X18" s="368">
        <v>30915</v>
      </c>
      <c r="Y18" s="369">
        <v>60.881466748065151</v>
      </c>
      <c r="Z18" s="370">
        <v>21705</v>
      </c>
      <c r="AA18" s="371">
        <v>70.208636584182443</v>
      </c>
      <c r="AB18" s="370">
        <v>9210</v>
      </c>
      <c r="AC18" s="372">
        <f t="shared" si="0"/>
        <v>29.791363415817564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29811</v>
      </c>
      <c r="E19" s="365">
        <f t="shared" si="2"/>
        <v>19304</v>
      </c>
      <c r="F19" s="366">
        <f t="shared" si="3"/>
        <v>64.754620777565336</v>
      </c>
      <c r="G19" s="365">
        <f t="shared" si="4"/>
        <v>10507</v>
      </c>
      <c r="H19" s="367">
        <f t="shared" si="3"/>
        <v>35.245379222434671</v>
      </c>
      <c r="I19" s="350"/>
      <c r="J19" s="368">
        <f t="shared" si="5"/>
        <v>5890</v>
      </c>
      <c r="K19" s="369">
        <f t="shared" si="6"/>
        <v>19.757807520713829</v>
      </c>
      <c r="L19" s="370">
        <v>2518</v>
      </c>
      <c r="M19" s="371">
        <v>42.750424448217316</v>
      </c>
      <c r="N19" s="370">
        <v>3372</v>
      </c>
      <c r="O19" s="372">
        <v>57.249575551782684</v>
      </c>
      <c r="P19" s="350"/>
      <c r="Q19" s="368">
        <v>6313</v>
      </c>
      <c r="R19" s="369">
        <v>21.176746838415351</v>
      </c>
      <c r="S19" s="370">
        <v>4159</v>
      </c>
      <c r="T19" s="371">
        <v>65.879930302550292</v>
      </c>
      <c r="U19" s="370">
        <v>2154</v>
      </c>
      <c r="V19" s="372">
        <v>34.120069697449708</v>
      </c>
      <c r="W19" s="350"/>
      <c r="X19" s="368">
        <v>17608</v>
      </c>
      <c r="Y19" s="369">
        <v>59.06544564087082</v>
      </c>
      <c r="Z19" s="370">
        <v>12627</v>
      </c>
      <c r="AA19" s="371">
        <v>71.711721944570655</v>
      </c>
      <c r="AB19" s="370">
        <v>4981</v>
      </c>
      <c r="AC19" s="372">
        <f t="shared" si="0"/>
        <v>28.288278055429352</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101242</v>
      </c>
      <c r="E20" s="365">
        <f t="shared" si="2"/>
        <v>63713</v>
      </c>
      <c r="F20" s="366">
        <f t="shared" si="3"/>
        <v>62.93139210999388</v>
      </c>
      <c r="G20" s="365">
        <f t="shared" si="4"/>
        <v>37529</v>
      </c>
      <c r="H20" s="367">
        <f t="shared" si="3"/>
        <v>37.06860789000612</v>
      </c>
      <c r="I20" s="350"/>
      <c r="J20" s="368">
        <f t="shared" si="5"/>
        <v>28392</v>
      </c>
      <c r="K20" s="369">
        <f t="shared" si="6"/>
        <v>28.043697279785068</v>
      </c>
      <c r="L20" s="370">
        <v>12596</v>
      </c>
      <c r="M20" s="371">
        <v>44.364609749225131</v>
      </c>
      <c r="N20" s="370">
        <v>15796</v>
      </c>
      <c r="O20" s="372">
        <v>55.635390250774861</v>
      </c>
      <c r="P20" s="350"/>
      <c r="Q20" s="368">
        <v>23274</v>
      </c>
      <c r="R20" s="369">
        <v>22.988483040635309</v>
      </c>
      <c r="S20" s="370">
        <v>15096</v>
      </c>
      <c r="T20" s="371">
        <v>64.862077855117292</v>
      </c>
      <c r="U20" s="370">
        <v>8178</v>
      </c>
      <c r="V20" s="372">
        <v>35.137922144882701</v>
      </c>
      <c r="W20" s="350"/>
      <c r="X20" s="368">
        <v>49576</v>
      </c>
      <c r="Y20" s="369">
        <v>48.96781967957962</v>
      </c>
      <c r="Z20" s="370">
        <v>36021</v>
      </c>
      <c r="AA20" s="371">
        <v>72.658141035985153</v>
      </c>
      <c r="AB20" s="370">
        <v>13555</v>
      </c>
      <c r="AC20" s="372">
        <f t="shared" si="0"/>
        <v>27.341858964014847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61517</v>
      </c>
      <c r="E21" s="365">
        <f t="shared" si="2"/>
        <v>37325</v>
      </c>
      <c r="F21" s="366">
        <f t="shared" si="3"/>
        <v>60.674285156948486</v>
      </c>
      <c r="G21" s="365">
        <f t="shared" si="4"/>
        <v>24192</v>
      </c>
      <c r="H21" s="367">
        <f t="shared" si="3"/>
        <v>39.325714843051514</v>
      </c>
      <c r="I21" s="350"/>
      <c r="J21" s="368">
        <f t="shared" si="5"/>
        <v>18654</v>
      </c>
      <c r="K21" s="369">
        <f t="shared" si="6"/>
        <v>30.323325259684314</v>
      </c>
      <c r="L21" s="370">
        <v>7339</v>
      </c>
      <c r="M21" s="371">
        <v>39.342768307065505</v>
      </c>
      <c r="N21" s="370">
        <v>11315</v>
      </c>
      <c r="O21" s="372">
        <v>60.657231692934488</v>
      </c>
      <c r="P21" s="350"/>
      <c r="Q21" s="368">
        <v>13968</v>
      </c>
      <c r="R21" s="369">
        <v>22.705918689142841</v>
      </c>
      <c r="S21" s="370">
        <v>9103</v>
      </c>
      <c r="T21" s="371">
        <v>65.17038946162657</v>
      </c>
      <c r="U21" s="370">
        <v>4865</v>
      </c>
      <c r="V21" s="372">
        <v>34.829610538373423</v>
      </c>
      <c r="W21" s="350"/>
      <c r="X21" s="368">
        <v>28895</v>
      </c>
      <c r="Y21" s="369">
        <v>46.970756051172849</v>
      </c>
      <c r="Z21" s="370">
        <v>20883</v>
      </c>
      <c r="AA21" s="371">
        <v>72.272019380515658</v>
      </c>
      <c r="AB21" s="370">
        <v>8012</v>
      </c>
      <c r="AC21" s="372">
        <f t="shared" si="0"/>
        <v>27.727980619484338</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12512</v>
      </c>
      <c r="E22" s="365">
        <f t="shared" si="2"/>
        <v>7984</v>
      </c>
      <c r="F22" s="366">
        <f t="shared" si="3"/>
        <v>63.810741687979544</v>
      </c>
      <c r="G22" s="365">
        <f t="shared" si="4"/>
        <v>4528</v>
      </c>
      <c r="H22" s="367">
        <f t="shared" si="3"/>
        <v>36.189258312020463</v>
      </c>
      <c r="I22" s="350"/>
      <c r="J22" s="368">
        <f t="shared" si="5"/>
        <v>3321</v>
      </c>
      <c r="K22" s="369">
        <f t="shared" si="6"/>
        <v>26.542519181585678</v>
      </c>
      <c r="L22" s="370">
        <v>1448</v>
      </c>
      <c r="M22" s="371">
        <v>43.601324902137911</v>
      </c>
      <c r="N22" s="370">
        <v>1873</v>
      </c>
      <c r="O22" s="372">
        <v>56.398675097862096</v>
      </c>
      <c r="P22" s="350"/>
      <c r="Q22" s="368">
        <v>2657</v>
      </c>
      <c r="R22" s="369">
        <v>21.23561381074169</v>
      </c>
      <c r="S22" s="370">
        <v>1764</v>
      </c>
      <c r="T22" s="371">
        <v>66.390666164847573</v>
      </c>
      <c r="U22" s="370">
        <v>893</v>
      </c>
      <c r="V22" s="372">
        <v>33.609333835152427</v>
      </c>
      <c r="W22" s="350"/>
      <c r="X22" s="368">
        <v>6534</v>
      </c>
      <c r="Y22" s="369">
        <v>52.221867007672628</v>
      </c>
      <c r="Z22" s="370">
        <v>4772</v>
      </c>
      <c r="AA22" s="371">
        <v>73.033363942454855</v>
      </c>
      <c r="AB22" s="370">
        <v>1762</v>
      </c>
      <c r="AC22" s="372">
        <f t="shared" si="0"/>
        <v>26.966636057545145</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29831</v>
      </c>
      <c r="E23" s="365">
        <f t="shared" si="2"/>
        <v>17176</v>
      </c>
      <c r="F23" s="366">
        <f t="shared" si="3"/>
        <v>57.577687640374108</v>
      </c>
      <c r="G23" s="365">
        <f t="shared" si="4"/>
        <v>12655</v>
      </c>
      <c r="H23" s="367">
        <f t="shared" si="3"/>
        <v>42.422312359625892</v>
      </c>
      <c r="I23" s="350"/>
      <c r="J23" s="368">
        <f t="shared" si="5"/>
        <v>10139</v>
      </c>
      <c r="K23" s="369">
        <f t="shared" si="6"/>
        <v>33.988133150078774</v>
      </c>
      <c r="L23" s="370">
        <v>3695</v>
      </c>
      <c r="M23" s="371">
        <v>36.443436236315222</v>
      </c>
      <c r="N23" s="370">
        <v>6444</v>
      </c>
      <c r="O23" s="372">
        <v>63.556563763684778</v>
      </c>
      <c r="P23" s="350"/>
      <c r="Q23" s="368">
        <v>5564</v>
      </c>
      <c r="R23" s="369">
        <v>18.651738124769533</v>
      </c>
      <c r="S23" s="370">
        <v>3273</v>
      </c>
      <c r="T23" s="371">
        <v>58.824586628324951</v>
      </c>
      <c r="U23" s="370">
        <v>2291</v>
      </c>
      <c r="V23" s="372">
        <v>41.175413371675049</v>
      </c>
      <c r="W23" s="350"/>
      <c r="X23" s="368">
        <v>14128</v>
      </c>
      <c r="Y23" s="369">
        <v>47.360128725151689</v>
      </c>
      <c r="Z23" s="370">
        <v>10208</v>
      </c>
      <c r="AA23" s="371">
        <v>72.253680634201586</v>
      </c>
      <c r="AB23" s="370">
        <v>3920</v>
      </c>
      <c r="AC23" s="372">
        <f t="shared" si="0"/>
        <v>27.746319365798417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60546</v>
      </c>
      <c r="E24" s="365">
        <f t="shared" si="2"/>
        <v>39666</v>
      </c>
      <c r="F24" s="366">
        <f t="shared" si="3"/>
        <v>65.513824199781993</v>
      </c>
      <c r="G24" s="365">
        <f t="shared" si="4"/>
        <v>20880</v>
      </c>
      <c r="H24" s="367">
        <f t="shared" si="3"/>
        <v>34.486175800218014</v>
      </c>
      <c r="I24" s="350"/>
      <c r="J24" s="368">
        <f t="shared" si="5"/>
        <v>14866</v>
      </c>
      <c r="K24" s="369">
        <f t="shared" si="6"/>
        <v>24.553232253162886</v>
      </c>
      <c r="L24" s="370">
        <v>6804</v>
      </c>
      <c r="M24" s="371">
        <v>45.768868559128215</v>
      </c>
      <c r="N24" s="370">
        <v>8062</v>
      </c>
      <c r="O24" s="372">
        <v>54.231131440871785</v>
      </c>
      <c r="P24" s="350"/>
      <c r="Q24" s="368">
        <v>12902</v>
      </c>
      <c r="R24" s="369">
        <v>21.30941763287418</v>
      </c>
      <c r="S24" s="370">
        <v>8816</v>
      </c>
      <c r="T24" s="371">
        <v>68.330491396682675</v>
      </c>
      <c r="U24" s="370">
        <v>4086</v>
      </c>
      <c r="V24" s="372">
        <v>31.669508603317315</v>
      </c>
      <c r="W24" s="350"/>
      <c r="X24" s="368">
        <v>32778</v>
      </c>
      <c r="Y24" s="369">
        <v>54.137350113962931</v>
      </c>
      <c r="Z24" s="370">
        <v>24046</v>
      </c>
      <c r="AA24" s="371">
        <v>73.360180608945029</v>
      </c>
      <c r="AB24" s="370">
        <v>8732</v>
      </c>
      <c r="AC24" s="372">
        <f t="shared" si="0"/>
        <v>26.639819391054974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15742</v>
      </c>
      <c r="E25" s="365">
        <f t="shared" si="2"/>
        <v>9898</v>
      </c>
      <c r="F25" s="366">
        <f t="shared" si="3"/>
        <v>62.876381654173549</v>
      </c>
      <c r="G25" s="365">
        <f t="shared" si="4"/>
        <v>5844</v>
      </c>
      <c r="H25" s="367">
        <f t="shared" si="3"/>
        <v>37.123618345826451</v>
      </c>
      <c r="I25" s="350"/>
      <c r="J25" s="368">
        <f t="shared" si="5"/>
        <v>4225</v>
      </c>
      <c r="K25" s="369">
        <f t="shared" si="6"/>
        <v>26.839029348240377</v>
      </c>
      <c r="L25" s="370">
        <v>1678</v>
      </c>
      <c r="M25" s="371">
        <v>39.715976331360949</v>
      </c>
      <c r="N25" s="370">
        <v>2547</v>
      </c>
      <c r="O25" s="372">
        <v>60.284023668639051</v>
      </c>
      <c r="P25" s="350"/>
      <c r="Q25" s="368">
        <v>4015</v>
      </c>
      <c r="R25" s="369">
        <v>25.505018422055649</v>
      </c>
      <c r="S25" s="370">
        <v>2817</v>
      </c>
      <c r="T25" s="371">
        <v>70.161892901618927</v>
      </c>
      <c r="U25" s="370">
        <v>1198</v>
      </c>
      <c r="V25" s="372">
        <v>29.838107098381073</v>
      </c>
      <c r="W25" s="350"/>
      <c r="X25" s="368">
        <v>7502</v>
      </c>
      <c r="Y25" s="369">
        <v>47.655952229703971</v>
      </c>
      <c r="Z25" s="370">
        <v>5403</v>
      </c>
      <c r="AA25" s="371">
        <v>72.020794454812048</v>
      </c>
      <c r="AB25" s="370">
        <v>2099</v>
      </c>
      <c r="AC25" s="372">
        <f t="shared" si="0"/>
        <v>27.979205545187952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7493</v>
      </c>
      <c r="E26" s="380">
        <f t="shared" si="2"/>
        <v>4608</v>
      </c>
      <c r="F26" s="381">
        <f t="shared" si="3"/>
        <v>61.497397571066323</v>
      </c>
      <c r="G26" s="380">
        <f t="shared" si="4"/>
        <v>2885</v>
      </c>
      <c r="H26" s="367">
        <f t="shared" si="3"/>
        <v>38.50260242893367</v>
      </c>
      <c r="I26" s="350"/>
      <c r="J26" s="377">
        <f t="shared" si="5"/>
        <v>1711</v>
      </c>
      <c r="K26" s="378">
        <f t="shared" si="6"/>
        <v>22.834645669291341</v>
      </c>
      <c r="L26" s="375">
        <v>710</v>
      </c>
      <c r="M26" s="376">
        <v>41.49620105201636</v>
      </c>
      <c r="N26" s="375">
        <v>1001</v>
      </c>
      <c r="O26" s="372">
        <v>58.503798947983633</v>
      </c>
      <c r="P26" s="350"/>
      <c r="Q26" s="377">
        <v>1474</v>
      </c>
      <c r="R26" s="378">
        <v>19.671693580675299</v>
      </c>
      <c r="S26" s="375">
        <v>841</v>
      </c>
      <c r="T26" s="376">
        <v>57.055630936227949</v>
      </c>
      <c r="U26" s="375">
        <v>633</v>
      </c>
      <c r="V26" s="372">
        <v>42.944369063772051</v>
      </c>
      <c r="W26" s="350"/>
      <c r="X26" s="377">
        <v>4308</v>
      </c>
      <c r="Y26" s="378">
        <v>57.493660750033357</v>
      </c>
      <c r="Z26" s="375">
        <v>3057</v>
      </c>
      <c r="AA26" s="376">
        <v>70.961002785515319</v>
      </c>
      <c r="AB26" s="375">
        <v>1251</v>
      </c>
      <c r="AC26" s="372">
        <f t="shared" si="0"/>
        <v>29.038997214484681</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31626</v>
      </c>
      <c r="E27" s="380">
        <f t="shared" si="2"/>
        <v>18760</v>
      </c>
      <c r="F27" s="381">
        <f t="shared" si="3"/>
        <v>59.318282425852139</v>
      </c>
      <c r="G27" s="380">
        <f t="shared" si="4"/>
        <v>12866</v>
      </c>
      <c r="H27" s="367">
        <f t="shared" si="3"/>
        <v>40.681717574147854</v>
      </c>
      <c r="I27" s="350"/>
      <c r="J27" s="377">
        <f t="shared" si="5"/>
        <v>8774</v>
      </c>
      <c r="K27" s="378">
        <f t="shared" si="6"/>
        <v>27.742996268892682</v>
      </c>
      <c r="L27" s="375">
        <v>3404</v>
      </c>
      <c r="M27" s="376">
        <v>38.796444039206747</v>
      </c>
      <c r="N27" s="375">
        <v>5370</v>
      </c>
      <c r="O27" s="372">
        <v>61.203555960793253</v>
      </c>
      <c r="P27" s="350"/>
      <c r="Q27" s="377">
        <v>6452</v>
      </c>
      <c r="R27" s="378">
        <v>20.400935938784546</v>
      </c>
      <c r="S27" s="375">
        <v>3647</v>
      </c>
      <c r="T27" s="376">
        <v>56.525108493490393</v>
      </c>
      <c r="U27" s="375">
        <v>2805</v>
      </c>
      <c r="V27" s="372">
        <v>43.474891506509614</v>
      </c>
      <c r="W27" s="350"/>
      <c r="X27" s="377">
        <v>16400</v>
      </c>
      <c r="Y27" s="378">
        <v>51.856067792322769</v>
      </c>
      <c r="Z27" s="375">
        <v>11709</v>
      </c>
      <c r="AA27" s="376">
        <v>71.396341463414643</v>
      </c>
      <c r="AB27" s="375">
        <v>4691</v>
      </c>
      <c r="AC27" s="372">
        <f t="shared" si="0"/>
        <v>28.603658536585364</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2980</v>
      </c>
      <c r="E28" s="380">
        <f t="shared" si="2"/>
        <v>2014</v>
      </c>
      <c r="F28" s="381">
        <f t="shared" si="3"/>
        <v>67.583892617449663</v>
      </c>
      <c r="G28" s="380">
        <f t="shared" si="4"/>
        <v>966</v>
      </c>
      <c r="H28" s="382">
        <f t="shared" si="3"/>
        <v>32.416107382550337</v>
      </c>
      <c r="I28" s="350"/>
      <c r="J28" s="377">
        <f t="shared" si="5"/>
        <v>379</v>
      </c>
      <c r="K28" s="378">
        <f t="shared" si="6"/>
        <v>12.718120805369127</v>
      </c>
      <c r="L28" s="375">
        <v>167</v>
      </c>
      <c r="M28" s="376">
        <v>44.063324538258577</v>
      </c>
      <c r="N28" s="375">
        <v>212</v>
      </c>
      <c r="O28" s="383">
        <v>55.936675461741423</v>
      </c>
      <c r="P28" s="350"/>
      <c r="Q28" s="377">
        <v>626</v>
      </c>
      <c r="R28" s="378">
        <v>21.006711409395972</v>
      </c>
      <c r="S28" s="375">
        <v>408</v>
      </c>
      <c r="T28" s="376">
        <v>65.175718849840251</v>
      </c>
      <c r="U28" s="375">
        <v>218</v>
      </c>
      <c r="V28" s="383">
        <v>34.824281150159749</v>
      </c>
      <c r="W28" s="350"/>
      <c r="X28" s="377">
        <v>1975</v>
      </c>
      <c r="Y28" s="378">
        <v>66.275167785234899</v>
      </c>
      <c r="Z28" s="375">
        <v>1439</v>
      </c>
      <c r="AA28" s="376">
        <v>72.860759493670884</v>
      </c>
      <c r="AB28" s="375">
        <v>536</v>
      </c>
      <c r="AC28" s="383">
        <f t="shared" si="0"/>
        <v>27.139240506329116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1242</v>
      </c>
      <c r="E29" s="386">
        <f t="shared" si="2"/>
        <v>683</v>
      </c>
      <c r="F29" s="387">
        <f t="shared" si="3"/>
        <v>54.991948470209337</v>
      </c>
      <c r="G29" s="386">
        <f t="shared" si="4"/>
        <v>559</v>
      </c>
      <c r="H29" s="388">
        <f t="shared" si="3"/>
        <v>45.008051529790663</v>
      </c>
      <c r="I29" s="350"/>
      <c r="J29" s="389">
        <f t="shared" si="5"/>
        <v>674</v>
      </c>
      <c r="K29" s="390">
        <f t="shared" si="6"/>
        <v>54.267310789049915</v>
      </c>
      <c r="L29" s="391">
        <v>240</v>
      </c>
      <c r="M29" s="392">
        <v>35.60830860534125</v>
      </c>
      <c r="N29" s="391">
        <v>434</v>
      </c>
      <c r="O29" s="393">
        <v>64.39169139465875</v>
      </c>
      <c r="P29" s="350"/>
      <c r="Q29" s="389">
        <v>229</v>
      </c>
      <c r="R29" s="390">
        <v>18.438003220611915</v>
      </c>
      <c r="S29" s="391">
        <v>167</v>
      </c>
      <c r="T29" s="392">
        <v>72.925764192139738</v>
      </c>
      <c r="U29" s="391">
        <v>62</v>
      </c>
      <c r="V29" s="393">
        <v>27.074235807860266</v>
      </c>
      <c r="W29" s="350"/>
      <c r="X29" s="389">
        <v>339</v>
      </c>
      <c r="Y29" s="390">
        <v>27.294685990338163</v>
      </c>
      <c r="Z29" s="391">
        <v>276</v>
      </c>
      <c r="AA29" s="392">
        <v>81.415929203539832</v>
      </c>
      <c r="AB29" s="391">
        <v>63</v>
      </c>
      <c r="AC29" s="393">
        <f t="shared" si="0"/>
        <v>18.584070796460178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572236</v>
      </c>
      <c r="E31" s="1230">
        <f>L31+S31+Z31</f>
        <v>359957</v>
      </c>
      <c r="F31" s="1231">
        <f>E31/$D31*100</f>
        <v>62.903592224187221</v>
      </c>
      <c r="G31" s="1230">
        <f>N31+U31+AB31</f>
        <v>212279</v>
      </c>
      <c r="H31" s="1232">
        <f>G31/$D31*100</f>
        <v>37.096407775812779</v>
      </c>
      <c r="I31" s="320"/>
      <c r="J31" s="1233">
        <f>SUM(J12:J29)</f>
        <v>147833</v>
      </c>
      <c r="K31" s="1234">
        <f>J31/$D31*100</f>
        <v>25.834271174829965</v>
      </c>
      <c r="L31" s="1230">
        <f>SUM(L12:L29)</f>
        <v>62609</v>
      </c>
      <c r="M31" s="1231">
        <f>L31/$J31*100</f>
        <v>42.351166518977493</v>
      </c>
      <c r="N31" s="1230">
        <f>SUM(N12:N29)</f>
        <v>85224</v>
      </c>
      <c r="O31" s="1235">
        <f>N31/$J31*100</f>
        <v>57.648833481022507</v>
      </c>
      <c r="P31" s="320"/>
      <c r="Q31" s="1233">
        <f>SUM(Q12:Q29)</f>
        <v>128076</v>
      </c>
      <c r="R31" s="1234">
        <f>Q31/$D31*100</f>
        <v>22.38167469365786</v>
      </c>
      <c r="S31" s="1230">
        <f>SUM(S12:S29)</f>
        <v>83623</v>
      </c>
      <c r="T31" s="1231">
        <f>S31/$Q31*100</f>
        <v>65.29170180205503</v>
      </c>
      <c r="U31" s="1230">
        <f>SUM(U12:U29)</f>
        <v>44453</v>
      </c>
      <c r="V31" s="1235">
        <f>U31/$Q31*100</f>
        <v>34.70829819794497</v>
      </c>
      <c r="W31" s="320"/>
      <c r="X31" s="1233">
        <f>SUM(X12:X29)</f>
        <v>296327</v>
      </c>
      <c r="Y31" s="1234">
        <f>X31/$D31*100</f>
        <v>51.784054131512171</v>
      </c>
      <c r="Z31" s="1230">
        <f>SUM(Z12:Z29)</f>
        <v>213725</v>
      </c>
      <c r="AA31" s="1231">
        <f>Z31/$X31*100</f>
        <v>72.124713576555635</v>
      </c>
      <c r="AB31" s="1230">
        <f>SUM(AB12:AB29)</f>
        <v>82602</v>
      </c>
      <c r="AC31" s="1235">
        <f>AB31/$X31*100</f>
        <v>27.875286423444372</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45"/>
      <c r="C34" s="1445"/>
      <c r="D34" s="1445"/>
      <c r="E34" s="1445"/>
      <c r="F34" s="1445"/>
      <c r="G34" s="1445"/>
      <c r="H34" s="1445"/>
      <c r="I34" s="1445"/>
      <c r="J34" s="1445"/>
      <c r="K34" s="1445"/>
      <c r="L34" s="1445"/>
      <c r="M34" s="1445"/>
      <c r="N34" s="1445"/>
      <c r="O34" s="1445"/>
    </row>
    <row r="35" spans="2:15" s="329" customFormat="1" ht="29.25" customHeight="1" x14ac:dyDescent="0.25">
      <c r="B35" s="1446"/>
      <c r="C35" s="1446"/>
      <c r="D35" s="1446"/>
      <c r="E35" s="1446"/>
      <c r="F35" s="1446"/>
      <c r="G35" s="1446"/>
      <c r="H35" s="1446"/>
      <c r="I35" s="1446"/>
      <c r="J35" s="1446"/>
      <c r="K35" s="1446"/>
      <c r="L35" s="1446"/>
      <c r="M35" s="1446"/>
    </row>
    <row r="36" spans="2:15" s="329" customFormat="1" ht="4.5" customHeight="1" x14ac:dyDescent="0.25">
      <c r="B36" s="1436"/>
      <c r="C36" s="1436"/>
      <c r="D36" s="143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447"/>
      <c r="C2" s="1447"/>
    </row>
    <row r="3" spans="1:38" s="345" customFormat="1" ht="4.5" customHeight="1" x14ac:dyDescent="0.25">
      <c r="B3" s="1448"/>
      <c r="C3" s="1448"/>
    </row>
    <row r="4" spans="1:38" s="492" customFormat="1" ht="17.25" customHeight="1" x14ac:dyDescent="0.25">
      <c r="A4" s="1474" t="s">
        <v>426</v>
      </c>
      <c r="B4" s="1474"/>
      <c r="C4" s="1474"/>
      <c r="D4" s="1474"/>
      <c r="E4" s="1474"/>
      <c r="F4" s="1474"/>
      <c r="G4" s="1474"/>
      <c r="H4" s="1474"/>
      <c r="I4" s="1474"/>
      <c r="J4" s="1474"/>
      <c r="K4" s="1474"/>
      <c r="L4" s="1474"/>
      <c r="M4" s="1474"/>
      <c r="N4" s="1474"/>
    </row>
    <row r="5" spans="1:38" s="492" customFormat="1" ht="17.25" customHeight="1" x14ac:dyDescent="0.25">
      <c r="B5" s="1475" t="str">
        <f>porsaad!$B$6</f>
        <v>Situación a 31 de agosto de 2025</v>
      </c>
      <c r="C5" s="1475"/>
      <c r="D5" s="1475"/>
      <c r="E5" s="1475"/>
      <c r="F5" s="1475"/>
      <c r="G5" s="1475"/>
      <c r="H5" s="1475"/>
      <c r="I5" s="1475"/>
      <c r="J5" s="1475"/>
      <c r="K5" s="1475"/>
      <c r="L5" s="1475"/>
      <c r="M5" s="1475"/>
      <c r="N5" s="1475"/>
    </row>
    <row r="6" spans="1:38" s="492" customFormat="1" ht="6" customHeight="1" x14ac:dyDescent="0.25"/>
    <row r="7" spans="1:38" s="437" customFormat="1" ht="12.75" customHeight="1" x14ac:dyDescent="0.25">
      <c r="A7" s="488"/>
      <c r="B7" s="1451" t="s">
        <v>12</v>
      </c>
      <c r="D7" s="1454" t="s">
        <v>250</v>
      </c>
      <c r="E7" s="1455"/>
      <c r="F7" s="489"/>
      <c r="G7" s="1485"/>
      <c r="H7" s="1485"/>
      <c r="I7" s="489"/>
      <c r="J7" s="1485"/>
      <c r="K7" s="1485"/>
      <c r="L7" s="489"/>
      <c r="M7" s="1485"/>
      <c r="N7" s="1486"/>
      <c r="O7" s="488"/>
      <c r="P7" s="488"/>
      <c r="W7" s="490"/>
    </row>
    <row r="8" spans="1:38" s="437" customFormat="1" ht="45.75" customHeight="1" x14ac:dyDescent="0.25">
      <c r="A8" s="488"/>
      <c r="B8" s="1452"/>
      <c r="D8" s="1483"/>
      <c r="E8" s="1484"/>
      <c r="F8" s="491"/>
      <c r="G8" s="1607" t="s">
        <v>267</v>
      </c>
      <c r="H8" s="1608"/>
      <c r="I8" s="744"/>
      <c r="J8" s="1607" t="s">
        <v>268</v>
      </c>
      <c r="K8" s="1608"/>
      <c r="L8" s="744"/>
      <c r="M8" s="1607" t="s">
        <v>269</v>
      </c>
      <c r="N8" s="1608"/>
      <c r="O8" s="488"/>
      <c r="P8" s="488"/>
      <c r="W8" s="490"/>
    </row>
    <row r="9" spans="1:38" s="437" customFormat="1" ht="6" customHeight="1" x14ac:dyDescent="0.25">
      <c r="A9" s="488"/>
      <c r="B9" s="1452"/>
      <c r="D9" s="1487" t="s">
        <v>9</v>
      </c>
      <c r="E9" s="1494" t="s">
        <v>217</v>
      </c>
      <c r="G9" s="1489" t="s">
        <v>9</v>
      </c>
      <c r="H9" s="1491" t="s">
        <v>217</v>
      </c>
      <c r="J9" s="1489" t="s">
        <v>9</v>
      </c>
      <c r="K9" s="1491" t="s">
        <v>217</v>
      </c>
      <c r="M9" s="1489" t="s">
        <v>9</v>
      </c>
      <c r="N9" s="1491" t="s">
        <v>217</v>
      </c>
      <c r="O9" s="488"/>
      <c r="P9" s="488"/>
      <c r="W9" s="490"/>
    </row>
    <row r="10" spans="1:38" s="437" customFormat="1" ht="27.75" customHeight="1" x14ac:dyDescent="0.25">
      <c r="A10" s="488"/>
      <c r="B10" s="1453"/>
      <c r="D10" s="1488"/>
      <c r="E10" s="1495"/>
      <c r="F10" s="493"/>
      <c r="G10" s="1490"/>
      <c r="H10" s="1492"/>
      <c r="I10" s="494"/>
      <c r="J10" s="1490"/>
      <c r="K10" s="1492"/>
      <c r="L10" s="494"/>
      <c r="M10" s="1490"/>
      <c r="N10" s="1492"/>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305669</v>
      </c>
      <c r="E12" s="498">
        <f>D12/'20pobl'!D12*100</f>
        <v>3.5411710706218429</v>
      </c>
      <c r="F12" s="350"/>
      <c r="G12" s="355">
        <v>92242</v>
      </c>
      <c r="H12" s="498">
        <v>1.3142415299582584</v>
      </c>
      <c r="I12" s="350"/>
      <c r="J12" s="355">
        <v>64076</v>
      </c>
      <c r="K12" s="498">
        <v>5.4468469984792423</v>
      </c>
      <c r="L12" s="350"/>
      <c r="M12" s="355">
        <v>149351</v>
      </c>
      <c r="N12" s="498">
        <f>M12/'20pobl'!X12*100</f>
        <v>34.190043632933936</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47607</v>
      </c>
      <c r="E13" s="500">
        <f>D13/'20pobl'!D13*100</f>
        <v>3.5222933564961592</v>
      </c>
      <c r="F13" s="350"/>
      <c r="G13" s="368">
        <v>9293</v>
      </c>
      <c r="H13" s="501">
        <v>0.88592848508421718</v>
      </c>
      <c r="I13" s="350"/>
      <c r="J13" s="368">
        <v>8842</v>
      </c>
      <c r="K13" s="501">
        <v>4.3057354616905439</v>
      </c>
      <c r="L13" s="350"/>
      <c r="M13" s="368">
        <v>29472</v>
      </c>
      <c r="N13" s="501">
        <f>M13/'20pobl'!X13*100</f>
        <v>30.295741203318222</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34630</v>
      </c>
      <c r="E14" s="500">
        <f>D14/'20pobl'!D14*100</f>
        <v>3.4300747128315301</v>
      </c>
      <c r="F14" s="350"/>
      <c r="G14" s="368">
        <v>8114</v>
      </c>
      <c r="H14" s="501">
        <v>1.1159492445268424</v>
      </c>
      <c r="I14" s="350"/>
      <c r="J14" s="368">
        <v>7270</v>
      </c>
      <c r="K14" s="501">
        <v>3.682709501593139</v>
      </c>
      <c r="L14" s="350"/>
      <c r="M14" s="368">
        <v>19246</v>
      </c>
      <c r="N14" s="501">
        <f>M14/'20pobl'!X14*100</f>
        <v>22.61680925072859</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33401</v>
      </c>
      <c r="E15" s="500">
        <f>D15/'20pobl'!D15*100</f>
        <v>2.7116307616369317</v>
      </c>
      <c r="F15" s="350"/>
      <c r="G15" s="368">
        <v>9140</v>
      </c>
      <c r="H15" s="501">
        <v>0.89042510492208293</v>
      </c>
      <c r="I15" s="350"/>
      <c r="J15" s="368">
        <v>7195</v>
      </c>
      <c r="K15" s="501">
        <v>4.7707456154891759</v>
      </c>
      <c r="L15" s="350"/>
      <c r="M15" s="368">
        <v>17066</v>
      </c>
      <c r="N15" s="501">
        <f>M15/'20pobl'!X15*100</f>
        <v>31.326982029113204</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54256</v>
      </c>
      <c r="E16" s="500">
        <f>D16/'20pobl'!D16*100</f>
        <v>2.423490923969315</v>
      </c>
      <c r="F16" s="350"/>
      <c r="G16" s="368">
        <v>20424</v>
      </c>
      <c r="H16" s="501">
        <v>1.1098081961921797</v>
      </c>
      <c r="I16" s="350"/>
      <c r="J16" s="368">
        <v>11386</v>
      </c>
      <c r="K16" s="501">
        <v>3.8351937806940128</v>
      </c>
      <c r="L16" s="350"/>
      <c r="M16" s="368">
        <v>22446</v>
      </c>
      <c r="N16" s="501">
        <f>M16/'20pobl'!X16*100</f>
        <v>22.102526734545169</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18123</v>
      </c>
      <c r="E17" s="502">
        <f>D17/'20pobl'!D17*100</f>
        <v>3.0672707670800254</v>
      </c>
      <c r="F17" s="350"/>
      <c r="G17" s="377">
        <v>4690</v>
      </c>
      <c r="H17" s="502">
        <v>1.0447063016505913</v>
      </c>
      <c r="I17" s="350"/>
      <c r="J17" s="377">
        <v>3840</v>
      </c>
      <c r="K17" s="502">
        <v>3.8167559562265798</v>
      </c>
      <c r="L17" s="350"/>
      <c r="M17" s="377">
        <v>9593</v>
      </c>
      <c r="N17" s="502">
        <f>M17/'20pobl'!X17*100</f>
        <v>23.220855925639039</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127434</v>
      </c>
      <c r="E18" s="500">
        <f>D18/'20pobl'!D18*100</f>
        <v>5.3282167110845009</v>
      </c>
      <c r="F18" s="350"/>
      <c r="G18" s="368">
        <v>26543</v>
      </c>
      <c r="H18" s="501">
        <v>1.5177662652531421</v>
      </c>
      <c r="I18" s="350"/>
      <c r="J18" s="368">
        <v>22026</v>
      </c>
      <c r="K18" s="501">
        <v>5.2201487408221983</v>
      </c>
      <c r="L18" s="350"/>
      <c r="M18" s="368">
        <v>78865</v>
      </c>
      <c r="N18" s="501">
        <f>M18/'20pobl'!X18*100</f>
        <v>35.698442875248958</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79522</v>
      </c>
      <c r="E19" s="500">
        <f>D19/'20pobl'!D19*100</f>
        <v>3.7787850694225003</v>
      </c>
      <c r="F19" s="350"/>
      <c r="G19" s="368">
        <v>18031</v>
      </c>
      <c r="H19" s="501">
        <v>1.0674707083456425</v>
      </c>
      <c r="I19" s="350"/>
      <c r="J19" s="368">
        <v>14310</v>
      </c>
      <c r="K19" s="501">
        <v>5.0702788121870936</v>
      </c>
      <c r="L19" s="350"/>
      <c r="M19" s="368">
        <v>47181</v>
      </c>
      <c r="N19" s="501">
        <f>M19/'20pobl'!X19*100</f>
        <v>35.456574507578885</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241584</v>
      </c>
      <c r="E20" s="500">
        <f>D20/'20pobl'!D20*100</f>
        <v>3.0151901511576487</v>
      </c>
      <c r="F20" s="350"/>
      <c r="G20" s="368">
        <v>63146</v>
      </c>
      <c r="H20" s="501">
        <v>0.97950388204381977</v>
      </c>
      <c r="I20" s="350"/>
      <c r="J20" s="368">
        <v>48122</v>
      </c>
      <c r="K20" s="501">
        <v>4.3743494879987637</v>
      </c>
      <c r="L20" s="350"/>
      <c r="M20" s="368">
        <v>130316</v>
      </c>
      <c r="N20" s="501">
        <f>M20/'20pobl'!X20*100</f>
        <v>28.00067898144189</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174851</v>
      </c>
      <c r="E21" s="500">
        <f>D21/'20pobl'!D21*100</f>
        <v>3.2871147156055747</v>
      </c>
      <c r="F21" s="350"/>
      <c r="G21" s="368">
        <v>45424</v>
      </c>
      <c r="H21" s="501">
        <v>1.069996885928401</v>
      </c>
      <c r="I21" s="350"/>
      <c r="J21" s="368">
        <v>35800</v>
      </c>
      <c r="K21" s="501">
        <v>4.630180499438687</v>
      </c>
      <c r="L21" s="350"/>
      <c r="M21" s="368">
        <v>93627</v>
      </c>
      <c r="N21" s="501">
        <f>M21/'20pobl'!X21*100</f>
        <v>31.120720888413199</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37508</v>
      </c>
      <c r="E22" s="500">
        <f>D22/'20pobl'!D22*100</f>
        <v>3.5563359916410739</v>
      </c>
      <c r="F22" s="350"/>
      <c r="G22" s="368">
        <v>9345</v>
      </c>
      <c r="H22" s="501">
        <v>1.1414047156076255</v>
      </c>
      <c r="I22" s="350"/>
      <c r="J22" s="368">
        <v>6801</v>
      </c>
      <c r="K22" s="501">
        <v>4.2167852979836811</v>
      </c>
      <c r="L22" s="350"/>
      <c r="M22" s="368">
        <v>21362</v>
      </c>
      <c r="N22" s="501">
        <f>M22/'20pobl'!X22*100</f>
        <v>28.60892739959019</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86858</v>
      </c>
      <c r="E23" s="500">
        <f>D23/'20pobl'!D23*100</f>
        <v>3.2100281133388497</v>
      </c>
      <c r="F23" s="350"/>
      <c r="G23" s="368">
        <v>23649</v>
      </c>
      <c r="H23" s="501">
        <v>1.190820275718022</v>
      </c>
      <c r="I23" s="350"/>
      <c r="J23" s="368">
        <v>15178</v>
      </c>
      <c r="K23" s="501">
        <v>3.1709289037544317</v>
      </c>
      <c r="L23" s="350"/>
      <c r="M23" s="368">
        <v>48031</v>
      </c>
      <c r="N23" s="501">
        <f>M23/'20pobl'!X23*100</f>
        <v>19.910873440285204</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202367</v>
      </c>
      <c r="E24" s="500">
        <f>D24/'20pobl'!D24*100</f>
        <v>2.8871345766776217</v>
      </c>
      <c r="F24" s="350"/>
      <c r="G24" s="368">
        <v>52861</v>
      </c>
      <c r="H24" s="501">
        <v>0.9266919214363839</v>
      </c>
      <c r="I24" s="350"/>
      <c r="J24" s="368">
        <v>36122</v>
      </c>
      <c r="K24" s="501">
        <v>3.9574130556724159</v>
      </c>
      <c r="L24" s="350"/>
      <c r="M24" s="368">
        <v>113384</v>
      </c>
      <c r="N24" s="501">
        <f>M24/'20pobl'!X24*100</f>
        <v>28.907455045623625</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47962</v>
      </c>
      <c r="E25" s="500">
        <f>D25/'20pobl'!D25*100</f>
        <v>3.0578415446173777</v>
      </c>
      <c r="F25" s="350"/>
      <c r="G25" s="368">
        <v>17170</v>
      </c>
      <c r="H25" s="501">
        <v>1.3136914653665943</v>
      </c>
      <c r="I25" s="350"/>
      <c r="J25" s="368">
        <v>9431</v>
      </c>
      <c r="K25" s="501">
        <v>4.9879941187048455</v>
      </c>
      <c r="L25" s="350"/>
      <c r="M25" s="368">
        <v>21361</v>
      </c>
      <c r="N25" s="501">
        <f>M25/'20pobl'!X25*100</f>
        <v>29.498439528268015</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17306</v>
      </c>
      <c r="E26" s="504">
        <f>D26/'20pobl'!D26*100</f>
        <v>2.5512543249407003</v>
      </c>
      <c r="F26" s="350"/>
      <c r="G26" s="377">
        <v>3552</v>
      </c>
      <c r="H26" s="502">
        <v>0.66053244270550515</v>
      </c>
      <c r="I26" s="350"/>
      <c r="J26" s="377">
        <v>2871</v>
      </c>
      <c r="K26" s="502">
        <v>2.9383769842488259</v>
      </c>
      <c r="L26" s="350"/>
      <c r="M26" s="377">
        <v>10883</v>
      </c>
      <c r="N26" s="502">
        <f>M26/'20pobl'!X26*100</f>
        <v>25.381314426978868</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72880</v>
      </c>
      <c r="E27" s="504">
        <f>D27/'20pobl'!D27*100</f>
        <v>3.2715591618919024</v>
      </c>
      <c r="F27" s="350"/>
      <c r="G27" s="377">
        <v>18024</v>
      </c>
      <c r="H27" s="502">
        <v>1.0620257445788017</v>
      </c>
      <c r="I27" s="350"/>
      <c r="J27" s="377">
        <v>13346</v>
      </c>
      <c r="K27" s="502">
        <v>3.6290563800801623</v>
      </c>
      <c r="L27" s="350"/>
      <c r="M27" s="377">
        <v>41510</v>
      </c>
      <c r="N27" s="502">
        <f>M27/'20pobl'!X27*100</f>
        <v>25.49816948819381</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9314</v>
      </c>
      <c r="E28" s="504">
        <f>D28/'20pobl'!D28*100</f>
        <v>2.8730597438491721</v>
      </c>
      <c r="F28" s="350"/>
      <c r="G28" s="377">
        <v>1574</v>
      </c>
      <c r="H28" s="502">
        <v>0.62339596337251668</v>
      </c>
      <c r="I28" s="350"/>
      <c r="J28" s="377">
        <v>1658</v>
      </c>
      <c r="K28" s="502">
        <v>3.3714262475090488</v>
      </c>
      <c r="L28" s="350"/>
      <c r="M28" s="377">
        <v>6082</v>
      </c>
      <c r="N28" s="502">
        <f>M28/'20pobl'!X28*100</f>
        <v>27.009503508304466</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3873</v>
      </c>
      <c r="E29" s="506">
        <f>D29/'20pobl'!D29*100</f>
        <v>2.2894942186280769</v>
      </c>
      <c r="F29" s="350"/>
      <c r="G29" s="389">
        <v>2151</v>
      </c>
      <c r="H29" s="507">
        <v>1.456734774040187</v>
      </c>
      <c r="I29" s="350"/>
      <c r="J29" s="389">
        <v>607</v>
      </c>
      <c r="K29" s="507">
        <v>3.6579486561407739</v>
      </c>
      <c r="L29" s="350"/>
      <c r="M29" s="389">
        <v>1115</v>
      </c>
      <c r="N29" s="507">
        <f>M29/'20pobl'!X29*100</f>
        <v>22.704133577682754</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36" t="s">
        <v>0</v>
      </c>
      <c r="C31" s="320"/>
      <c r="D31" s="1242">
        <f>G31+J31+M31</f>
        <v>1595145</v>
      </c>
      <c r="E31" s="1243">
        <f>D31/'20pobl'!D31*100</f>
        <v>3.2808617989068014</v>
      </c>
      <c r="F31" s="320"/>
      <c r="G31" s="1242">
        <f>SUM(G12:G29)</f>
        <v>425373</v>
      </c>
      <c r="H31" s="1243">
        <f>G31/'20pobl'!J31*100</f>
        <v>1.0994014239935477</v>
      </c>
      <c r="I31" s="320"/>
      <c r="J31" s="1242">
        <f>SUM(J12:J29)</f>
        <v>308881</v>
      </c>
      <c r="K31" s="1243">
        <f>J31/'20pobl'!Q31*100</f>
        <v>4.4265394312987194</v>
      </c>
      <c r="L31" s="320"/>
      <c r="M31" s="1242">
        <f>SUM(M12:M29)</f>
        <v>860891</v>
      </c>
      <c r="N31" s="1243">
        <f>M31/'20pobl'!X31*100</f>
        <v>29.178453068260467</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customHeight="1" x14ac:dyDescent="0.25">
      <c r="B33" s="397" t="s">
        <v>47</v>
      </c>
      <c r="C33" s="509"/>
      <c r="F33" s="509"/>
    </row>
    <row r="34" spans="2:14" s="496" customFormat="1" ht="13.5" customHeight="1" x14ac:dyDescent="0.25">
      <c r="B34" s="1479" t="str">
        <f>'24solcasaad_pobl'!B34:N34</f>
        <v xml:space="preserve">(1) Cifras INE de población referidas al 01/01/2024. Publicado Censo de Población Anual el 19/12/2024 </v>
      </c>
      <c r="C34" s="1496"/>
      <c r="D34" s="1496"/>
      <c r="E34" s="1496"/>
      <c r="F34" s="1496"/>
      <c r="G34" s="1496"/>
      <c r="H34" s="1496"/>
      <c r="I34" s="1496"/>
      <c r="J34" s="1496"/>
      <c r="K34" s="1496"/>
      <c r="L34" s="1496"/>
      <c r="M34" s="1496"/>
      <c r="N34" s="1496"/>
    </row>
    <row r="35" spans="2:14" ht="29.25" customHeight="1" x14ac:dyDescent="0.25">
      <c r="B35" s="1493"/>
      <c r="C35" s="1493"/>
      <c r="D35" s="1493"/>
      <c r="E35" s="510"/>
    </row>
    <row r="36" spans="2:14" ht="4.5" customHeight="1" x14ac:dyDescent="0.25">
      <c r="B36" s="1473"/>
      <c r="C36" s="1473"/>
      <c r="D36" s="1473"/>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2"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4" width="8.54296875" style="220" customWidth="1"/>
    <col min="25" max="25" width="7.7265625" style="220" customWidth="1"/>
    <col min="26" max="26" width="8.54296875" style="220" customWidth="1"/>
    <col min="27"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J1" s="221"/>
      <c r="K1" s="221"/>
      <c r="L1" s="221"/>
    </row>
    <row r="2" spans="1:29" ht="48.75" customHeight="1" x14ac:dyDescent="0.35">
      <c r="A2" s="219"/>
      <c r="B2" s="219"/>
      <c r="J2" s="221"/>
      <c r="K2" s="221"/>
      <c r="L2" s="221"/>
    </row>
    <row r="3" spans="1:29" ht="24" customHeight="1" x14ac:dyDescent="0.35">
      <c r="A3" s="219"/>
      <c r="B3" s="1422" t="s">
        <v>364</v>
      </c>
      <c r="C3" s="1422"/>
      <c r="D3" s="1422"/>
      <c r="E3" s="1422"/>
      <c r="F3" s="1422"/>
      <c r="G3" s="1422"/>
      <c r="H3" s="1422"/>
      <c r="I3" s="1422"/>
      <c r="J3" s="1422"/>
      <c r="K3" s="1422"/>
      <c r="L3" s="1422"/>
      <c r="M3" s="1422"/>
      <c r="N3" s="1422"/>
      <c r="O3" s="1422"/>
      <c r="P3" s="1422"/>
      <c r="Q3" s="1422"/>
      <c r="R3" s="1422"/>
      <c r="S3" s="1422"/>
      <c r="T3" s="1422"/>
      <c r="U3" s="1422"/>
      <c r="V3" s="1422"/>
      <c r="W3" s="1422"/>
      <c r="X3" s="1422"/>
    </row>
    <row r="5" spans="1:29" x14ac:dyDescent="0.35">
      <c r="B5" s="219"/>
      <c r="C5" s="219"/>
      <c r="D5" s="1423" t="s">
        <v>365</v>
      </c>
      <c r="E5" s="1423"/>
      <c r="F5" s="1423"/>
      <c r="G5" s="1423"/>
      <c r="H5" s="1423"/>
      <c r="I5" s="1423"/>
      <c r="J5" s="1423"/>
      <c r="K5" s="1423"/>
      <c r="L5" s="1423"/>
      <c r="M5" s="219"/>
      <c r="N5" s="1420" t="s">
        <v>339</v>
      </c>
      <c r="O5" s="1421"/>
      <c r="P5" s="1421"/>
      <c r="Q5" s="1421"/>
      <c r="R5" s="1421"/>
      <c r="S5" s="1421"/>
      <c r="T5" s="1421"/>
      <c r="U5" s="1421"/>
      <c r="V5" s="1421"/>
      <c r="W5" s="1421"/>
      <c r="X5" s="1421"/>
      <c r="Y5" s="1421"/>
      <c r="Z5" s="1421"/>
      <c r="AA5" s="1421"/>
    </row>
    <row r="6" spans="1:29" ht="21" customHeight="1" x14ac:dyDescent="0.35">
      <c r="B6" s="219"/>
      <c r="C6" s="219"/>
      <c r="D6" s="1424"/>
      <c r="E6" s="1424"/>
      <c r="F6" s="1424"/>
      <c r="G6" s="1424"/>
      <c r="H6" s="1424"/>
      <c r="I6" s="1424"/>
      <c r="J6" s="1424"/>
      <c r="K6" s="1424"/>
      <c r="L6" s="1424"/>
      <c r="M6" s="219"/>
      <c r="N6" s="1425">
        <v>43830</v>
      </c>
      <c r="O6" s="1426"/>
      <c r="P6" s="1427">
        <v>44196</v>
      </c>
      <c r="Q6" s="1428"/>
      <c r="R6" s="1427">
        <v>44561</v>
      </c>
      <c r="S6" s="1428"/>
      <c r="T6" s="1429">
        <v>44926</v>
      </c>
      <c r="U6" s="1430"/>
      <c r="V6" s="1417">
        <v>45291</v>
      </c>
      <c r="W6" s="1418"/>
      <c r="X6" s="1417">
        <v>45657</v>
      </c>
      <c r="Y6" s="1418"/>
      <c r="Z6" s="1417">
        <v>45900</v>
      </c>
      <c r="AA6" s="1419"/>
    </row>
    <row r="7" spans="1:29" x14ac:dyDescent="0.35">
      <c r="B7" s="225"/>
      <c r="C7" s="219"/>
      <c r="D7" s="226">
        <v>43465</v>
      </c>
      <c r="E7" s="227">
        <v>43830</v>
      </c>
      <c r="F7" s="228">
        <v>44196</v>
      </c>
      <c r="G7" s="228">
        <v>44561</v>
      </c>
      <c r="H7" s="228">
        <v>44926</v>
      </c>
      <c r="I7" s="228">
        <v>45291</v>
      </c>
      <c r="J7" s="228">
        <v>45657</v>
      </c>
      <c r="K7" s="228">
        <v>45900</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388846</v>
      </c>
      <c r="E9" s="300">
        <v>410355</v>
      </c>
      <c r="F9" s="300">
        <v>396745</v>
      </c>
      <c r="G9" s="254">
        <v>402114</v>
      </c>
      <c r="H9" s="254">
        <v>422621</v>
      </c>
      <c r="I9" s="254">
        <v>420976</v>
      </c>
      <c r="J9" s="276">
        <v>423377</v>
      </c>
      <c r="K9" s="279">
        <v>429699</v>
      </c>
      <c r="L9" s="302"/>
      <c r="M9" s="222"/>
      <c r="N9" s="278">
        <v>5.5314957592465852E-2</v>
      </c>
      <c r="O9" s="279">
        <v>21509</v>
      </c>
      <c r="P9" s="280">
        <v>-3.3166404698370955E-2</v>
      </c>
      <c r="Q9" s="279">
        <v>-13610</v>
      </c>
      <c r="R9" s="280">
        <v>1.3532621709158255E-2</v>
      </c>
      <c r="S9" s="279">
        <v>5369</v>
      </c>
      <c r="T9" s="280">
        <v>5.0997975698433784E-2</v>
      </c>
      <c r="U9" s="279">
        <v>20507</v>
      </c>
      <c r="V9" s="280">
        <v>-3.8923763845147841E-3</v>
      </c>
      <c r="W9" s="279">
        <v>-1645</v>
      </c>
      <c r="X9" s="280">
        <v>5.7034130211699452E-3</v>
      </c>
      <c r="Y9" s="279">
        <v>2401</v>
      </c>
      <c r="Z9" s="280">
        <v>3.3775200885338919E-2</v>
      </c>
      <c r="AA9" s="279">
        <v>14039</v>
      </c>
    </row>
    <row r="10" spans="1:29" x14ac:dyDescent="0.35">
      <c r="B10" s="303" t="s">
        <v>7</v>
      </c>
      <c r="C10" s="219"/>
      <c r="D10" s="253">
        <v>49707</v>
      </c>
      <c r="E10" s="254">
        <v>51252</v>
      </c>
      <c r="F10" s="254">
        <v>47953</v>
      </c>
      <c r="G10" s="254">
        <v>48669</v>
      </c>
      <c r="H10" s="254">
        <v>51170</v>
      </c>
      <c r="I10" s="254">
        <v>54128</v>
      </c>
      <c r="J10" s="254">
        <v>57909</v>
      </c>
      <c r="K10" s="257">
        <v>60137</v>
      </c>
      <c r="M10" s="222"/>
      <c r="N10" s="256">
        <v>3.1082141348301118E-2</v>
      </c>
      <c r="O10" s="257">
        <v>1545</v>
      </c>
      <c r="P10" s="258">
        <v>-6.4368219776789193E-2</v>
      </c>
      <c r="Q10" s="257">
        <v>-3299</v>
      </c>
      <c r="R10" s="258">
        <v>1.4931286885075057E-2</v>
      </c>
      <c r="S10" s="257">
        <v>716</v>
      </c>
      <c r="T10" s="258">
        <v>5.1387947153218594E-2</v>
      </c>
      <c r="U10" s="257">
        <v>2501</v>
      </c>
      <c r="V10" s="258">
        <v>5.7807308970099669E-2</v>
      </c>
      <c r="W10" s="257">
        <v>2958</v>
      </c>
      <c r="X10" s="258">
        <v>6.9852941176470562E-2</v>
      </c>
      <c r="Y10" s="257">
        <v>3781</v>
      </c>
      <c r="Z10" s="258">
        <v>5.5109130465295753E-2</v>
      </c>
      <c r="AA10" s="257">
        <v>3141</v>
      </c>
    </row>
    <row r="11" spans="1:29" x14ac:dyDescent="0.35">
      <c r="B11" s="303" t="s">
        <v>37</v>
      </c>
      <c r="C11" s="219"/>
      <c r="D11" s="253">
        <v>38844</v>
      </c>
      <c r="E11" s="254">
        <v>40697</v>
      </c>
      <c r="F11" s="254">
        <v>39355</v>
      </c>
      <c r="G11" s="254">
        <v>41002</v>
      </c>
      <c r="H11" s="254">
        <v>43882</v>
      </c>
      <c r="I11" s="254">
        <v>46871</v>
      </c>
      <c r="J11" s="254">
        <v>51282</v>
      </c>
      <c r="K11" s="257">
        <v>51290</v>
      </c>
      <c r="M11" s="222"/>
      <c r="N11" s="256">
        <v>4.7703635053032656E-2</v>
      </c>
      <c r="O11" s="257">
        <v>1853</v>
      </c>
      <c r="P11" s="258">
        <v>-3.2975403592402364E-2</v>
      </c>
      <c r="Q11" s="257">
        <v>-1342</v>
      </c>
      <c r="R11" s="258">
        <v>4.1849828484309404E-2</v>
      </c>
      <c r="S11" s="257">
        <v>1647</v>
      </c>
      <c r="T11" s="258">
        <v>7.024047607433781E-2</v>
      </c>
      <c r="U11" s="257">
        <v>2880</v>
      </c>
      <c r="V11" s="258">
        <v>6.8114488856478639E-2</v>
      </c>
      <c r="W11" s="257">
        <v>2989</v>
      </c>
      <c r="X11" s="258">
        <v>9.4109363999061335E-2</v>
      </c>
      <c r="Y11" s="257">
        <v>4411</v>
      </c>
      <c r="Z11" s="258">
        <v>3.317688294422183E-2</v>
      </c>
      <c r="AA11" s="257">
        <v>1647</v>
      </c>
    </row>
    <row r="12" spans="1:29" x14ac:dyDescent="0.35">
      <c r="B12" s="303" t="s">
        <v>38</v>
      </c>
      <c r="C12" s="219"/>
      <c r="D12" s="253">
        <v>27993</v>
      </c>
      <c r="E12" s="254">
        <v>32479</v>
      </c>
      <c r="F12" s="254">
        <v>32836</v>
      </c>
      <c r="G12" s="254">
        <v>35355</v>
      </c>
      <c r="H12" s="254">
        <v>39461</v>
      </c>
      <c r="I12" s="254">
        <v>43584</v>
      </c>
      <c r="J12" s="254">
        <v>46233</v>
      </c>
      <c r="K12" s="257">
        <v>49300</v>
      </c>
      <c r="M12" s="222"/>
      <c r="N12" s="256">
        <v>0.16025434930161109</v>
      </c>
      <c r="O12" s="257">
        <v>4486</v>
      </c>
      <c r="P12" s="258">
        <v>1.0991717725299388E-2</v>
      </c>
      <c r="Q12" s="257">
        <v>357</v>
      </c>
      <c r="R12" s="258">
        <v>7.6714581556827977E-2</v>
      </c>
      <c r="S12" s="257">
        <v>2519</v>
      </c>
      <c r="T12" s="258">
        <v>0.11613633149483804</v>
      </c>
      <c r="U12" s="257">
        <v>4106</v>
      </c>
      <c r="V12" s="258">
        <v>0.10448290717417197</v>
      </c>
      <c r="W12" s="257">
        <v>4123</v>
      </c>
      <c r="X12" s="258">
        <v>6.0779185022026505E-2</v>
      </c>
      <c r="Y12" s="257">
        <v>2649</v>
      </c>
      <c r="Z12" s="258">
        <v>8.0927010019952172E-2</v>
      </c>
      <c r="AA12" s="257">
        <v>3691</v>
      </c>
    </row>
    <row r="13" spans="1:29" x14ac:dyDescent="0.35">
      <c r="B13" s="303" t="s">
        <v>6</v>
      </c>
      <c r="C13" s="219"/>
      <c r="D13" s="253">
        <v>48834</v>
      </c>
      <c r="E13" s="254">
        <v>53168</v>
      </c>
      <c r="F13" s="254">
        <v>54714</v>
      </c>
      <c r="G13" s="254">
        <v>58012</v>
      </c>
      <c r="H13" s="254">
        <v>57712</v>
      </c>
      <c r="I13" s="254">
        <v>63120</v>
      </c>
      <c r="J13" s="254">
        <v>75761</v>
      </c>
      <c r="K13" s="257">
        <v>77796</v>
      </c>
      <c r="L13" s="304"/>
      <c r="M13" s="219"/>
      <c r="N13" s="256">
        <v>8.8749641643117494E-2</v>
      </c>
      <c r="O13" s="257">
        <v>4334</v>
      </c>
      <c r="P13" s="258">
        <v>2.907764068612706E-2</v>
      </c>
      <c r="Q13" s="257">
        <v>1546</v>
      </c>
      <c r="R13" s="258">
        <v>6.0277077164893722E-2</v>
      </c>
      <c r="S13" s="257">
        <v>3298</v>
      </c>
      <c r="T13" s="258">
        <v>-5.1713438598910422E-3</v>
      </c>
      <c r="U13" s="257">
        <v>-300</v>
      </c>
      <c r="V13" s="258">
        <v>9.3706681452730756E-2</v>
      </c>
      <c r="W13" s="257">
        <v>5408</v>
      </c>
      <c r="X13" s="258">
        <v>0.20026932826362476</v>
      </c>
      <c r="Y13" s="257">
        <v>12641</v>
      </c>
      <c r="Z13" s="258">
        <v>7.2116643468434383E-2</v>
      </c>
      <c r="AA13" s="257">
        <v>5233</v>
      </c>
      <c r="AC13" s="224"/>
    </row>
    <row r="14" spans="1:29" x14ac:dyDescent="0.35">
      <c r="B14" s="303" t="s">
        <v>5</v>
      </c>
      <c r="C14" s="219"/>
      <c r="D14" s="253">
        <v>24752</v>
      </c>
      <c r="E14" s="254">
        <v>25483</v>
      </c>
      <c r="F14" s="254">
        <v>25356</v>
      </c>
      <c r="G14" s="254">
        <v>23258</v>
      </c>
      <c r="H14" s="254">
        <v>23164</v>
      </c>
      <c r="I14" s="254">
        <v>23876</v>
      </c>
      <c r="J14" s="254">
        <v>23556</v>
      </c>
      <c r="K14" s="257">
        <v>23683</v>
      </c>
      <c r="L14" s="304"/>
      <c r="M14" s="219"/>
      <c r="N14" s="256">
        <v>2.9532967032966928E-2</v>
      </c>
      <c r="O14" s="257">
        <v>731</v>
      </c>
      <c r="P14" s="258">
        <v>-4.9837146332849525E-3</v>
      </c>
      <c r="Q14" s="257">
        <v>-127</v>
      </c>
      <c r="R14" s="258">
        <v>-8.274175737498024E-2</v>
      </c>
      <c r="S14" s="257">
        <v>-2098</v>
      </c>
      <c r="T14" s="258">
        <v>-4.0416200877118058E-3</v>
      </c>
      <c r="U14" s="257">
        <v>-94</v>
      </c>
      <c r="V14" s="258">
        <v>3.0737351061992824E-2</v>
      </c>
      <c r="W14" s="257">
        <v>712</v>
      </c>
      <c r="X14" s="258">
        <v>-1.34025799966494E-2</v>
      </c>
      <c r="Y14" s="257">
        <v>-320</v>
      </c>
      <c r="Z14" s="258">
        <v>-2.1687045604758759E-2</v>
      </c>
      <c r="AA14" s="257">
        <v>-525</v>
      </c>
      <c r="AC14" s="224"/>
    </row>
    <row r="15" spans="1:29" x14ac:dyDescent="0.35">
      <c r="B15" s="303" t="s">
        <v>4</v>
      </c>
      <c r="C15" s="219"/>
      <c r="D15" s="253">
        <v>129374</v>
      </c>
      <c r="E15" s="254">
        <v>146192</v>
      </c>
      <c r="F15" s="254">
        <v>140933</v>
      </c>
      <c r="G15" s="254">
        <v>142154</v>
      </c>
      <c r="H15" s="254">
        <v>146929</v>
      </c>
      <c r="I15" s="254">
        <v>156550</v>
      </c>
      <c r="J15" s="254">
        <v>160725</v>
      </c>
      <c r="K15" s="257">
        <v>161372</v>
      </c>
      <c r="L15" s="304"/>
      <c r="M15" s="219"/>
      <c r="N15" s="256">
        <v>0.12999520769242667</v>
      </c>
      <c r="O15" s="257">
        <v>16818</v>
      </c>
      <c r="P15" s="258">
        <v>-3.5973240669804118E-2</v>
      </c>
      <c r="Q15" s="257">
        <v>-5259</v>
      </c>
      <c r="R15" s="258">
        <v>8.6636912575479563E-3</v>
      </c>
      <c r="S15" s="257">
        <v>1221</v>
      </c>
      <c r="T15" s="258">
        <v>3.3590331612195268E-2</v>
      </c>
      <c r="U15" s="257">
        <v>4775</v>
      </c>
      <c r="V15" s="258">
        <v>6.5480606279223252E-2</v>
      </c>
      <c r="W15" s="257">
        <v>9621</v>
      </c>
      <c r="X15" s="258">
        <v>2.666879591184923E-2</v>
      </c>
      <c r="Y15" s="257">
        <v>4175</v>
      </c>
      <c r="Z15" s="258">
        <v>7.3598721542140755E-3</v>
      </c>
      <c r="AA15" s="257">
        <v>1179</v>
      </c>
      <c r="AC15" s="224"/>
    </row>
    <row r="16" spans="1:29" x14ac:dyDescent="0.35">
      <c r="B16" s="303" t="s">
        <v>40</v>
      </c>
      <c r="C16" s="219"/>
      <c r="D16" s="253">
        <v>86579</v>
      </c>
      <c r="E16" s="254">
        <v>89837</v>
      </c>
      <c r="F16" s="254">
        <v>84968</v>
      </c>
      <c r="G16" s="254">
        <v>87354</v>
      </c>
      <c r="H16" s="254">
        <v>89947</v>
      </c>
      <c r="I16" s="254">
        <v>94676</v>
      </c>
      <c r="J16" s="254">
        <v>98880</v>
      </c>
      <c r="K16" s="257">
        <v>104263</v>
      </c>
      <c r="M16" s="222"/>
      <c r="N16" s="256">
        <v>3.763037226117194E-2</v>
      </c>
      <c r="O16" s="257">
        <v>3258</v>
      </c>
      <c r="P16" s="258">
        <v>-5.4198158887763359E-2</v>
      </c>
      <c r="Q16" s="257">
        <v>-4869</v>
      </c>
      <c r="R16" s="258">
        <v>2.8081159966104829E-2</v>
      </c>
      <c r="S16" s="257">
        <v>2386</v>
      </c>
      <c r="T16" s="258">
        <v>2.9683815280353576E-2</v>
      </c>
      <c r="U16" s="257">
        <v>2593</v>
      </c>
      <c r="V16" s="258">
        <v>5.2575405516581908E-2</v>
      </c>
      <c r="W16" s="257">
        <v>4729</v>
      </c>
      <c r="X16" s="258">
        <v>4.4404072837889164E-2</v>
      </c>
      <c r="Y16" s="257">
        <v>4204</v>
      </c>
      <c r="Z16" s="258">
        <v>6.0402343273259884E-2</v>
      </c>
      <c r="AA16" s="257">
        <v>5939</v>
      </c>
      <c r="AC16" s="224"/>
    </row>
    <row r="17" spans="2:31" x14ac:dyDescent="0.35">
      <c r="B17" s="303" t="s">
        <v>41</v>
      </c>
      <c r="C17" s="219"/>
      <c r="D17" s="253">
        <v>318602</v>
      </c>
      <c r="E17" s="254">
        <v>334206</v>
      </c>
      <c r="F17" s="254">
        <v>321411</v>
      </c>
      <c r="G17" s="254">
        <v>337967</v>
      </c>
      <c r="H17" s="254">
        <v>354754</v>
      </c>
      <c r="I17" s="254">
        <v>352939</v>
      </c>
      <c r="J17" s="254">
        <v>382242</v>
      </c>
      <c r="K17" s="257">
        <v>409358</v>
      </c>
      <c r="M17" s="222"/>
      <c r="N17" s="256">
        <v>4.8976465935556046E-2</v>
      </c>
      <c r="O17" s="257">
        <v>15604</v>
      </c>
      <c r="P17" s="258">
        <v>-3.828477047090717E-2</v>
      </c>
      <c r="Q17" s="257">
        <v>-12795</v>
      </c>
      <c r="R17" s="258">
        <v>5.1510371455861792E-2</v>
      </c>
      <c r="S17" s="257">
        <v>16556</v>
      </c>
      <c r="T17" s="258">
        <v>4.9670529962984489E-2</v>
      </c>
      <c r="U17" s="257">
        <v>16787</v>
      </c>
      <c r="V17" s="258">
        <v>-5.1162213815770796E-3</v>
      </c>
      <c r="W17" s="257">
        <v>-1815</v>
      </c>
      <c r="X17" s="258">
        <v>8.3025678658351643E-2</v>
      </c>
      <c r="Y17" s="257">
        <v>29303</v>
      </c>
      <c r="Z17" s="258">
        <v>9.3505078081174586E-2</v>
      </c>
      <c r="AA17" s="257">
        <v>35004</v>
      </c>
      <c r="AC17" s="224"/>
    </row>
    <row r="18" spans="2:31" x14ac:dyDescent="0.35">
      <c r="B18" s="303" t="s">
        <v>3</v>
      </c>
      <c r="C18" s="219"/>
      <c r="D18" s="253">
        <v>116879</v>
      </c>
      <c r="E18" s="254">
        <v>144556</v>
      </c>
      <c r="F18" s="254">
        <v>155768</v>
      </c>
      <c r="G18" s="254">
        <v>166723</v>
      </c>
      <c r="H18" s="254">
        <v>185933</v>
      </c>
      <c r="I18" s="254">
        <v>205653</v>
      </c>
      <c r="J18" s="254">
        <v>218328</v>
      </c>
      <c r="K18" s="257">
        <v>228773</v>
      </c>
      <c r="M18" s="222"/>
      <c r="N18" s="256">
        <v>0.23680045174924502</v>
      </c>
      <c r="O18" s="257">
        <v>27677</v>
      </c>
      <c r="P18" s="258">
        <v>7.7561637012645512E-2</v>
      </c>
      <c r="Q18" s="257">
        <v>11212</v>
      </c>
      <c r="R18" s="258">
        <v>7.0328950747265084E-2</v>
      </c>
      <c r="S18" s="257">
        <v>10955</v>
      </c>
      <c r="T18" s="258">
        <v>0.11522105528331417</v>
      </c>
      <c r="U18" s="257">
        <v>19210</v>
      </c>
      <c r="V18" s="258">
        <v>0.10605970968036882</v>
      </c>
      <c r="W18" s="257">
        <v>19720</v>
      </c>
      <c r="X18" s="258">
        <v>6.1632944814809409E-2</v>
      </c>
      <c r="Y18" s="257">
        <v>12675</v>
      </c>
      <c r="Z18" s="258">
        <v>7.3582895730971876E-2</v>
      </c>
      <c r="AA18" s="257">
        <v>15680</v>
      </c>
      <c r="AC18" s="224"/>
    </row>
    <row r="19" spans="2:31" x14ac:dyDescent="0.35">
      <c r="B19" s="303" t="s">
        <v>2</v>
      </c>
      <c r="C19" s="219"/>
      <c r="D19" s="253">
        <v>54680</v>
      </c>
      <c r="E19" s="254">
        <v>56883</v>
      </c>
      <c r="F19" s="254">
        <v>52977</v>
      </c>
      <c r="G19" s="254">
        <v>54286</v>
      </c>
      <c r="H19" s="254">
        <v>56834</v>
      </c>
      <c r="I19" s="254">
        <v>58876</v>
      </c>
      <c r="J19" s="254">
        <v>59450</v>
      </c>
      <c r="K19" s="257">
        <v>60681</v>
      </c>
      <c r="M19" s="222"/>
      <c r="N19" s="256">
        <v>4.0288953913679482E-2</v>
      </c>
      <c r="O19" s="257">
        <v>2203</v>
      </c>
      <c r="P19" s="258">
        <v>-6.8667264384789872E-2</v>
      </c>
      <c r="Q19" s="257">
        <v>-3906</v>
      </c>
      <c r="R19" s="258">
        <v>2.4708835909923232E-2</v>
      </c>
      <c r="S19" s="257">
        <v>1309</v>
      </c>
      <c r="T19" s="258">
        <v>4.6936595070552256E-2</v>
      </c>
      <c r="U19" s="257">
        <v>2548</v>
      </c>
      <c r="V19" s="258">
        <v>3.5929197311468597E-2</v>
      </c>
      <c r="W19" s="257">
        <v>2042</v>
      </c>
      <c r="X19" s="258">
        <v>9.7493036211699913E-3</v>
      </c>
      <c r="Y19" s="257">
        <v>574</v>
      </c>
      <c r="Z19" s="258">
        <v>4.153722043905872E-2</v>
      </c>
      <c r="AA19" s="257">
        <v>2420</v>
      </c>
      <c r="AC19" s="224"/>
    </row>
    <row r="20" spans="2:31" x14ac:dyDescent="0.35">
      <c r="B20" s="303" t="s">
        <v>35</v>
      </c>
      <c r="C20" s="219"/>
      <c r="D20" s="253">
        <v>80184</v>
      </c>
      <c r="E20" s="254">
        <v>80673</v>
      </c>
      <c r="F20" s="254">
        <v>77385</v>
      </c>
      <c r="G20" s="254">
        <v>77804</v>
      </c>
      <c r="H20" s="254">
        <v>79633</v>
      </c>
      <c r="I20" s="254">
        <v>83919</v>
      </c>
      <c r="J20" s="254">
        <v>85251</v>
      </c>
      <c r="K20" s="257">
        <v>94599</v>
      </c>
      <c r="M20" s="222"/>
      <c r="N20" s="256">
        <v>6.0984735109248511E-3</v>
      </c>
      <c r="O20" s="257">
        <v>489</v>
      </c>
      <c r="P20" s="258">
        <v>-4.0757130638503614E-2</v>
      </c>
      <c r="Q20" s="257">
        <v>-3288</v>
      </c>
      <c r="R20" s="258">
        <v>5.414486011500852E-3</v>
      </c>
      <c r="S20" s="257">
        <v>419</v>
      </c>
      <c r="T20" s="258">
        <v>2.3507788802632268E-2</v>
      </c>
      <c r="U20" s="257">
        <v>1829</v>
      </c>
      <c r="V20" s="258">
        <v>5.3821908002963603E-2</v>
      </c>
      <c r="W20" s="257">
        <v>4286</v>
      </c>
      <c r="X20" s="258">
        <v>1.5872448432416864E-2</v>
      </c>
      <c r="Y20" s="257">
        <v>1332</v>
      </c>
      <c r="Z20" s="258">
        <v>0.11989913698192289</v>
      </c>
      <c r="AA20" s="257">
        <v>10128</v>
      </c>
      <c r="AC20" s="224"/>
    </row>
    <row r="21" spans="2:31" x14ac:dyDescent="0.35">
      <c r="B21" s="303" t="s">
        <v>42</v>
      </c>
      <c r="C21" s="219"/>
      <c r="D21" s="253">
        <v>215222</v>
      </c>
      <c r="E21" s="254">
        <v>228990</v>
      </c>
      <c r="F21" s="254">
        <v>223671</v>
      </c>
      <c r="G21" s="254">
        <v>216089</v>
      </c>
      <c r="H21" s="254">
        <v>224953</v>
      </c>
      <c r="I21" s="254">
        <v>237216</v>
      </c>
      <c r="J21" s="254">
        <v>256424</v>
      </c>
      <c r="K21" s="257">
        <v>272026</v>
      </c>
      <c r="M21" s="222"/>
      <c r="N21" s="256">
        <v>6.397115536515785E-2</v>
      </c>
      <c r="O21" s="257">
        <v>13768</v>
      </c>
      <c r="P21" s="258">
        <v>-2.3228088562819327E-2</v>
      </c>
      <c r="Q21" s="257">
        <v>-5319</v>
      </c>
      <c r="R21" s="258">
        <v>-3.3898001976116698E-2</v>
      </c>
      <c r="S21" s="257">
        <v>-7582</v>
      </c>
      <c r="T21" s="258">
        <v>4.1020135222061382E-2</v>
      </c>
      <c r="U21" s="257">
        <v>8864</v>
      </c>
      <c r="V21" s="258">
        <v>5.4513609509541983E-2</v>
      </c>
      <c r="W21" s="257">
        <v>12263</v>
      </c>
      <c r="X21" s="258">
        <v>8.0972615675165338E-2</v>
      </c>
      <c r="Y21" s="257">
        <v>19208</v>
      </c>
      <c r="Z21" s="258">
        <v>7.5456630030837246E-2</v>
      </c>
      <c r="AA21" s="257">
        <v>19086</v>
      </c>
      <c r="AC21" s="224"/>
    </row>
    <row r="22" spans="2:31" x14ac:dyDescent="0.35">
      <c r="B22" s="303" t="s">
        <v>43</v>
      </c>
      <c r="C22" s="219"/>
      <c r="D22" s="253">
        <v>44249</v>
      </c>
      <c r="E22" s="254">
        <v>53719</v>
      </c>
      <c r="F22" s="254">
        <v>52094</v>
      </c>
      <c r="G22" s="254">
        <v>54205</v>
      </c>
      <c r="H22" s="254">
        <v>55440</v>
      </c>
      <c r="I22" s="254">
        <v>62760</v>
      </c>
      <c r="J22" s="254">
        <v>66811</v>
      </c>
      <c r="K22" s="257">
        <v>72177</v>
      </c>
      <c r="M22" s="222"/>
      <c r="N22" s="256">
        <v>0.21401613595787472</v>
      </c>
      <c r="O22" s="257">
        <v>9470</v>
      </c>
      <c r="P22" s="258">
        <v>-3.0250004653846863E-2</v>
      </c>
      <c r="Q22" s="257">
        <v>-1625</v>
      </c>
      <c r="R22" s="258">
        <v>4.0522900909893744E-2</v>
      </c>
      <c r="S22" s="257">
        <v>2111</v>
      </c>
      <c r="T22" s="258">
        <v>2.2783876026196914E-2</v>
      </c>
      <c r="U22" s="257">
        <v>1235</v>
      </c>
      <c r="V22" s="258">
        <v>0.13203463203463195</v>
      </c>
      <c r="W22" s="257">
        <v>7320</v>
      </c>
      <c r="X22" s="258">
        <v>6.4547482472912643E-2</v>
      </c>
      <c r="Y22" s="257">
        <v>4051</v>
      </c>
      <c r="Z22" s="258">
        <v>9.7665576762223427E-2</v>
      </c>
      <c r="AA22" s="257">
        <v>6422</v>
      </c>
      <c r="AC22" s="224"/>
    </row>
    <row r="23" spans="2:31" x14ac:dyDescent="0.35">
      <c r="B23" s="303" t="s">
        <v>44</v>
      </c>
      <c r="C23" s="219"/>
      <c r="D23" s="253">
        <v>20012</v>
      </c>
      <c r="E23" s="254">
        <v>20052</v>
      </c>
      <c r="F23" s="254">
        <v>19700</v>
      </c>
      <c r="G23" s="254">
        <v>20426</v>
      </c>
      <c r="H23" s="254">
        <v>21291</v>
      </c>
      <c r="I23" s="254">
        <v>22108</v>
      </c>
      <c r="J23" s="254">
        <v>21514</v>
      </c>
      <c r="K23" s="257">
        <v>23731</v>
      </c>
      <c r="L23" s="304"/>
      <c r="M23" s="219"/>
      <c r="N23" s="256">
        <v>1.9988007195681501E-3</v>
      </c>
      <c r="O23" s="257">
        <v>40</v>
      </c>
      <c r="P23" s="258">
        <v>-1.7554358667464576E-2</v>
      </c>
      <c r="Q23" s="257">
        <v>-352</v>
      </c>
      <c r="R23" s="258">
        <v>3.6852791878172697E-2</v>
      </c>
      <c r="S23" s="257">
        <v>726</v>
      </c>
      <c r="T23" s="258">
        <v>4.2347987858611491E-2</v>
      </c>
      <c r="U23" s="257">
        <v>865</v>
      </c>
      <c r="V23" s="258">
        <v>3.8373021464468637E-2</v>
      </c>
      <c r="W23" s="257">
        <v>817</v>
      </c>
      <c r="X23" s="258">
        <v>-2.6868102044508735E-2</v>
      </c>
      <c r="Y23" s="257">
        <v>-594</v>
      </c>
      <c r="Z23" s="258">
        <v>9.4704308515545677E-2</v>
      </c>
      <c r="AA23" s="257">
        <v>2053</v>
      </c>
      <c r="AC23" s="224"/>
    </row>
    <row r="24" spans="2:31" x14ac:dyDescent="0.35">
      <c r="B24" s="303" t="s">
        <v>45</v>
      </c>
      <c r="C24" s="219"/>
      <c r="D24" s="253">
        <v>102813</v>
      </c>
      <c r="E24" s="254">
        <v>106366</v>
      </c>
      <c r="F24" s="254">
        <v>105906</v>
      </c>
      <c r="G24" s="254">
        <v>107110</v>
      </c>
      <c r="H24" s="254">
        <v>108983</v>
      </c>
      <c r="I24" s="254">
        <v>114252</v>
      </c>
      <c r="J24" s="254">
        <v>117575</v>
      </c>
      <c r="K24" s="257">
        <v>120133</v>
      </c>
      <c r="L24" s="304"/>
      <c r="M24" s="219"/>
      <c r="N24" s="256">
        <v>3.455788664857562E-2</v>
      </c>
      <c r="O24" s="257">
        <v>3553</v>
      </c>
      <c r="P24" s="258">
        <v>-4.3246902205591464E-3</v>
      </c>
      <c r="Q24" s="257">
        <v>-460</v>
      </c>
      <c r="R24" s="258">
        <v>1.1368572130002086E-2</v>
      </c>
      <c r="S24" s="257">
        <v>1204</v>
      </c>
      <c r="T24" s="258">
        <v>1.7486695920082118E-2</v>
      </c>
      <c r="U24" s="257">
        <v>1873</v>
      </c>
      <c r="V24" s="258">
        <v>4.8346989897506853E-2</v>
      </c>
      <c r="W24" s="257">
        <v>5269</v>
      </c>
      <c r="X24" s="258">
        <v>2.90848300248574E-2</v>
      </c>
      <c r="Y24" s="257">
        <v>3323</v>
      </c>
      <c r="Z24" s="258">
        <v>3.510283562670713E-2</v>
      </c>
      <c r="AA24" s="257">
        <v>4074</v>
      </c>
      <c r="AC24" s="224"/>
    </row>
    <row r="25" spans="2:31" x14ac:dyDescent="0.35">
      <c r="B25" s="303" t="s">
        <v>46</v>
      </c>
      <c r="C25" s="219"/>
      <c r="D25" s="253">
        <v>15257</v>
      </c>
      <c r="E25" s="254">
        <v>15375</v>
      </c>
      <c r="F25" s="254">
        <v>14687</v>
      </c>
      <c r="G25" s="254">
        <v>15454</v>
      </c>
      <c r="H25" s="254">
        <v>14358</v>
      </c>
      <c r="I25" s="254">
        <v>14631</v>
      </c>
      <c r="J25" s="254">
        <v>14722</v>
      </c>
      <c r="K25" s="257">
        <v>14720</v>
      </c>
      <c r="M25" s="222"/>
      <c r="N25" s="256">
        <v>7.7341548141836025E-3</v>
      </c>
      <c r="O25" s="257">
        <v>118</v>
      </c>
      <c r="P25" s="258">
        <v>-4.4747967479674799E-2</v>
      </c>
      <c r="Q25" s="257">
        <v>-688</v>
      </c>
      <c r="R25" s="258">
        <v>5.2223054401852043E-2</v>
      </c>
      <c r="S25" s="257">
        <v>767</v>
      </c>
      <c r="T25" s="258">
        <v>-7.0920150122945502E-2</v>
      </c>
      <c r="U25" s="257">
        <v>-1096</v>
      </c>
      <c r="V25" s="258">
        <v>1.901379022147931E-2</v>
      </c>
      <c r="W25" s="257">
        <v>273</v>
      </c>
      <c r="X25" s="258">
        <v>6.2196705625041648E-3</v>
      </c>
      <c r="Y25" s="257">
        <v>91</v>
      </c>
      <c r="Z25" s="258">
        <v>-1.0486689970422125E-2</v>
      </c>
      <c r="AA25" s="257">
        <v>-156</v>
      </c>
      <c r="AC25" s="224"/>
    </row>
    <row r="26" spans="2:31" x14ac:dyDescent="0.35">
      <c r="B26" s="305" t="s">
        <v>1</v>
      </c>
      <c r="C26" s="219"/>
      <c r="D26" s="260">
        <v>4359</v>
      </c>
      <c r="E26" s="261">
        <v>4461</v>
      </c>
      <c r="F26" s="261">
        <v>4491</v>
      </c>
      <c r="G26" s="261">
        <v>4622</v>
      </c>
      <c r="H26" s="261">
        <v>4953</v>
      </c>
      <c r="I26" s="261">
        <v>5237</v>
      </c>
      <c r="J26" s="261">
        <v>5608</v>
      </c>
      <c r="K26" s="265">
        <v>5854</v>
      </c>
      <c r="M26" s="222"/>
      <c r="N26" s="264">
        <v>2.33998623537508E-2</v>
      </c>
      <c r="O26" s="265">
        <v>102</v>
      </c>
      <c r="P26" s="266">
        <v>6.7249495628782796E-3</v>
      </c>
      <c r="Q26" s="265">
        <v>30</v>
      </c>
      <c r="R26" s="266">
        <v>2.9169450011133469E-2</v>
      </c>
      <c r="S26" s="265">
        <v>131</v>
      </c>
      <c r="T26" s="266">
        <v>7.1614019904803206E-2</v>
      </c>
      <c r="U26" s="265">
        <v>331</v>
      </c>
      <c r="V26" s="266">
        <v>5.7338986472844633E-2</v>
      </c>
      <c r="W26" s="265">
        <v>284</v>
      </c>
      <c r="X26" s="266">
        <v>7.0842085163261403E-2</v>
      </c>
      <c r="Y26" s="265">
        <v>371</v>
      </c>
      <c r="Z26" s="266">
        <v>5.9931196813326038E-2</v>
      </c>
      <c r="AA26" s="265">
        <v>331</v>
      </c>
      <c r="AC26" s="224"/>
      <c r="AD26" s="224"/>
      <c r="AE26" s="286"/>
    </row>
    <row r="27" spans="2:31" x14ac:dyDescent="0.35">
      <c r="B27" s="235" t="s">
        <v>0</v>
      </c>
      <c r="C27" s="219"/>
      <c r="D27" s="1222">
        <f>SUM(D9:D26)</f>
        <v>1767186</v>
      </c>
      <c r="E27" s="306">
        <f>SUM(E9:E26)</f>
        <v>1894744</v>
      </c>
      <c r="F27" s="307">
        <f>SUM(F9:F26)</f>
        <v>1850950</v>
      </c>
      <c r="G27" s="306">
        <v>1892604</v>
      </c>
      <c r="H27" s="307">
        <v>1982018</v>
      </c>
      <c r="I27" s="306">
        <v>2061372</v>
      </c>
      <c r="J27" s="306">
        <v>2165648</v>
      </c>
      <c r="K27" s="1345">
        <f>SUM(K9:K26)</f>
        <v>2259592</v>
      </c>
      <c r="L27" s="308"/>
      <c r="M27" s="222"/>
      <c r="N27" s="240">
        <f>E27/D27-1</f>
        <v>7.2181422894930236E-2</v>
      </c>
      <c r="O27" s="241">
        <f>E27-D27</f>
        <v>127558</v>
      </c>
      <c r="P27" s="242">
        <f>F27/E27-1</f>
        <v>-2.3113412682663204E-2</v>
      </c>
      <c r="Q27" s="243">
        <f>F27-E27</f>
        <v>-43794</v>
      </c>
      <c r="R27" s="242">
        <f t="shared" ref="R27" si="0">G27/F27-1</f>
        <v>2.250411950619946E-2</v>
      </c>
      <c r="S27" s="237">
        <f t="shared" ref="S27" si="1">G27-F27</f>
        <v>41654</v>
      </c>
      <c r="T27" s="242">
        <f>H27/G27-1</f>
        <v>4.7243903109155383E-2</v>
      </c>
      <c r="U27" s="243">
        <f>H27-G27</f>
        <v>89414</v>
      </c>
      <c r="V27" s="309">
        <f t="shared" ref="V27" si="2">I27/H27-1</f>
        <v>4.003697241901949E-2</v>
      </c>
      <c r="W27" s="237">
        <f t="shared" ref="W27" si="3">I27-H27</f>
        <v>79354</v>
      </c>
      <c r="X27" s="242">
        <v>5.0585726399698938E-2</v>
      </c>
      <c r="Y27" s="243">
        <v>104276</v>
      </c>
      <c r="Z27" s="242">
        <v>6.07387266771382E-2</v>
      </c>
      <c r="AA27" s="243">
        <v>129386</v>
      </c>
    </row>
    <row r="28" spans="2:31" x14ac:dyDescent="0.35">
      <c r="D28" s="296"/>
      <c r="F28" s="296"/>
      <c r="H28" s="296"/>
      <c r="I28" s="296"/>
      <c r="L28" s="296"/>
    </row>
  </sheetData>
  <mergeCells count="10">
    <mergeCell ref="Z6:AA6"/>
    <mergeCell ref="N5:AA5"/>
    <mergeCell ref="B3:X3"/>
    <mergeCell ref="D5:L6"/>
    <mergeCell ref="N6:O6"/>
    <mergeCell ref="P6:Q6"/>
    <mergeCell ref="X6:Y6"/>
    <mergeCell ref="R6:S6"/>
    <mergeCell ref="T6:U6"/>
    <mergeCell ref="V6:W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EVO_sol!D9:J9</xm:f>
              <xm:sqref>L9</xm:sqref>
            </x14:sparkline>
            <x14:sparkline>
              <xm:f>EVO_sol!D10:J10</xm:f>
              <xm:sqref>L10</xm:sqref>
            </x14:sparkline>
            <x14:sparkline>
              <xm:f>EVO_sol!D11:J11</xm:f>
              <xm:sqref>L11</xm:sqref>
            </x14:sparkline>
            <x14:sparkline>
              <xm:f>EVO_sol!D12:J12</xm:f>
              <xm:sqref>L12</xm:sqref>
            </x14:sparkline>
            <x14:sparkline>
              <xm:f>EVO_sol!D13:J13</xm:f>
              <xm:sqref>L13</xm:sqref>
            </x14:sparkline>
            <x14:sparkline>
              <xm:f>EVO_sol!D14:J14</xm:f>
              <xm:sqref>L14</xm:sqref>
            </x14:sparkline>
            <x14:sparkline>
              <xm:f>EVO_sol!D15:J15</xm:f>
              <xm:sqref>L15</xm:sqref>
            </x14:sparkline>
            <x14:sparkline>
              <xm:f>EVO_sol!D16:J16</xm:f>
              <xm:sqref>L16</xm:sqref>
            </x14:sparkline>
            <x14:sparkline>
              <xm:f>EVO_sol!D17:J17</xm:f>
              <xm:sqref>L17</xm:sqref>
            </x14:sparkline>
            <x14:sparkline>
              <xm:f>EVO_sol!D18:J18</xm:f>
              <xm:sqref>L18</xm:sqref>
            </x14:sparkline>
            <x14:sparkline>
              <xm:f>EVO_sol!D19:J19</xm:f>
              <xm:sqref>L19</xm:sqref>
            </x14:sparkline>
            <x14:sparkline>
              <xm:f>EVO_sol!D20:J20</xm:f>
              <xm:sqref>L20</xm:sqref>
            </x14:sparkline>
            <x14:sparkline>
              <xm:f>EVO_sol!D21:J21</xm:f>
              <xm:sqref>L21</xm:sqref>
            </x14:sparkline>
            <x14:sparkline>
              <xm:f>EVO_sol!D22:J22</xm:f>
              <xm:sqref>L22</xm:sqref>
            </x14:sparkline>
            <x14:sparkline>
              <xm:f>EVO_sol!D23:J23</xm:f>
              <xm:sqref>L23</xm:sqref>
            </x14:sparkline>
            <x14:sparkline>
              <xm:f>EVO_sol!D24:J24</xm:f>
              <xm:sqref>L24</xm:sqref>
            </x14:sparkline>
            <x14:sparkline>
              <xm:f>EVO_sol!D25:J25</xm:f>
              <xm:sqref>L25</xm:sqref>
            </x14:sparkline>
            <x14:sparkline>
              <xm:f>EVO_sol!D26:J26</xm:f>
              <xm:sqref>L26</xm:sqref>
            </x14:sparkline>
            <x14:sparkline>
              <xm:f>EVO_sol!D27:J27</xm:f>
              <xm:sqref>L27</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11" zoomScale="84" zoomScaleNormal="84" workbookViewId="0">
      <selection activeCell="AK38" sqref="AK38"/>
    </sheetView>
  </sheetViews>
  <sheetFormatPr baseColWidth="10" defaultColWidth="11.453125" defaultRowHeight="15.5" x14ac:dyDescent="0.25"/>
  <cols>
    <col min="1" max="1" width="1.1796875" style="339" customWidth="1"/>
    <col min="2" max="2" width="28.7265625" style="339" customWidth="1"/>
    <col min="3" max="3" width="0.54296875" style="339" customWidth="1"/>
    <col min="4" max="4" width="11.81640625" style="339" customWidth="1"/>
    <col min="5" max="5" width="7.7265625" style="339" customWidth="1"/>
    <col min="6" max="6" width="0.453125" style="339" customWidth="1"/>
    <col min="7" max="7" width="12.453125" style="339" customWidth="1"/>
    <col min="8" max="8" width="6.26953125" style="339" customWidth="1"/>
    <col min="9" max="9" width="0.453125" style="339" customWidth="1"/>
    <col min="10" max="10" width="10.81640625" style="339" customWidth="1"/>
    <col min="11" max="11" width="6.26953125" style="339" customWidth="1"/>
    <col min="12" max="12" width="0.453125" style="339" customWidth="1"/>
    <col min="13" max="13" width="11.81640625" style="339" customWidth="1"/>
    <col min="14" max="14" width="6.26953125" style="339" customWidth="1"/>
    <col min="15" max="15" width="0.7265625" style="442" customWidth="1"/>
    <col min="16" max="16" width="10.1796875" style="339" bestFit="1" customWidth="1"/>
    <col min="17" max="17" width="8.54296875" style="339" customWidth="1"/>
    <col min="18" max="18" width="0.453125" style="339" customWidth="1"/>
    <col min="19" max="19" width="8.453125" style="339" bestFit="1" customWidth="1"/>
    <col min="20" max="20" width="7.81640625" style="339" bestFit="1" customWidth="1"/>
    <col min="21" max="21" width="0.453125" style="339" customWidth="1"/>
    <col min="22" max="22" width="8.453125" style="339" bestFit="1" customWidth="1"/>
    <col min="23" max="23" width="7.7265625" style="339" bestFit="1" customWidth="1"/>
    <col min="24" max="24" width="0.453125" style="339" customWidth="1"/>
    <col min="25" max="25" width="8.453125" style="339" bestFit="1" customWidth="1"/>
    <col min="26" max="26" width="7.7265625" style="337" bestFit="1" customWidth="1"/>
    <col min="27" max="27" width="11.453125" style="337"/>
    <col min="28" max="30" width="2.453125" style="337" bestFit="1" customWidth="1"/>
    <col min="31" max="31" width="13" style="337" bestFit="1" customWidth="1"/>
    <col min="32" max="32" width="3.453125" style="337" bestFit="1" customWidth="1"/>
    <col min="33" max="33" width="3.81640625" style="337" customWidth="1"/>
    <col min="34" max="36" width="2.453125" style="337" bestFit="1" customWidth="1"/>
    <col min="37" max="37" width="8.453125" style="337" bestFit="1" customWidth="1"/>
    <col min="38" max="38" width="3.453125" style="337" bestFit="1" customWidth="1"/>
    <col min="39" max="39" width="3.54296875" style="337" customWidth="1"/>
    <col min="40" max="42" width="2.453125" style="337" bestFit="1" customWidth="1"/>
    <col min="43" max="43" width="8.453125" style="337" bestFit="1" customWidth="1"/>
    <col min="44" max="44" width="4.1796875" style="337" bestFit="1" customWidth="1"/>
    <col min="45" max="45" width="3.26953125" style="337" customWidth="1"/>
    <col min="46" max="46" width="4.26953125" style="337" bestFit="1" customWidth="1"/>
    <col min="47" max="47" width="2.453125" style="337" bestFit="1" customWidth="1"/>
    <col min="48" max="48" width="4.26953125" style="337" bestFit="1" customWidth="1"/>
    <col min="49" max="49" width="8.453125" style="337" bestFit="1" customWidth="1"/>
    <col min="50" max="50" width="4.26953125" style="337" bestFit="1" customWidth="1"/>
    <col min="51" max="16384" width="11.453125" style="339"/>
  </cols>
  <sheetData>
    <row r="1" spans="1:50" s="310" customFormat="1" ht="15" customHeight="1" x14ac:dyDescent="0.25">
      <c r="B1" s="311"/>
      <c r="C1" s="312"/>
      <c r="F1" s="312"/>
      <c r="I1" s="312"/>
      <c r="O1" s="435"/>
      <c r="R1" s="312"/>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row>
    <row r="2" spans="1:50" s="314" customFormat="1" ht="43.5" customHeight="1" x14ac:dyDescent="0.3">
      <c r="B2" s="1613"/>
      <c r="C2" s="1613"/>
      <c r="D2" s="1613"/>
      <c r="E2" s="1613"/>
      <c r="F2" s="1613"/>
      <c r="G2" s="1613"/>
      <c r="H2" s="1613"/>
      <c r="I2" s="1613"/>
      <c r="O2" s="436"/>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row>
    <row r="3" spans="1:50" s="315" customFormat="1" ht="4.5" customHeight="1" x14ac:dyDescent="0.25">
      <c r="B3" s="1614"/>
      <c r="C3" s="1614"/>
      <c r="D3" s="1614"/>
      <c r="E3" s="1614"/>
      <c r="F3" s="1614"/>
      <c r="G3" s="1614"/>
      <c r="H3" s="1614"/>
      <c r="I3" s="1614"/>
      <c r="O3" s="436"/>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row>
    <row r="4" spans="1:50" s="315" customFormat="1" ht="37.5" customHeight="1" x14ac:dyDescent="0.25">
      <c r="A4" s="1519" t="s">
        <v>425</v>
      </c>
      <c r="B4" s="1519"/>
      <c r="C4" s="1519"/>
      <c r="D4" s="1519"/>
      <c r="E4" s="1519"/>
      <c r="F4" s="1519"/>
      <c r="G4" s="1519"/>
      <c r="H4" s="1519"/>
      <c r="I4" s="1519"/>
      <c r="J4" s="1519"/>
      <c r="K4" s="1519"/>
      <c r="L4" s="1519"/>
      <c r="M4" s="1519"/>
      <c r="N4" s="1519"/>
      <c r="O4" s="1519"/>
      <c r="P4" s="1519"/>
      <c r="Q4" s="1519"/>
      <c r="R4" s="1519"/>
      <c r="S4" s="1519"/>
      <c r="T4" s="1519"/>
      <c r="U4" s="1519"/>
      <c r="V4" s="1519"/>
      <c r="W4" s="1519"/>
      <c r="X4" s="1519"/>
      <c r="Y4" s="1519"/>
      <c r="Z4" s="1519"/>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row>
    <row r="5" spans="1:50" s="315" customFormat="1" ht="17.25" customHeight="1" x14ac:dyDescent="0.25">
      <c r="B5" s="1475" t="str">
        <f>porsaad!$B$6</f>
        <v>Situación a 31 de agosto de 2025</v>
      </c>
      <c r="C5" s="1475"/>
      <c r="D5" s="1475"/>
      <c r="E5" s="1475"/>
      <c r="F5" s="1475"/>
      <c r="G5" s="1475"/>
      <c r="H5" s="1475"/>
      <c r="I5" s="1475"/>
      <c r="J5" s="1475"/>
      <c r="K5" s="1475"/>
      <c r="L5" s="1475"/>
      <c r="M5" s="1475"/>
      <c r="N5" s="1475"/>
      <c r="O5" s="1475"/>
      <c r="P5" s="1475"/>
      <c r="Q5" s="1475"/>
      <c r="R5" s="1475"/>
      <c r="S5" s="1475"/>
      <c r="T5" s="1475"/>
      <c r="U5" s="1475"/>
      <c r="V5" s="1475"/>
      <c r="W5" s="1475"/>
      <c r="X5" s="1475"/>
      <c r="Y5" s="1475"/>
      <c r="Z5" s="1475"/>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11"/>
    </row>
    <row r="6" spans="1:50" s="511" customFormat="1" ht="6" customHeight="1" x14ac:dyDescent="0.25"/>
    <row r="7" spans="1:50" s="513" customFormat="1" ht="12.75" customHeight="1" x14ac:dyDescent="0.25">
      <c r="A7" s="512"/>
      <c r="B7" s="1615" t="s">
        <v>12</v>
      </c>
      <c r="D7" s="1609" t="s">
        <v>475</v>
      </c>
      <c r="E7" s="1609"/>
      <c r="G7" s="1609"/>
      <c r="H7" s="1609"/>
      <c r="J7" s="1609"/>
      <c r="K7" s="1609"/>
      <c r="M7" s="1609"/>
      <c r="N7" s="1609"/>
      <c r="P7" s="1609" t="s">
        <v>178</v>
      </c>
      <c r="Q7" s="1609"/>
      <c r="S7" s="1609"/>
      <c r="T7" s="1609"/>
      <c r="V7" s="1609"/>
      <c r="W7" s="1609"/>
      <c r="Y7" s="1609"/>
      <c r="Z7" s="1609"/>
      <c r="AA7" s="512"/>
      <c r="AB7" s="512"/>
      <c r="AI7" s="514"/>
    </row>
    <row r="8" spans="1:50" s="513" customFormat="1" ht="37.5" customHeight="1" x14ac:dyDescent="0.25">
      <c r="A8" s="512"/>
      <c r="B8" s="1615"/>
      <c r="D8" s="1609"/>
      <c r="E8" s="1609"/>
      <c r="G8" s="1609" t="s">
        <v>168</v>
      </c>
      <c r="H8" s="1609"/>
      <c r="J8" s="1609" t="s">
        <v>174</v>
      </c>
      <c r="K8" s="1609"/>
      <c r="M8" s="1609" t="s">
        <v>169</v>
      </c>
      <c r="N8" s="1609"/>
      <c r="P8" s="1609"/>
      <c r="Q8" s="1609"/>
      <c r="S8" s="1609" t="s">
        <v>179</v>
      </c>
      <c r="T8" s="1609"/>
      <c r="V8" s="1609" t="s">
        <v>180</v>
      </c>
      <c r="W8" s="1609"/>
      <c r="Y8" s="1609" t="s">
        <v>181</v>
      </c>
      <c r="Z8" s="1609"/>
      <c r="AA8" s="512"/>
      <c r="AB8" s="512"/>
      <c r="AI8" s="514"/>
    </row>
    <row r="9" spans="1:50" s="325" customFormat="1" ht="36.75" customHeight="1" x14ac:dyDescent="0.25">
      <c r="A9" s="887"/>
      <c r="B9" s="1615"/>
      <c r="D9" s="887" t="s">
        <v>9</v>
      </c>
      <c r="E9" s="887" t="s">
        <v>10</v>
      </c>
      <c r="G9" s="887" t="s">
        <v>9</v>
      </c>
      <c r="H9" s="324" t="s">
        <v>10</v>
      </c>
      <c r="J9" s="887" t="s">
        <v>9</v>
      </c>
      <c r="K9" s="324" t="s">
        <v>10</v>
      </c>
      <c r="M9" s="887" t="s">
        <v>9</v>
      </c>
      <c r="N9" s="324" t="s">
        <v>10</v>
      </c>
      <c r="P9" s="887" t="s">
        <v>9</v>
      </c>
      <c r="Q9" s="887" t="s">
        <v>111</v>
      </c>
      <c r="S9" s="887" t="s">
        <v>9</v>
      </c>
      <c r="T9" s="324" t="s">
        <v>111</v>
      </c>
      <c r="V9" s="887" t="s">
        <v>9</v>
      </c>
      <c r="W9" s="324" t="s">
        <v>10</v>
      </c>
      <c r="Y9" s="887" t="s">
        <v>9</v>
      </c>
      <c r="Z9" s="516" t="s">
        <v>10</v>
      </c>
      <c r="AA9" s="516"/>
      <c r="AB9" s="517"/>
      <c r="AC9" s="518"/>
      <c r="AD9" s="518"/>
      <c r="AE9" s="518"/>
      <c r="AF9" s="518"/>
      <c r="AG9" s="515"/>
      <c r="AH9" s="515"/>
      <c r="AI9" s="515"/>
      <c r="AJ9" s="515"/>
      <c r="AK9" s="515"/>
      <c r="AL9" s="515"/>
      <c r="AM9" s="515"/>
      <c r="AN9" s="515"/>
      <c r="AO9" s="515"/>
      <c r="AP9" s="515"/>
      <c r="AQ9" s="515"/>
      <c r="AR9" s="515"/>
      <c r="AS9" s="515"/>
      <c r="AT9" s="515"/>
      <c r="AU9" s="515"/>
      <c r="AV9" s="515"/>
      <c r="AW9" s="515"/>
      <c r="AX9" s="515"/>
    </row>
    <row r="10" spans="1:50" s="329" customFormat="1" ht="4.5" customHeight="1" x14ac:dyDescent="0.25">
      <c r="A10" s="348"/>
      <c r="B10" s="319"/>
      <c r="D10" s="319"/>
      <c r="E10" s="319"/>
      <c r="G10" s="319"/>
      <c r="H10" s="319"/>
      <c r="J10" s="319"/>
      <c r="K10" s="319"/>
      <c r="M10" s="319"/>
      <c r="N10" s="319"/>
      <c r="P10" s="319"/>
      <c r="Q10" s="319"/>
      <c r="S10" s="319"/>
      <c r="T10" s="319"/>
      <c r="V10" s="319"/>
      <c r="W10" s="319"/>
      <c r="Y10" s="319"/>
      <c r="Z10" s="512"/>
      <c r="AA10" s="512"/>
      <c r="AB10" s="517"/>
      <c r="AC10" s="518"/>
      <c r="AD10" s="518"/>
      <c r="AE10" s="518"/>
      <c r="AF10" s="518"/>
      <c r="AG10" s="396"/>
      <c r="AH10" s="396"/>
      <c r="AI10" s="396"/>
      <c r="AJ10" s="396"/>
      <c r="AK10" s="396"/>
      <c r="AL10" s="396"/>
      <c r="AM10" s="396"/>
      <c r="AN10" s="396"/>
      <c r="AO10" s="396"/>
      <c r="AP10" s="396"/>
      <c r="AQ10" s="396"/>
      <c r="AR10" s="396"/>
      <c r="AS10" s="396"/>
      <c r="AT10" s="396"/>
      <c r="AU10" s="396"/>
      <c r="AV10" s="396"/>
      <c r="AW10" s="396"/>
      <c r="AX10" s="396"/>
    </row>
    <row r="11" spans="1:50" s="329" customFormat="1" ht="18" customHeight="1" x14ac:dyDescent="0.25">
      <c r="A11" s="348"/>
      <c r="B11" s="526" t="s">
        <v>8</v>
      </c>
      <c r="C11" s="527"/>
      <c r="D11" s="528">
        <f>G11+J11+M11</f>
        <v>8631862</v>
      </c>
      <c r="E11" s="529">
        <f t="shared" ref="E11:E28" si="0">D11*100/$D$30</f>
        <v>17.753838233662304</v>
      </c>
      <c r="F11" s="527"/>
      <c r="G11" s="530">
        <f>'20pobl'!J12</f>
        <v>7018649</v>
      </c>
      <c r="H11" s="531">
        <f>G11*100/$G$30</f>
        <v>18.140109280821513</v>
      </c>
      <c r="I11" s="527"/>
      <c r="J11" s="530">
        <f>'20pobl'!Q12</f>
        <v>1176387</v>
      </c>
      <c r="K11" s="531">
        <f>J11*100/$J$30</f>
        <v>16.858671922090405</v>
      </c>
      <c r="L11" s="527"/>
      <c r="M11" s="530">
        <f>'20pobl'!X12</f>
        <v>436826</v>
      </c>
      <c r="N11" s="531">
        <f t="shared" ref="N11:N28" si="1">M11*100/$M$30</f>
        <v>14.805482854386845</v>
      </c>
      <c r="O11" s="527"/>
      <c r="P11" s="532">
        <f>S11+V11+Y11</f>
        <v>305669</v>
      </c>
      <c r="Q11" s="533">
        <f>P11*100/D11</f>
        <v>3.5411710706218424</v>
      </c>
      <c r="R11" s="527"/>
      <c r="S11" s="530">
        <f>'44apbpcasaad'!G12</f>
        <v>92242</v>
      </c>
      <c r="T11" s="534">
        <f>S11*100/G11</f>
        <v>1.3142415299582584</v>
      </c>
      <c r="U11" s="527"/>
      <c r="V11" s="530">
        <f>'44apbpcasaad'!J12</f>
        <v>64076</v>
      </c>
      <c r="W11" s="534">
        <f>V11*100/J11</f>
        <v>5.4468469984792423</v>
      </c>
      <c r="X11" s="527"/>
      <c r="Y11" s="530">
        <f>'44apbpcasaad'!M12</f>
        <v>149351</v>
      </c>
      <c r="Z11" s="520">
        <f>Y11*100/M11</f>
        <v>34.190043632933936</v>
      </c>
      <c r="AA11" s="521"/>
      <c r="AB11" s="522">
        <f t="shared" ref="AB11:AB28" si="2">_xlfn.RANK.EQ(Q11,Q$11:Q$30,0)</f>
        <v>4</v>
      </c>
      <c r="AC11" s="522">
        <v>1</v>
      </c>
      <c r="AD11" s="522">
        <f>MATCH(AC11,AB$11:AB$30,0)</f>
        <v>7</v>
      </c>
      <c r="AE11" s="523" t="str">
        <f t="shared" ref="AE11:AE29" si="3">INDEX(B$11:B$30,AD11,1)</f>
        <v>Castilla y León</v>
      </c>
      <c r="AF11" s="524">
        <f t="shared" ref="AF11:AF29" si="4">INDEX(Q$11:Q$30,AD11,1)</f>
        <v>5.3282167110845</v>
      </c>
      <c r="AG11" s="396"/>
      <c r="AH11" s="522">
        <f>_xlfn.RANK.EQ(T11,T$11:T$30,0)</f>
        <v>3</v>
      </c>
      <c r="AI11" s="522">
        <v>1</v>
      </c>
      <c r="AJ11" s="522">
        <f>MATCH(AI11,AH$11:AH$30,0)</f>
        <v>7</v>
      </c>
      <c r="AK11" s="523" t="str">
        <f>INDEX(B$11:B$30,AJ11,1)</f>
        <v>Castilla y León</v>
      </c>
      <c r="AL11" s="524">
        <f>INDEX(T$11:T$30,AJ11,1)</f>
        <v>1.5177662652531421</v>
      </c>
      <c r="AM11" s="396"/>
      <c r="AN11" s="522">
        <f>_xlfn.RANK.EQ(W11,W$11:W$30,0)</f>
        <v>1</v>
      </c>
      <c r="AO11" s="522">
        <v>1</v>
      </c>
      <c r="AP11" s="522">
        <f>MATCH(AO11,AN$11:AN$30,0)</f>
        <v>1</v>
      </c>
      <c r="AQ11" s="523" t="str">
        <f>INDEX(B$11:B$30,AP11,1)</f>
        <v>Andalucía</v>
      </c>
      <c r="AR11" s="524">
        <f>INDEX(W$11:W$30,AP11,1)</f>
        <v>5.4468469984792423</v>
      </c>
      <c r="AS11" s="396"/>
      <c r="AT11" s="522">
        <f>_xlfn.RANK.EQ(Z11,Z$11:Z$30,0)</f>
        <v>3</v>
      </c>
      <c r="AU11" s="522">
        <v>1</v>
      </c>
      <c r="AV11" s="522">
        <f>MATCH(AU11,AT$11:AT$30,0)</f>
        <v>7</v>
      </c>
      <c r="AW11" s="523" t="str">
        <f>INDEX(B$11:B$30,AV11,1)</f>
        <v>Castilla y León</v>
      </c>
      <c r="AX11" s="524">
        <f>INDEX(Z$11:Z$30,AV11,1)</f>
        <v>35.698442875248958</v>
      </c>
    </row>
    <row r="12" spans="1:50" s="329" customFormat="1" ht="18" customHeight="1" x14ac:dyDescent="0.25">
      <c r="A12" s="348"/>
      <c r="B12" s="526" t="s">
        <v>7</v>
      </c>
      <c r="C12" s="527"/>
      <c r="D12" s="528">
        <f t="shared" ref="D12:D28" si="5">G12+J12+M12</f>
        <v>1351591</v>
      </c>
      <c r="E12" s="529">
        <f t="shared" si="0"/>
        <v>2.7799248843498505</v>
      </c>
      <c r="F12" s="527"/>
      <c r="G12" s="530">
        <f>'20pobl'!J13</f>
        <v>1048956</v>
      </c>
      <c r="H12" s="531">
        <f t="shared" ref="H12:H28" si="6">G12*100/$G$30</f>
        <v>2.7110881981380479</v>
      </c>
      <c r="I12" s="527"/>
      <c r="J12" s="530">
        <f>'20pobl'!Q13</f>
        <v>205354</v>
      </c>
      <c r="K12" s="531">
        <f t="shared" ref="K12:K28" si="7">J12*100/$J$30</f>
        <v>2.9429054502378498</v>
      </c>
      <c r="L12" s="527"/>
      <c r="M12" s="530">
        <f>'20pobl'!X13</f>
        <v>97281</v>
      </c>
      <c r="N12" s="531">
        <f t="shared" si="1"/>
        <v>3.2971759408954751</v>
      </c>
      <c r="O12" s="527"/>
      <c r="P12" s="532">
        <f t="shared" ref="P12:P28" si="8">S12+V12+Y12</f>
        <v>47607</v>
      </c>
      <c r="Q12" s="533">
        <f t="shared" ref="Q12:Q28" si="9">P12*100/D12</f>
        <v>3.5222933564961592</v>
      </c>
      <c r="R12" s="527"/>
      <c r="S12" s="530">
        <f>'44apbpcasaad'!G13</f>
        <v>9293</v>
      </c>
      <c r="T12" s="534">
        <f t="shared" ref="T12:T28" si="10">S12*100/G12</f>
        <v>0.88592848508421707</v>
      </c>
      <c r="U12" s="527"/>
      <c r="V12" s="530">
        <f>'44apbpcasaad'!J13</f>
        <v>8842</v>
      </c>
      <c r="W12" s="534">
        <f t="shared" ref="W12:W28" si="11">V12*100/J12</f>
        <v>4.3057354616905439</v>
      </c>
      <c r="X12" s="527"/>
      <c r="Y12" s="530">
        <f>'44apbpcasaad'!M13</f>
        <v>29472</v>
      </c>
      <c r="Z12" s="520">
        <f t="shared" ref="Z12:Z28" si="12">Y12*100/M12</f>
        <v>30.295741203318222</v>
      </c>
      <c r="AA12" s="521"/>
      <c r="AB12" s="522">
        <f t="shared" si="2"/>
        <v>5</v>
      </c>
      <c r="AC12" s="522">
        <v>2</v>
      </c>
      <c r="AD12" s="522">
        <f t="shared" ref="AD12:AD28" si="13">MATCH(AC12,AB$11:AB$30,0)</f>
        <v>8</v>
      </c>
      <c r="AE12" s="523" t="str">
        <f t="shared" si="3"/>
        <v>Castilla - La Mancha</v>
      </c>
      <c r="AF12" s="524">
        <f t="shared" si="4"/>
        <v>3.7787850694224998</v>
      </c>
      <c r="AG12" s="396"/>
      <c r="AH12" s="522">
        <f t="shared" ref="AH12:AH30" si="14">_xlfn.RANK.EQ(T12,T$11:T$30,0)</f>
        <v>17</v>
      </c>
      <c r="AI12" s="522">
        <v>2</v>
      </c>
      <c r="AJ12" s="522">
        <f t="shared" ref="AJ12:AJ28" si="15">MATCH(AI12,AH$11:AH$30,0)</f>
        <v>18</v>
      </c>
      <c r="AK12" s="523" t="str">
        <f t="shared" ref="AK12:AK29" si="16">INDEX(B$11:B$30,AJ12,1)</f>
        <v>Ceuta y Melilla</v>
      </c>
      <c r="AL12" s="524">
        <f t="shared" ref="AL12:AL29" si="17">INDEX(T$11:T$30,AJ12,1)</f>
        <v>1.4567347740401873</v>
      </c>
      <c r="AM12" s="396"/>
      <c r="AN12" s="522">
        <f t="shared" ref="AN12:AN30" si="18">_xlfn.RANK.EQ(W12,W$11:W$30,0)</f>
        <v>9</v>
      </c>
      <c r="AO12" s="522">
        <v>2</v>
      </c>
      <c r="AP12" s="522">
        <f t="shared" ref="AP12:AP28" si="19">MATCH(AO12,AN$11:AN$30,0)</f>
        <v>7</v>
      </c>
      <c r="AQ12" s="523" t="str">
        <f t="shared" ref="AQ12:AQ29" si="20">INDEX(B$11:B$30,AP12,1)</f>
        <v>Castilla y León</v>
      </c>
      <c r="AR12" s="524">
        <f t="shared" ref="AR12:AR28" si="21">INDEX(W$11:W$30,AP12,1)</f>
        <v>5.2201487408221983</v>
      </c>
      <c r="AS12" s="396"/>
      <c r="AT12" s="522">
        <f t="shared" ref="AT12:AT30" si="22">_xlfn.RANK.EQ(Z12,Z$11:Z$30,0)</f>
        <v>6</v>
      </c>
      <c r="AU12" s="522">
        <v>2</v>
      </c>
      <c r="AV12" s="522">
        <f t="shared" ref="AV12:AV28" si="23">MATCH(AU12,AT$11:AT$30,0)</f>
        <v>8</v>
      </c>
      <c r="AW12" s="523" t="str">
        <f t="shared" ref="AW12:AW29" si="24">INDEX(B$11:B$30,AV12,1)</f>
        <v>Castilla - La Mancha</v>
      </c>
      <c r="AX12" s="524">
        <f t="shared" ref="AX12:AX29" si="25">INDEX(Z$11:Z$30,AV12,1)</f>
        <v>35.456574507578885</v>
      </c>
    </row>
    <row r="13" spans="1:50" s="329" customFormat="1" ht="18" customHeight="1" x14ac:dyDescent="0.25">
      <c r="A13" s="348"/>
      <c r="B13" s="526" t="s">
        <v>37</v>
      </c>
      <c r="C13" s="527"/>
      <c r="D13" s="528">
        <f t="shared" si="5"/>
        <v>1009599</v>
      </c>
      <c r="E13" s="529">
        <f t="shared" si="0"/>
        <v>2.0765226931184988</v>
      </c>
      <c r="F13" s="527"/>
      <c r="G13" s="530">
        <f>'20pobl'!J14</f>
        <v>727094</v>
      </c>
      <c r="H13" s="531">
        <f t="shared" si="6"/>
        <v>1.8792170141902862</v>
      </c>
      <c r="I13" s="527"/>
      <c r="J13" s="530">
        <f>'20pobl'!Q14</f>
        <v>197409</v>
      </c>
      <c r="K13" s="531">
        <f t="shared" si="7"/>
        <v>2.8290465344040228</v>
      </c>
      <c r="L13" s="527"/>
      <c r="M13" s="530">
        <f>'20pobl'!X14</f>
        <v>85096</v>
      </c>
      <c r="N13" s="531">
        <f t="shared" si="1"/>
        <v>2.8841858519797428</v>
      </c>
      <c r="O13" s="527"/>
      <c r="P13" s="532">
        <f t="shared" si="8"/>
        <v>34630</v>
      </c>
      <c r="Q13" s="533">
        <f t="shared" si="9"/>
        <v>3.4300747128315301</v>
      </c>
      <c r="R13" s="527"/>
      <c r="S13" s="530">
        <f>'44apbpcasaad'!G14</f>
        <v>8114</v>
      </c>
      <c r="T13" s="534">
        <f t="shared" si="10"/>
        <v>1.1159492445268424</v>
      </c>
      <c r="U13" s="527"/>
      <c r="V13" s="530">
        <f>'44apbpcasaad'!J14</f>
        <v>7270</v>
      </c>
      <c r="W13" s="534">
        <f t="shared" si="11"/>
        <v>3.682709501593139</v>
      </c>
      <c r="X13" s="527"/>
      <c r="Y13" s="530">
        <f>'44apbpcasaad'!M14</f>
        <v>19246</v>
      </c>
      <c r="Z13" s="520">
        <f t="shared" si="12"/>
        <v>22.61680925072859</v>
      </c>
      <c r="AA13" s="521">
        <f ca="1">_xlfn.SHEETS()</f>
        <v>96</v>
      </c>
      <c r="AB13" s="522">
        <f t="shared" si="2"/>
        <v>6</v>
      </c>
      <c r="AC13" s="522">
        <v>3</v>
      </c>
      <c r="AD13" s="522">
        <f t="shared" si="13"/>
        <v>11</v>
      </c>
      <c r="AE13" s="523" t="str">
        <f t="shared" si="3"/>
        <v>Extremadura</v>
      </c>
      <c r="AF13" s="525">
        <f t="shared" si="4"/>
        <v>3.5563359916410744</v>
      </c>
      <c r="AG13" s="396"/>
      <c r="AH13" s="522">
        <f t="shared" si="14"/>
        <v>7</v>
      </c>
      <c r="AI13" s="522">
        <v>3</v>
      </c>
      <c r="AJ13" s="522">
        <f t="shared" si="15"/>
        <v>1</v>
      </c>
      <c r="AK13" s="523" t="str">
        <f t="shared" si="16"/>
        <v>Andalucía</v>
      </c>
      <c r="AL13" s="524">
        <f t="shared" si="17"/>
        <v>1.3142415299582584</v>
      </c>
      <c r="AM13" s="396"/>
      <c r="AN13" s="522">
        <f t="shared" si="18"/>
        <v>14</v>
      </c>
      <c r="AO13" s="522">
        <v>3</v>
      </c>
      <c r="AP13" s="522">
        <f t="shared" si="19"/>
        <v>8</v>
      </c>
      <c r="AQ13" s="523" t="str">
        <f t="shared" si="20"/>
        <v>Castilla - La Mancha</v>
      </c>
      <c r="AR13" s="524">
        <f t="shared" si="21"/>
        <v>5.0702788121870936</v>
      </c>
      <c r="AS13" s="396"/>
      <c r="AT13" s="522">
        <f t="shared" si="22"/>
        <v>17</v>
      </c>
      <c r="AU13" s="522">
        <v>3</v>
      </c>
      <c r="AV13" s="522">
        <f t="shared" si="23"/>
        <v>1</v>
      </c>
      <c r="AW13" s="523" t="str">
        <f t="shared" si="24"/>
        <v>Andalucía</v>
      </c>
      <c r="AX13" s="524">
        <f t="shared" si="25"/>
        <v>34.190043632933936</v>
      </c>
    </row>
    <row r="14" spans="1:50" s="329" customFormat="1" ht="18" customHeight="1" x14ac:dyDescent="0.25">
      <c r="A14" s="348"/>
      <c r="B14" s="526" t="s">
        <v>38</v>
      </c>
      <c r="C14" s="527"/>
      <c r="D14" s="528">
        <f t="shared" si="5"/>
        <v>1231768</v>
      </c>
      <c r="E14" s="529">
        <f t="shared" si="0"/>
        <v>2.533475374537006</v>
      </c>
      <c r="F14" s="527"/>
      <c r="G14" s="530">
        <f>'20pobl'!J15</f>
        <v>1026476</v>
      </c>
      <c r="H14" s="531">
        <f t="shared" si="6"/>
        <v>2.6529873219391003</v>
      </c>
      <c r="I14" s="527"/>
      <c r="J14" s="530">
        <f>'20pobl'!Q15</f>
        <v>150815</v>
      </c>
      <c r="K14" s="531">
        <f t="shared" si="7"/>
        <v>2.1613130763346287</v>
      </c>
      <c r="L14" s="527"/>
      <c r="M14" s="530">
        <f>'20pobl'!X15</f>
        <v>54477</v>
      </c>
      <c r="N14" s="531">
        <f t="shared" si="1"/>
        <v>1.8464063253067176</v>
      </c>
      <c r="O14" s="527"/>
      <c r="P14" s="532">
        <f t="shared" si="8"/>
        <v>33401</v>
      </c>
      <c r="Q14" s="533">
        <f t="shared" si="9"/>
        <v>2.7116307616369317</v>
      </c>
      <c r="R14" s="527"/>
      <c r="S14" s="530">
        <f>'44apbpcasaad'!G15</f>
        <v>9140</v>
      </c>
      <c r="T14" s="534">
        <f t="shared" si="10"/>
        <v>0.89042510492208293</v>
      </c>
      <c r="U14" s="527"/>
      <c r="V14" s="530">
        <f>'44apbpcasaad'!J15</f>
        <v>7195</v>
      </c>
      <c r="W14" s="534">
        <f t="shared" si="11"/>
        <v>4.7707456154891759</v>
      </c>
      <c r="X14" s="527"/>
      <c r="Y14" s="530">
        <f>'44apbpcasaad'!M15</f>
        <v>17066</v>
      </c>
      <c r="Z14" s="520">
        <f t="shared" si="12"/>
        <v>31.326982029113204</v>
      </c>
      <c r="AA14" s="1320"/>
      <c r="AB14" s="522">
        <f t="shared" si="2"/>
        <v>16</v>
      </c>
      <c r="AC14" s="522">
        <v>4</v>
      </c>
      <c r="AD14" s="522">
        <f t="shared" si="13"/>
        <v>1</v>
      </c>
      <c r="AE14" s="523" t="str">
        <f t="shared" si="3"/>
        <v>Andalucía</v>
      </c>
      <c r="AF14" s="524">
        <f t="shared" si="4"/>
        <v>3.5411710706218424</v>
      </c>
      <c r="AG14" s="396"/>
      <c r="AH14" s="522">
        <f t="shared" si="14"/>
        <v>16</v>
      </c>
      <c r="AI14" s="522">
        <v>4</v>
      </c>
      <c r="AJ14" s="522">
        <f t="shared" si="15"/>
        <v>14</v>
      </c>
      <c r="AK14" s="523" t="str">
        <f t="shared" si="16"/>
        <v>Murcia, Región de</v>
      </c>
      <c r="AL14" s="524">
        <f t="shared" si="17"/>
        <v>1.3136914653665941</v>
      </c>
      <c r="AM14" s="396"/>
      <c r="AN14" s="522">
        <f t="shared" si="18"/>
        <v>5</v>
      </c>
      <c r="AO14" s="522">
        <v>4</v>
      </c>
      <c r="AP14" s="522">
        <f t="shared" si="19"/>
        <v>14</v>
      </c>
      <c r="AQ14" s="523" t="str">
        <f t="shared" si="20"/>
        <v>Murcia, Región de</v>
      </c>
      <c r="AR14" s="524">
        <f t="shared" si="21"/>
        <v>4.9879941187048455</v>
      </c>
      <c r="AS14" s="396"/>
      <c r="AT14" s="522">
        <f t="shared" si="22"/>
        <v>4</v>
      </c>
      <c r="AU14" s="522">
        <v>4</v>
      </c>
      <c r="AV14" s="522">
        <f t="shared" si="23"/>
        <v>4</v>
      </c>
      <c r="AW14" s="523" t="str">
        <f t="shared" si="24"/>
        <v>Balears, Illes</v>
      </c>
      <c r="AX14" s="524">
        <f t="shared" si="25"/>
        <v>31.326982029113204</v>
      </c>
    </row>
    <row r="15" spans="1:50" s="329" customFormat="1" ht="18" customHeight="1" x14ac:dyDescent="0.25">
      <c r="A15" s="348"/>
      <c r="B15" s="526" t="s">
        <v>6</v>
      </c>
      <c r="C15" s="527"/>
      <c r="D15" s="528">
        <f t="shared" si="5"/>
        <v>2238754</v>
      </c>
      <c r="E15" s="529">
        <f t="shared" si="0"/>
        <v>4.6046237023905645</v>
      </c>
      <c r="F15" s="527"/>
      <c r="G15" s="530">
        <f>'20pobl'!J16</f>
        <v>1840318</v>
      </c>
      <c r="H15" s="531">
        <f t="shared" si="6"/>
        <v>4.7564096212052895</v>
      </c>
      <c r="I15" s="527"/>
      <c r="J15" s="530">
        <f>'20pobl'!Q16</f>
        <v>296882</v>
      </c>
      <c r="K15" s="531">
        <f t="shared" si="7"/>
        <v>4.2545830900664869</v>
      </c>
      <c r="L15" s="527"/>
      <c r="M15" s="530">
        <f>'20pobl'!X16</f>
        <v>101554</v>
      </c>
      <c r="N15" s="531">
        <f t="shared" si="1"/>
        <v>3.4420020918956329</v>
      </c>
      <c r="O15" s="527"/>
      <c r="P15" s="532">
        <f t="shared" si="8"/>
        <v>54256</v>
      </c>
      <c r="Q15" s="533">
        <f t="shared" si="9"/>
        <v>2.423490923969315</v>
      </c>
      <c r="R15" s="527"/>
      <c r="S15" s="530">
        <f>'44apbpcasaad'!G16</f>
        <v>20424</v>
      </c>
      <c r="T15" s="534">
        <f t="shared" si="10"/>
        <v>1.1098081961921797</v>
      </c>
      <c r="U15" s="527"/>
      <c r="V15" s="530">
        <f>'44apbpcasaad'!J16</f>
        <v>11386</v>
      </c>
      <c r="W15" s="534">
        <f t="shared" si="11"/>
        <v>3.8351937806940133</v>
      </c>
      <c r="X15" s="527"/>
      <c r="Y15" s="530">
        <f>'44apbpcasaad'!M16</f>
        <v>22446</v>
      </c>
      <c r="Z15" s="520">
        <f t="shared" si="12"/>
        <v>22.102526734545169</v>
      </c>
      <c r="AA15" s="521"/>
      <c r="AB15" s="522">
        <f t="shared" si="2"/>
        <v>18</v>
      </c>
      <c r="AC15" s="522">
        <v>5</v>
      </c>
      <c r="AD15" s="522">
        <f t="shared" si="13"/>
        <v>2</v>
      </c>
      <c r="AE15" s="523" t="str">
        <f t="shared" si="3"/>
        <v>Aragón</v>
      </c>
      <c r="AF15" s="524">
        <f t="shared" si="4"/>
        <v>3.5222933564961592</v>
      </c>
      <c r="AG15" s="396"/>
      <c r="AH15" s="522">
        <f t="shared" si="14"/>
        <v>8</v>
      </c>
      <c r="AI15" s="522">
        <v>5</v>
      </c>
      <c r="AJ15" s="522">
        <f t="shared" si="15"/>
        <v>12</v>
      </c>
      <c r="AK15" s="523" t="str">
        <f t="shared" si="16"/>
        <v>Galicia</v>
      </c>
      <c r="AL15" s="524">
        <f t="shared" si="17"/>
        <v>1.190820275718022</v>
      </c>
      <c r="AM15" s="396"/>
      <c r="AN15" s="522">
        <f t="shared" si="18"/>
        <v>12</v>
      </c>
      <c r="AO15" s="522">
        <v>5</v>
      </c>
      <c r="AP15" s="522">
        <f t="shared" si="19"/>
        <v>4</v>
      </c>
      <c r="AQ15" s="523" t="str">
        <f t="shared" si="20"/>
        <v>Balears, Illes</v>
      </c>
      <c r="AR15" s="524">
        <f t="shared" si="21"/>
        <v>4.7707456154891759</v>
      </c>
      <c r="AS15" s="396"/>
      <c r="AT15" s="522">
        <f t="shared" si="22"/>
        <v>18</v>
      </c>
      <c r="AU15" s="522">
        <v>5</v>
      </c>
      <c r="AV15" s="522">
        <f t="shared" si="23"/>
        <v>10</v>
      </c>
      <c r="AW15" s="523" t="str">
        <f t="shared" si="24"/>
        <v>Comunitat Valenciana</v>
      </c>
      <c r="AX15" s="524">
        <f t="shared" si="25"/>
        <v>31.120720888413203</v>
      </c>
    </row>
    <row r="16" spans="1:50" s="329" customFormat="1" ht="18" customHeight="1" x14ac:dyDescent="0.25">
      <c r="A16" s="348"/>
      <c r="B16" s="526" t="s">
        <v>5</v>
      </c>
      <c r="C16" s="527"/>
      <c r="D16" s="535">
        <f t="shared" si="5"/>
        <v>590851</v>
      </c>
      <c r="E16" s="529">
        <f t="shared" si="0"/>
        <v>1.2152503219117274</v>
      </c>
      <c r="F16" s="527"/>
      <c r="G16" s="536">
        <f>'20pobl'!J17</f>
        <v>448930</v>
      </c>
      <c r="H16" s="531">
        <f t="shared" si="6"/>
        <v>1.1602858697506033</v>
      </c>
      <c r="I16" s="527"/>
      <c r="J16" s="536">
        <f>'20pobl'!Q17</f>
        <v>100609</v>
      </c>
      <c r="K16" s="531">
        <f t="shared" si="7"/>
        <v>1.4418164459566398</v>
      </c>
      <c r="L16" s="527"/>
      <c r="M16" s="536">
        <f>'20pobl'!X17</f>
        <v>41312</v>
      </c>
      <c r="N16" s="531">
        <f t="shared" si="1"/>
        <v>1.4002007840202493</v>
      </c>
      <c r="O16" s="527"/>
      <c r="P16" s="536">
        <f t="shared" si="8"/>
        <v>18123</v>
      </c>
      <c r="Q16" s="533">
        <f t="shared" si="9"/>
        <v>3.0672707670800254</v>
      </c>
      <c r="R16" s="527"/>
      <c r="S16" s="536">
        <f>'44apbpcasaad'!G17</f>
        <v>4690</v>
      </c>
      <c r="T16" s="534">
        <f t="shared" si="10"/>
        <v>1.0447063016505913</v>
      </c>
      <c r="U16" s="527"/>
      <c r="V16" s="536">
        <f>'44apbpcasaad'!J17</f>
        <v>3840</v>
      </c>
      <c r="W16" s="534">
        <f t="shared" si="11"/>
        <v>3.8167559562265803</v>
      </c>
      <c r="X16" s="527"/>
      <c r="Y16" s="536">
        <f>'44apbpcasaad'!M17</f>
        <v>9593</v>
      </c>
      <c r="Z16" s="520">
        <f t="shared" si="12"/>
        <v>23.220855925639039</v>
      </c>
      <c r="AA16" s="521"/>
      <c r="AB16" s="522">
        <f t="shared" si="2"/>
        <v>11</v>
      </c>
      <c r="AC16" s="522">
        <v>6</v>
      </c>
      <c r="AD16" s="522">
        <f t="shared" si="13"/>
        <v>3</v>
      </c>
      <c r="AE16" s="523" t="str">
        <f t="shared" si="3"/>
        <v>Asturias, Principado de</v>
      </c>
      <c r="AF16" s="524">
        <f t="shared" si="4"/>
        <v>3.4300747128315301</v>
      </c>
      <c r="AG16" s="396"/>
      <c r="AH16" s="522">
        <f t="shared" si="14"/>
        <v>13</v>
      </c>
      <c r="AI16" s="522">
        <v>6</v>
      </c>
      <c r="AJ16" s="522">
        <f t="shared" si="15"/>
        <v>11</v>
      </c>
      <c r="AK16" s="523" t="str">
        <f t="shared" si="16"/>
        <v>Extremadura</v>
      </c>
      <c r="AL16" s="524">
        <f t="shared" si="17"/>
        <v>1.1414047156076255</v>
      </c>
      <c r="AM16" s="396"/>
      <c r="AN16" s="522">
        <f t="shared" si="18"/>
        <v>13</v>
      </c>
      <c r="AO16" s="522">
        <v>6</v>
      </c>
      <c r="AP16" s="522">
        <f t="shared" si="19"/>
        <v>10</v>
      </c>
      <c r="AQ16" s="523" t="str">
        <f t="shared" si="20"/>
        <v>Comunitat Valenciana</v>
      </c>
      <c r="AR16" s="524">
        <f t="shared" si="21"/>
        <v>4.6301804994386879</v>
      </c>
      <c r="AS16" s="396"/>
      <c r="AT16" s="522">
        <f t="shared" si="22"/>
        <v>15</v>
      </c>
      <c r="AU16" s="522">
        <v>6</v>
      </c>
      <c r="AV16" s="522">
        <f t="shared" si="23"/>
        <v>2</v>
      </c>
      <c r="AW16" s="523" t="str">
        <f t="shared" si="24"/>
        <v>Aragón</v>
      </c>
      <c r="AX16" s="524">
        <f t="shared" si="25"/>
        <v>30.295741203318222</v>
      </c>
    </row>
    <row r="17" spans="1:50" s="329" customFormat="1" ht="18" customHeight="1" x14ac:dyDescent="0.25">
      <c r="A17" s="348"/>
      <c r="B17" s="526" t="s">
        <v>4</v>
      </c>
      <c r="C17" s="527"/>
      <c r="D17" s="528">
        <f t="shared" si="5"/>
        <v>2391682</v>
      </c>
      <c r="E17" s="529">
        <f t="shared" si="0"/>
        <v>4.9191629030169768</v>
      </c>
      <c r="F17" s="527"/>
      <c r="G17" s="530">
        <f>'20pobl'!J18</f>
        <v>1748820</v>
      </c>
      <c r="H17" s="531">
        <f t="shared" si="6"/>
        <v>4.5199276830179542</v>
      </c>
      <c r="I17" s="527"/>
      <c r="J17" s="530">
        <f>'20pobl'!Q18</f>
        <v>421942</v>
      </c>
      <c r="K17" s="531">
        <f t="shared" si="7"/>
        <v>6.0468041113601823</v>
      </c>
      <c r="L17" s="527"/>
      <c r="M17" s="530">
        <f>'20pobl'!X18</f>
        <v>220920</v>
      </c>
      <c r="N17" s="531">
        <f t="shared" si="1"/>
        <v>7.4877119772887646</v>
      </c>
      <c r="O17" s="527"/>
      <c r="P17" s="532">
        <f t="shared" si="8"/>
        <v>127434</v>
      </c>
      <c r="Q17" s="533">
        <f>P17*100/D17</f>
        <v>5.3282167110845</v>
      </c>
      <c r="R17" s="527"/>
      <c r="S17" s="530">
        <f>'44apbpcasaad'!G18</f>
        <v>26543</v>
      </c>
      <c r="T17" s="534">
        <f>S17*100/G17</f>
        <v>1.5177662652531421</v>
      </c>
      <c r="U17" s="527"/>
      <c r="V17" s="530">
        <f>'44apbpcasaad'!J18</f>
        <v>22026</v>
      </c>
      <c r="W17" s="534">
        <f>V17*100/J17</f>
        <v>5.2201487408221983</v>
      </c>
      <c r="X17" s="527"/>
      <c r="Y17" s="530">
        <f>'44apbpcasaad'!M18</f>
        <v>78865</v>
      </c>
      <c r="Z17" s="520">
        <f>Y17*100/M17</f>
        <v>35.698442875248958</v>
      </c>
      <c r="AA17" s="521"/>
      <c r="AB17" s="522">
        <f t="shared" si="2"/>
        <v>1</v>
      </c>
      <c r="AC17" s="522">
        <v>7</v>
      </c>
      <c r="AD17" s="522">
        <f t="shared" si="13"/>
        <v>10</v>
      </c>
      <c r="AE17" s="523" t="str">
        <f t="shared" si="3"/>
        <v>Comunitat Valenciana</v>
      </c>
      <c r="AF17" s="524">
        <f t="shared" si="4"/>
        <v>3.2871147156055747</v>
      </c>
      <c r="AG17" s="396"/>
      <c r="AH17" s="522">
        <f t="shared" si="14"/>
        <v>1</v>
      </c>
      <c r="AI17" s="522">
        <v>7</v>
      </c>
      <c r="AJ17" s="522">
        <f t="shared" si="15"/>
        <v>3</v>
      </c>
      <c r="AK17" s="523" t="str">
        <f t="shared" si="16"/>
        <v>Asturias, Principado de</v>
      </c>
      <c r="AL17" s="524">
        <f t="shared" si="17"/>
        <v>1.1159492445268424</v>
      </c>
      <c r="AM17" s="396"/>
      <c r="AN17" s="522">
        <f t="shared" si="18"/>
        <v>2</v>
      </c>
      <c r="AO17" s="522">
        <v>7</v>
      </c>
      <c r="AP17" s="522">
        <f t="shared" si="19"/>
        <v>20</v>
      </c>
      <c r="AQ17" s="523" t="str">
        <f t="shared" si="20"/>
        <v>TOTAL</v>
      </c>
      <c r="AR17" s="524">
        <f t="shared" si="21"/>
        <v>4.4265394312987194</v>
      </c>
      <c r="AS17" s="396"/>
      <c r="AT17" s="522">
        <f t="shared" si="22"/>
        <v>1</v>
      </c>
      <c r="AU17" s="522">
        <v>7</v>
      </c>
      <c r="AV17" s="522">
        <f t="shared" si="23"/>
        <v>14</v>
      </c>
      <c r="AW17" s="523" t="str">
        <f t="shared" si="24"/>
        <v>Murcia, Región de</v>
      </c>
      <c r="AX17" s="524">
        <f t="shared" si="25"/>
        <v>29.498439528268015</v>
      </c>
    </row>
    <row r="18" spans="1:50" s="329" customFormat="1" ht="18" customHeight="1" x14ac:dyDescent="0.25">
      <c r="A18" s="348"/>
      <c r="B18" s="526" t="s">
        <v>40</v>
      </c>
      <c r="C18" s="527"/>
      <c r="D18" s="528">
        <f t="shared" si="5"/>
        <v>2104433</v>
      </c>
      <c r="E18" s="529">
        <f t="shared" si="0"/>
        <v>4.3283550009929108</v>
      </c>
      <c r="F18" s="527"/>
      <c r="G18" s="530">
        <f>'20pobl'!J19</f>
        <v>1689133</v>
      </c>
      <c r="H18" s="531">
        <f t="shared" si="6"/>
        <v>4.3656631368575187</v>
      </c>
      <c r="I18" s="527"/>
      <c r="J18" s="530">
        <f>'20pobl'!Q19</f>
        <v>282233</v>
      </c>
      <c r="K18" s="531">
        <f t="shared" si="7"/>
        <v>4.0446498920740721</v>
      </c>
      <c r="L18" s="527"/>
      <c r="M18" s="530">
        <f>'20pobl'!X19</f>
        <v>133067</v>
      </c>
      <c r="N18" s="531">
        <f t="shared" si="1"/>
        <v>4.5100822455272684</v>
      </c>
      <c r="O18" s="527"/>
      <c r="P18" s="532">
        <f t="shared" si="8"/>
        <v>79522</v>
      </c>
      <c r="Q18" s="533">
        <f t="shared" si="9"/>
        <v>3.7787850694224998</v>
      </c>
      <c r="R18" s="527"/>
      <c r="S18" s="530">
        <f>'44apbpcasaad'!G19</f>
        <v>18031</v>
      </c>
      <c r="T18" s="534">
        <f t="shared" si="10"/>
        <v>1.0674707083456425</v>
      </c>
      <c r="U18" s="527"/>
      <c r="V18" s="530">
        <f>'44apbpcasaad'!J19</f>
        <v>14310</v>
      </c>
      <c r="W18" s="534">
        <f t="shared" si="11"/>
        <v>5.0702788121870936</v>
      </c>
      <c r="X18" s="527"/>
      <c r="Y18" s="530">
        <f>'44apbpcasaad'!M19</f>
        <v>47181</v>
      </c>
      <c r="Z18" s="520">
        <f t="shared" si="12"/>
        <v>35.456574507578885</v>
      </c>
      <c r="AA18" s="521"/>
      <c r="AB18" s="522">
        <f t="shared" si="2"/>
        <v>2</v>
      </c>
      <c r="AC18" s="522">
        <v>8</v>
      </c>
      <c r="AD18" s="522">
        <f t="shared" si="13"/>
        <v>20</v>
      </c>
      <c r="AE18" s="523" t="str">
        <f t="shared" si="3"/>
        <v>TOTAL</v>
      </c>
      <c r="AF18" s="524">
        <f t="shared" si="4"/>
        <v>3.280861798906801</v>
      </c>
      <c r="AG18" s="396"/>
      <c r="AH18" s="522">
        <f t="shared" si="14"/>
        <v>11</v>
      </c>
      <c r="AI18" s="522">
        <v>8</v>
      </c>
      <c r="AJ18" s="522">
        <f t="shared" si="15"/>
        <v>5</v>
      </c>
      <c r="AK18" s="523" t="str">
        <f t="shared" si="16"/>
        <v>Canarias</v>
      </c>
      <c r="AL18" s="524">
        <f t="shared" si="17"/>
        <v>1.1098081961921797</v>
      </c>
      <c r="AM18" s="396"/>
      <c r="AN18" s="522">
        <f t="shared" si="18"/>
        <v>3</v>
      </c>
      <c r="AO18" s="522">
        <v>8</v>
      </c>
      <c r="AP18" s="522">
        <f t="shared" si="19"/>
        <v>9</v>
      </c>
      <c r="AQ18" s="523" t="str">
        <f t="shared" si="20"/>
        <v>Cataluña</v>
      </c>
      <c r="AR18" s="524">
        <f t="shared" si="21"/>
        <v>4.3743494879987637</v>
      </c>
      <c r="AS18" s="396"/>
      <c r="AT18" s="522">
        <f t="shared" si="22"/>
        <v>2</v>
      </c>
      <c r="AU18" s="522">
        <v>8</v>
      </c>
      <c r="AV18" s="522">
        <f t="shared" si="23"/>
        <v>20</v>
      </c>
      <c r="AW18" s="523" t="str">
        <f t="shared" si="24"/>
        <v>TOTAL</v>
      </c>
      <c r="AX18" s="524">
        <f t="shared" si="25"/>
        <v>29.178453068260467</v>
      </c>
    </row>
    <row r="19" spans="1:50" s="329" customFormat="1" ht="18" customHeight="1" x14ac:dyDescent="0.25">
      <c r="A19" s="348"/>
      <c r="B19" s="526" t="s">
        <v>41</v>
      </c>
      <c r="C19" s="527"/>
      <c r="D19" s="528">
        <f t="shared" si="5"/>
        <v>8012231</v>
      </c>
      <c r="E19" s="529">
        <f t="shared" si="0"/>
        <v>16.479393792988624</v>
      </c>
      <c r="F19" s="527"/>
      <c r="G19" s="530">
        <f>'20pobl'!J20</f>
        <v>6446733</v>
      </c>
      <c r="H19" s="531">
        <f t="shared" si="6"/>
        <v>16.661958893268253</v>
      </c>
      <c r="I19" s="527"/>
      <c r="J19" s="530">
        <f>'20pobl'!Q20</f>
        <v>1100095</v>
      </c>
      <c r="K19" s="531">
        <f t="shared" si="7"/>
        <v>15.765339712298799</v>
      </c>
      <c r="L19" s="527"/>
      <c r="M19" s="530">
        <f>'20pobl'!X20</f>
        <v>465403</v>
      </c>
      <c r="N19" s="531">
        <f t="shared" si="1"/>
        <v>15.774052224181256</v>
      </c>
      <c r="O19" s="527"/>
      <c r="P19" s="532">
        <f t="shared" si="8"/>
        <v>241584</v>
      </c>
      <c r="Q19" s="533">
        <f t="shared" si="9"/>
        <v>3.0151901511576487</v>
      </c>
      <c r="R19" s="527"/>
      <c r="S19" s="530">
        <f>'44apbpcasaad'!G20</f>
        <v>63146</v>
      </c>
      <c r="T19" s="534">
        <f t="shared" si="10"/>
        <v>0.97950388204381966</v>
      </c>
      <c r="U19" s="527"/>
      <c r="V19" s="530">
        <f>'44apbpcasaad'!J20</f>
        <v>48122</v>
      </c>
      <c r="W19" s="534">
        <f t="shared" si="11"/>
        <v>4.3743494879987637</v>
      </c>
      <c r="X19" s="527"/>
      <c r="Y19" s="530">
        <f>'44apbpcasaad'!M20</f>
        <v>130316</v>
      </c>
      <c r="Z19" s="520">
        <f t="shared" si="12"/>
        <v>28.00067898144189</v>
      </c>
      <c r="AA19" s="521"/>
      <c r="AB19" s="522">
        <f t="shared" si="2"/>
        <v>13</v>
      </c>
      <c r="AC19" s="522">
        <v>9</v>
      </c>
      <c r="AD19" s="522">
        <f t="shared" si="13"/>
        <v>16</v>
      </c>
      <c r="AE19" s="523" t="str">
        <f t="shared" si="3"/>
        <v>País Vasco</v>
      </c>
      <c r="AF19" s="524">
        <f t="shared" si="4"/>
        <v>3.271559161891902</v>
      </c>
      <c r="AG19" s="396"/>
      <c r="AH19" s="522">
        <f t="shared" si="14"/>
        <v>14</v>
      </c>
      <c r="AI19" s="522">
        <v>9</v>
      </c>
      <c r="AJ19" s="522">
        <f t="shared" si="15"/>
        <v>20</v>
      </c>
      <c r="AK19" s="523" t="str">
        <f t="shared" si="16"/>
        <v>TOTAL</v>
      </c>
      <c r="AL19" s="524">
        <f t="shared" si="17"/>
        <v>1.0994014239935477</v>
      </c>
      <c r="AM19" s="396"/>
      <c r="AN19" s="522">
        <f t="shared" si="18"/>
        <v>8</v>
      </c>
      <c r="AO19" s="522">
        <v>9</v>
      </c>
      <c r="AP19" s="522">
        <f t="shared" si="19"/>
        <v>2</v>
      </c>
      <c r="AQ19" s="523" t="str">
        <f t="shared" si="20"/>
        <v>Aragón</v>
      </c>
      <c r="AR19" s="524">
        <f t="shared" si="21"/>
        <v>4.3057354616905439</v>
      </c>
      <c r="AS19" s="396"/>
      <c r="AT19" s="522">
        <f t="shared" si="22"/>
        <v>11</v>
      </c>
      <c r="AU19" s="522">
        <v>9</v>
      </c>
      <c r="AV19" s="522">
        <f t="shared" si="23"/>
        <v>13</v>
      </c>
      <c r="AW19" s="523" t="str">
        <f t="shared" si="24"/>
        <v>Madrid, Comunidad de</v>
      </c>
      <c r="AX19" s="524">
        <f t="shared" si="25"/>
        <v>28.907455045623625</v>
      </c>
    </row>
    <row r="20" spans="1:50" s="329" customFormat="1" ht="18" customHeight="1" x14ac:dyDescent="0.25">
      <c r="A20" s="348"/>
      <c r="B20" s="526" t="s">
        <v>3</v>
      </c>
      <c r="C20" s="527"/>
      <c r="D20" s="528">
        <f t="shared" si="5"/>
        <v>5319285</v>
      </c>
      <c r="E20" s="529">
        <f t="shared" si="0"/>
        <v>10.94059722094102</v>
      </c>
      <c r="F20" s="527"/>
      <c r="G20" s="530">
        <f>'20pobl'!J21</f>
        <v>4245246</v>
      </c>
      <c r="H20" s="531">
        <f t="shared" si="6"/>
        <v>10.972086845199184</v>
      </c>
      <c r="I20" s="527"/>
      <c r="J20" s="530">
        <f>'20pobl'!Q21</f>
        <v>773188</v>
      </c>
      <c r="K20" s="531">
        <f t="shared" si="7"/>
        <v>11.080471669694784</v>
      </c>
      <c r="L20" s="527"/>
      <c r="M20" s="530">
        <f>'20pobl'!X21</f>
        <v>300851</v>
      </c>
      <c r="N20" s="531">
        <f t="shared" si="1"/>
        <v>10.196838837947231</v>
      </c>
      <c r="O20" s="527"/>
      <c r="P20" s="532">
        <f t="shared" si="8"/>
        <v>174851</v>
      </c>
      <c r="Q20" s="533">
        <f t="shared" si="9"/>
        <v>3.2871147156055747</v>
      </c>
      <c r="R20" s="527"/>
      <c r="S20" s="530">
        <f>'44apbpcasaad'!G21</f>
        <v>45424</v>
      </c>
      <c r="T20" s="534">
        <f t="shared" si="10"/>
        <v>1.0699968859284008</v>
      </c>
      <c r="U20" s="527"/>
      <c r="V20" s="530">
        <f>'44apbpcasaad'!J21</f>
        <v>35800</v>
      </c>
      <c r="W20" s="534">
        <f t="shared" si="11"/>
        <v>4.6301804994386879</v>
      </c>
      <c r="X20" s="527"/>
      <c r="Y20" s="530">
        <f>'44apbpcasaad'!M21</f>
        <v>93627</v>
      </c>
      <c r="Z20" s="520">
        <f t="shared" si="12"/>
        <v>31.120720888413203</v>
      </c>
      <c r="AA20" s="521"/>
      <c r="AB20" s="522">
        <f t="shared" si="2"/>
        <v>7</v>
      </c>
      <c r="AC20" s="522">
        <v>10</v>
      </c>
      <c r="AD20" s="522">
        <f t="shared" si="13"/>
        <v>12</v>
      </c>
      <c r="AE20" s="523" t="str">
        <f t="shared" si="3"/>
        <v>Galicia</v>
      </c>
      <c r="AF20" s="525">
        <f t="shared" si="4"/>
        <v>3.2100281133388497</v>
      </c>
      <c r="AG20" s="396"/>
      <c r="AH20" s="522">
        <f t="shared" si="14"/>
        <v>10</v>
      </c>
      <c r="AI20" s="522">
        <v>10</v>
      </c>
      <c r="AJ20" s="522">
        <f t="shared" si="15"/>
        <v>10</v>
      </c>
      <c r="AK20" s="523" t="str">
        <f t="shared" si="16"/>
        <v>Comunitat Valenciana</v>
      </c>
      <c r="AL20" s="524">
        <f t="shared" si="17"/>
        <v>1.0699968859284008</v>
      </c>
      <c r="AM20" s="396"/>
      <c r="AN20" s="522">
        <f t="shared" si="18"/>
        <v>6</v>
      </c>
      <c r="AO20" s="522">
        <v>10</v>
      </c>
      <c r="AP20" s="522">
        <f t="shared" si="19"/>
        <v>11</v>
      </c>
      <c r="AQ20" s="523" t="str">
        <f t="shared" si="20"/>
        <v>Extremadura</v>
      </c>
      <c r="AR20" s="524">
        <f t="shared" si="21"/>
        <v>4.2167852979836811</v>
      </c>
      <c r="AS20" s="396"/>
      <c r="AT20" s="522">
        <f t="shared" si="22"/>
        <v>5</v>
      </c>
      <c r="AU20" s="522">
        <v>10</v>
      </c>
      <c r="AV20" s="522">
        <f t="shared" si="23"/>
        <v>11</v>
      </c>
      <c r="AW20" s="523" t="str">
        <f t="shared" si="24"/>
        <v>Extremadura</v>
      </c>
      <c r="AX20" s="524">
        <f t="shared" si="25"/>
        <v>28.60892739959019</v>
      </c>
    </row>
    <row r="21" spans="1:50" s="329" customFormat="1" ht="18" customHeight="1" x14ac:dyDescent="0.25">
      <c r="A21" s="348"/>
      <c r="B21" s="526" t="s">
        <v>2</v>
      </c>
      <c r="C21" s="527"/>
      <c r="D21" s="528">
        <f t="shared" si="5"/>
        <v>1054681</v>
      </c>
      <c r="E21" s="529">
        <f t="shared" si="0"/>
        <v>2.1692464339811264</v>
      </c>
      <c r="F21" s="527"/>
      <c r="G21" s="530">
        <f>'20pobl'!J22</f>
        <v>818728</v>
      </c>
      <c r="H21" s="531">
        <f t="shared" si="6"/>
        <v>2.1160504523403914</v>
      </c>
      <c r="I21" s="527"/>
      <c r="J21" s="530">
        <f>'20pobl'!Q22</f>
        <v>161284</v>
      </c>
      <c r="K21" s="531">
        <f t="shared" si="7"/>
        <v>2.3113431568713603</v>
      </c>
      <c r="L21" s="527"/>
      <c r="M21" s="530">
        <f>'20pobl'!X22</f>
        <v>74669</v>
      </c>
      <c r="N21" s="531">
        <f t="shared" si="1"/>
        <v>2.5307802174188612</v>
      </c>
      <c r="O21" s="527"/>
      <c r="P21" s="532">
        <f t="shared" si="8"/>
        <v>37508</v>
      </c>
      <c r="Q21" s="533">
        <f t="shared" si="9"/>
        <v>3.5563359916410744</v>
      </c>
      <c r="R21" s="527"/>
      <c r="S21" s="530">
        <f>'44apbpcasaad'!G22</f>
        <v>9345</v>
      </c>
      <c r="T21" s="534">
        <f t="shared" si="10"/>
        <v>1.1414047156076255</v>
      </c>
      <c r="U21" s="527"/>
      <c r="V21" s="530">
        <f>'44apbpcasaad'!J22</f>
        <v>6801</v>
      </c>
      <c r="W21" s="534">
        <f t="shared" si="11"/>
        <v>4.2167852979836811</v>
      </c>
      <c r="X21" s="527"/>
      <c r="Y21" s="530">
        <f>'44apbpcasaad'!M22</f>
        <v>21362</v>
      </c>
      <c r="Z21" s="520">
        <f t="shared" si="12"/>
        <v>28.60892739959019</v>
      </c>
      <c r="AA21" s="521"/>
      <c r="AB21" s="522">
        <f t="shared" si="2"/>
        <v>3</v>
      </c>
      <c r="AC21" s="522">
        <v>11</v>
      </c>
      <c r="AD21" s="522">
        <f t="shared" si="13"/>
        <v>6</v>
      </c>
      <c r="AE21" s="523" t="str">
        <f t="shared" si="3"/>
        <v>Cantabria</v>
      </c>
      <c r="AF21" s="524">
        <f t="shared" si="4"/>
        <v>3.0672707670800254</v>
      </c>
      <c r="AG21" s="396"/>
      <c r="AH21" s="522">
        <f t="shared" si="14"/>
        <v>6</v>
      </c>
      <c r="AI21" s="522">
        <v>11</v>
      </c>
      <c r="AJ21" s="522">
        <f t="shared" si="15"/>
        <v>8</v>
      </c>
      <c r="AK21" s="523" t="str">
        <f t="shared" si="16"/>
        <v>Castilla - La Mancha</v>
      </c>
      <c r="AL21" s="524">
        <f t="shared" si="17"/>
        <v>1.0674707083456425</v>
      </c>
      <c r="AM21" s="396"/>
      <c r="AN21" s="522">
        <f t="shared" si="18"/>
        <v>10</v>
      </c>
      <c r="AO21" s="522">
        <v>11</v>
      </c>
      <c r="AP21" s="522">
        <f t="shared" si="19"/>
        <v>13</v>
      </c>
      <c r="AQ21" s="523" t="str">
        <f t="shared" si="20"/>
        <v>Madrid, Comunidad de</v>
      </c>
      <c r="AR21" s="524">
        <f t="shared" si="21"/>
        <v>3.9574130556724163</v>
      </c>
      <c r="AS21" s="396"/>
      <c r="AT21" s="522">
        <f t="shared" si="22"/>
        <v>10</v>
      </c>
      <c r="AU21" s="522">
        <v>11</v>
      </c>
      <c r="AV21" s="522">
        <f t="shared" si="23"/>
        <v>9</v>
      </c>
      <c r="AW21" s="523" t="str">
        <f t="shared" si="24"/>
        <v>Cataluña</v>
      </c>
      <c r="AX21" s="524">
        <f t="shared" si="25"/>
        <v>28.00067898144189</v>
      </c>
    </row>
    <row r="22" spans="1:50" s="329" customFormat="1" ht="18" customHeight="1" x14ac:dyDescent="0.25">
      <c r="A22" s="348"/>
      <c r="B22" s="526" t="s">
        <v>35</v>
      </c>
      <c r="C22" s="527"/>
      <c r="D22" s="528">
        <f t="shared" si="5"/>
        <v>2705833</v>
      </c>
      <c r="E22" s="529">
        <f t="shared" si="0"/>
        <v>5.5653022915919159</v>
      </c>
      <c r="F22" s="527"/>
      <c r="G22" s="530">
        <f>'20pobl'!J23</f>
        <v>1985942</v>
      </c>
      <c r="H22" s="531">
        <f t="shared" si="6"/>
        <v>5.1327833754577608</v>
      </c>
      <c r="I22" s="527"/>
      <c r="J22" s="530">
        <f>'20pobl'!Q23</f>
        <v>478661</v>
      </c>
      <c r="K22" s="531">
        <f t="shared" si="7"/>
        <v>6.8596378240321565</v>
      </c>
      <c r="L22" s="527"/>
      <c r="M22" s="530">
        <f>'20pobl'!X23</f>
        <v>241230</v>
      </c>
      <c r="N22" s="531">
        <f t="shared" si="1"/>
        <v>8.1760852810128952</v>
      </c>
      <c r="O22" s="527"/>
      <c r="P22" s="532">
        <f t="shared" si="8"/>
        <v>86858</v>
      </c>
      <c r="Q22" s="533">
        <f t="shared" si="9"/>
        <v>3.2100281133388497</v>
      </c>
      <c r="R22" s="527"/>
      <c r="S22" s="530">
        <f>'44apbpcasaad'!G23</f>
        <v>23649</v>
      </c>
      <c r="T22" s="534">
        <f t="shared" si="10"/>
        <v>1.190820275718022</v>
      </c>
      <c r="U22" s="527"/>
      <c r="V22" s="530">
        <f>'44apbpcasaad'!J23</f>
        <v>15178</v>
      </c>
      <c r="W22" s="534">
        <f t="shared" si="11"/>
        <v>3.1709289037544317</v>
      </c>
      <c r="X22" s="527"/>
      <c r="Y22" s="530">
        <f>'44apbpcasaad'!M23</f>
        <v>48031</v>
      </c>
      <c r="Z22" s="520">
        <f t="shared" si="12"/>
        <v>19.910873440285204</v>
      </c>
      <c r="AA22" s="521"/>
      <c r="AB22" s="522">
        <f t="shared" si="2"/>
        <v>10</v>
      </c>
      <c r="AC22" s="522">
        <v>12</v>
      </c>
      <c r="AD22" s="522">
        <f t="shared" si="13"/>
        <v>14</v>
      </c>
      <c r="AE22" s="523" t="str">
        <f t="shared" si="3"/>
        <v>Murcia, Región de</v>
      </c>
      <c r="AF22" s="524">
        <f t="shared" si="4"/>
        <v>3.0578415446173777</v>
      </c>
      <c r="AG22" s="396"/>
      <c r="AH22" s="522">
        <f t="shared" si="14"/>
        <v>5</v>
      </c>
      <c r="AI22" s="522">
        <v>12</v>
      </c>
      <c r="AJ22" s="522">
        <f t="shared" si="15"/>
        <v>16</v>
      </c>
      <c r="AK22" s="523" t="str">
        <f t="shared" si="16"/>
        <v>País Vasco</v>
      </c>
      <c r="AL22" s="524">
        <f t="shared" si="17"/>
        <v>1.0620257445788017</v>
      </c>
      <c r="AM22" s="396"/>
      <c r="AN22" s="522">
        <f t="shared" si="18"/>
        <v>18</v>
      </c>
      <c r="AO22" s="522">
        <v>12</v>
      </c>
      <c r="AP22" s="522">
        <f t="shared" si="19"/>
        <v>5</v>
      </c>
      <c r="AQ22" s="523" t="str">
        <f t="shared" si="20"/>
        <v>Canarias</v>
      </c>
      <c r="AR22" s="524">
        <f t="shared" si="21"/>
        <v>3.8351937806940133</v>
      </c>
      <c r="AS22" s="396"/>
      <c r="AT22" s="522">
        <f t="shared" si="22"/>
        <v>19</v>
      </c>
      <c r="AU22" s="522">
        <v>12</v>
      </c>
      <c r="AV22" s="522">
        <f t="shared" si="23"/>
        <v>17</v>
      </c>
      <c r="AW22" s="523" t="str">
        <f t="shared" si="24"/>
        <v>Rioja, La</v>
      </c>
      <c r="AX22" s="524">
        <f t="shared" si="25"/>
        <v>27.009503508304469</v>
      </c>
    </row>
    <row r="23" spans="1:50" s="329" customFormat="1" ht="18" customHeight="1" x14ac:dyDescent="0.25">
      <c r="A23" s="348"/>
      <c r="B23" s="526" t="s">
        <v>42</v>
      </c>
      <c r="C23" s="527"/>
      <c r="D23" s="528">
        <f t="shared" si="5"/>
        <v>7009268</v>
      </c>
      <c r="E23" s="529">
        <f t="shared" si="0"/>
        <v>14.416519889727814</v>
      </c>
      <c r="F23" s="527"/>
      <c r="G23" s="530">
        <f>'20pobl'!J24</f>
        <v>5704269</v>
      </c>
      <c r="H23" s="531">
        <f t="shared" si="6"/>
        <v>14.743017214167919</v>
      </c>
      <c r="I23" s="527"/>
      <c r="J23" s="530">
        <f>'20pobl'!Q24</f>
        <v>912768</v>
      </c>
      <c r="K23" s="531">
        <f t="shared" si="7"/>
        <v>13.080777204255586</v>
      </c>
      <c r="L23" s="527"/>
      <c r="M23" s="530">
        <f>'20pobl'!X24</f>
        <v>392231</v>
      </c>
      <c r="N23" s="531">
        <f t="shared" si="1"/>
        <v>13.294010304924631</v>
      </c>
      <c r="O23" s="527"/>
      <c r="P23" s="532">
        <f t="shared" si="8"/>
        <v>202367</v>
      </c>
      <c r="Q23" s="533">
        <f t="shared" si="9"/>
        <v>2.8871345766776217</v>
      </c>
      <c r="R23" s="527"/>
      <c r="S23" s="530">
        <f>'44apbpcasaad'!G24</f>
        <v>52861</v>
      </c>
      <c r="T23" s="534">
        <f t="shared" si="10"/>
        <v>0.9266919214363839</v>
      </c>
      <c r="U23" s="527"/>
      <c r="V23" s="530">
        <f>'44apbpcasaad'!J24</f>
        <v>36122</v>
      </c>
      <c r="W23" s="534">
        <f t="shared" si="11"/>
        <v>3.9574130556724163</v>
      </c>
      <c r="X23" s="527"/>
      <c r="Y23" s="530">
        <f>'44apbpcasaad'!M24</f>
        <v>113384</v>
      </c>
      <c r="Z23" s="520">
        <f t="shared" si="12"/>
        <v>28.907455045623625</v>
      </c>
      <c r="AA23" s="521"/>
      <c r="AB23" s="522">
        <f t="shared" si="2"/>
        <v>14</v>
      </c>
      <c r="AC23" s="522">
        <v>13</v>
      </c>
      <c r="AD23" s="522">
        <f t="shared" si="13"/>
        <v>9</v>
      </c>
      <c r="AE23" s="523" t="str">
        <f t="shared" si="3"/>
        <v>Cataluña</v>
      </c>
      <c r="AF23" s="524">
        <f t="shared" si="4"/>
        <v>3.0151901511576487</v>
      </c>
      <c r="AG23" s="396"/>
      <c r="AH23" s="522">
        <f t="shared" si="14"/>
        <v>15</v>
      </c>
      <c r="AI23" s="522">
        <v>13</v>
      </c>
      <c r="AJ23" s="522">
        <f t="shared" si="15"/>
        <v>6</v>
      </c>
      <c r="AK23" s="523" t="str">
        <f t="shared" si="16"/>
        <v>Cantabria</v>
      </c>
      <c r="AL23" s="524">
        <f t="shared" si="17"/>
        <v>1.0447063016505913</v>
      </c>
      <c r="AM23" s="396"/>
      <c r="AN23" s="522">
        <f t="shared" si="18"/>
        <v>11</v>
      </c>
      <c r="AO23" s="522">
        <v>13</v>
      </c>
      <c r="AP23" s="522">
        <f t="shared" si="19"/>
        <v>6</v>
      </c>
      <c r="AQ23" s="523" t="str">
        <f t="shared" si="20"/>
        <v>Cantabria</v>
      </c>
      <c r="AR23" s="524">
        <f t="shared" si="21"/>
        <v>3.8167559562265803</v>
      </c>
      <c r="AS23" s="396"/>
      <c r="AT23" s="522">
        <f t="shared" si="22"/>
        <v>9</v>
      </c>
      <c r="AU23" s="522">
        <v>13</v>
      </c>
      <c r="AV23" s="522">
        <f t="shared" si="23"/>
        <v>16</v>
      </c>
      <c r="AW23" s="523" t="str">
        <f t="shared" si="24"/>
        <v>País Vasco</v>
      </c>
      <c r="AX23" s="524">
        <f t="shared" si="25"/>
        <v>25.498169488193813</v>
      </c>
    </row>
    <row r="24" spans="1:50" s="329" customFormat="1" ht="18" customHeight="1" x14ac:dyDescent="0.25">
      <c r="A24" s="348"/>
      <c r="B24" s="526" t="s">
        <v>43</v>
      </c>
      <c r="C24" s="527"/>
      <c r="D24" s="528">
        <f t="shared" si="5"/>
        <v>1568492</v>
      </c>
      <c r="E24" s="529">
        <f t="shared" si="0"/>
        <v>3.226042450492542</v>
      </c>
      <c r="F24" s="527"/>
      <c r="G24" s="530">
        <f>'20pobl'!J25</f>
        <v>1307004</v>
      </c>
      <c r="H24" s="531">
        <f t="shared" si="6"/>
        <v>3.3780283627904519</v>
      </c>
      <c r="I24" s="527"/>
      <c r="J24" s="530">
        <f>'20pobl'!Q25</f>
        <v>189074</v>
      </c>
      <c r="K24" s="531">
        <f t="shared" si="7"/>
        <v>2.7095985717262443</v>
      </c>
      <c r="L24" s="527"/>
      <c r="M24" s="530">
        <f>'20pobl'!X25</f>
        <v>72414</v>
      </c>
      <c r="N24" s="531">
        <f t="shared" si="1"/>
        <v>2.4543507836474228</v>
      </c>
      <c r="O24" s="527"/>
      <c r="P24" s="532">
        <f t="shared" si="8"/>
        <v>47962</v>
      </c>
      <c r="Q24" s="533">
        <f t="shared" si="9"/>
        <v>3.0578415446173777</v>
      </c>
      <c r="R24" s="527"/>
      <c r="S24" s="530">
        <f>'44apbpcasaad'!G25</f>
        <v>17170</v>
      </c>
      <c r="T24" s="534">
        <f t="shared" si="10"/>
        <v>1.3136914653665941</v>
      </c>
      <c r="U24" s="527"/>
      <c r="V24" s="530">
        <f>'44apbpcasaad'!J25</f>
        <v>9431</v>
      </c>
      <c r="W24" s="534">
        <f t="shared" si="11"/>
        <v>4.9879941187048455</v>
      </c>
      <c r="X24" s="527"/>
      <c r="Y24" s="530">
        <f>'44apbpcasaad'!M25</f>
        <v>21361</v>
      </c>
      <c r="Z24" s="520">
        <f t="shared" si="12"/>
        <v>29.498439528268015</v>
      </c>
      <c r="AA24" s="521"/>
      <c r="AB24" s="522">
        <f t="shared" si="2"/>
        <v>12</v>
      </c>
      <c r="AC24" s="522">
        <v>14</v>
      </c>
      <c r="AD24" s="522">
        <f t="shared" si="13"/>
        <v>13</v>
      </c>
      <c r="AE24" s="523" t="str">
        <f t="shared" si="3"/>
        <v>Madrid, Comunidad de</v>
      </c>
      <c r="AF24" s="524">
        <f t="shared" si="4"/>
        <v>2.8871345766776217</v>
      </c>
      <c r="AG24" s="396"/>
      <c r="AH24" s="522">
        <f t="shared" si="14"/>
        <v>4</v>
      </c>
      <c r="AI24" s="522">
        <v>14</v>
      </c>
      <c r="AJ24" s="522">
        <f t="shared" si="15"/>
        <v>9</v>
      </c>
      <c r="AK24" s="523" t="str">
        <f t="shared" si="16"/>
        <v>Cataluña</v>
      </c>
      <c r="AL24" s="524">
        <f t="shared" si="17"/>
        <v>0.97950388204381966</v>
      </c>
      <c r="AM24" s="396"/>
      <c r="AN24" s="522">
        <f t="shared" si="18"/>
        <v>4</v>
      </c>
      <c r="AO24" s="522">
        <v>14</v>
      </c>
      <c r="AP24" s="522">
        <f t="shared" si="19"/>
        <v>3</v>
      </c>
      <c r="AQ24" s="523" t="str">
        <f t="shared" si="20"/>
        <v>Asturias, Principado de</v>
      </c>
      <c r="AR24" s="524">
        <f t="shared" si="21"/>
        <v>3.682709501593139</v>
      </c>
      <c r="AS24" s="396"/>
      <c r="AT24" s="522">
        <f t="shared" si="22"/>
        <v>7</v>
      </c>
      <c r="AU24" s="522">
        <v>14</v>
      </c>
      <c r="AV24" s="522">
        <f t="shared" si="23"/>
        <v>15</v>
      </c>
      <c r="AW24" s="523" t="str">
        <f t="shared" si="24"/>
        <v>Navarra, Comunidad Foral de</v>
      </c>
      <c r="AX24" s="524">
        <f t="shared" si="25"/>
        <v>25.381314426978872</v>
      </c>
    </row>
    <row r="25" spans="1:50" s="329" customFormat="1" ht="18" customHeight="1" x14ac:dyDescent="0.25">
      <c r="B25" s="526" t="s">
        <v>44</v>
      </c>
      <c r="C25" s="527"/>
      <c r="D25" s="535">
        <f t="shared" si="5"/>
        <v>678333</v>
      </c>
      <c r="E25" s="529">
        <f t="shared" si="0"/>
        <v>1.3951815205751497</v>
      </c>
      <c r="F25" s="527"/>
      <c r="G25" s="536">
        <f>'20pobl'!J26</f>
        <v>537748</v>
      </c>
      <c r="H25" s="531">
        <f t="shared" si="6"/>
        <v>1.3898411910245414</v>
      </c>
      <c r="I25" s="527"/>
      <c r="J25" s="536">
        <f>'20pobl'!Q26</f>
        <v>97707</v>
      </c>
      <c r="K25" s="531">
        <f>J25*100/$J$30</f>
        <v>1.4002282050819053</v>
      </c>
      <c r="L25" s="527"/>
      <c r="M25" s="536">
        <f>'20pobl'!X26</f>
        <v>42878</v>
      </c>
      <c r="N25" s="531">
        <f t="shared" si="1"/>
        <v>1.4532777211759356</v>
      </c>
      <c r="O25" s="527"/>
      <c r="P25" s="537">
        <f t="shared" si="8"/>
        <v>17306</v>
      </c>
      <c r="Q25" s="533">
        <f t="shared" si="9"/>
        <v>2.5512543249407003</v>
      </c>
      <c r="R25" s="527"/>
      <c r="S25" s="536">
        <f>'44apbpcasaad'!G26</f>
        <v>3552</v>
      </c>
      <c r="T25" s="534">
        <f t="shared" si="10"/>
        <v>0.66053244270550515</v>
      </c>
      <c r="U25" s="527"/>
      <c r="V25" s="536">
        <f>'44apbpcasaad'!J26</f>
        <v>2871</v>
      </c>
      <c r="W25" s="534">
        <f t="shared" si="11"/>
        <v>2.9383769842488254</v>
      </c>
      <c r="X25" s="527"/>
      <c r="Y25" s="536">
        <f>'44apbpcasaad'!M26</f>
        <v>10883</v>
      </c>
      <c r="Z25" s="520">
        <f t="shared" si="12"/>
        <v>25.381314426978872</v>
      </c>
      <c r="AA25" s="521"/>
      <c r="AB25" s="522">
        <f t="shared" si="2"/>
        <v>17</v>
      </c>
      <c r="AC25" s="522">
        <v>15</v>
      </c>
      <c r="AD25" s="522">
        <f t="shared" si="13"/>
        <v>17</v>
      </c>
      <c r="AE25" s="523" t="str">
        <f t="shared" si="3"/>
        <v>Rioja, La</v>
      </c>
      <c r="AF25" s="524">
        <f t="shared" si="4"/>
        <v>2.8730597438491721</v>
      </c>
      <c r="AG25" s="396"/>
      <c r="AH25" s="522">
        <f t="shared" si="14"/>
        <v>18</v>
      </c>
      <c r="AI25" s="522">
        <v>15</v>
      </c>
      <c r="AJ25" s="522">
        <f t="shared" si="15"/>
        <v>13</v>
      </c>
      <c r="AK25" s="523" t="str">
        <f t="shared" si="16"/>
        <v>Madrid, Comunidad de</v>
      </c>
      <c r="AL25" s="524">
        <f t="shared" si="17"/>
        <v>0.9266919214363839</v>
      </c>
      <c r="AM25" s="396"/>
      <c r="AN25" s="522">
        <f t="shared" si="18"/>
        <v>19</v>
      </c>
      <c r="AO25" s="522">
        <v>15</v>
      </c>
      <c r="AP25" s="522">
        <f t="shared" si="19"/>
        <v>18</v>
      </c>
      <c r="AQ25" s="523" t="str">
        <f t="shared" si="20"/>
        <v>Ceuta y Melilla</v>
      </c>
      <c r="AR25" s="524">
        <f t="shared" si="21"/>
        <v>3.6579486561407739</v>
      </c>
      <c r="AS25" s="396"/>
      <c r="AT25" s="522">
        <f t="shared" si="22"/>
        <v>14</v>
      </c>
      <c r="AU25" s="522">
        <v>15</v>
      </c>
      <c r="AV25" s="522">
        <f t="shared" si="23"/>
        <v>6</v>
      </c>
      <c r="AW25" s="523" t="str">
        <f t="shared" si="24"/>
        <v>Cantabria</v>
      </c>
      <c r="AX25" s="524">
        <f t="shared" si="25"/>
        <v>23.220855925639039</v>
      </c>
    </row>
    <row r="26" spans="1:50" s="329" customFormat="1" ht="18" customHeight="1" x14ac:dyDescent="0.25">
      <c r="B26" s="526" t="s">
        <v>45</v>
      </c>
      <c r="C26" s="527"/>
      <c r="D26" s="535">
        <f t="shared" si="5"/>
        <v>2227684</v>
      </c>
      <c r="E26" s="529">
        <f t="shared" si="0"/>
        <v>4.5818551514977628</v>
      </c>
      <c r="F26" s="527"/>
      <c r="G26" s="536">
        <f>'20pobl'!J27</f>
        <v>1697134</v>
      </c>
      <c r="H26" s="531">
        <f t="shared" si="6"/>
        <v>4.38634218981427</v>
      </c>
      <c r="I26" s="527"/>
      <c r="J26" s="536">
        <f>'20pobl'!Q27</f>
        <v>367754</v>
      </c>
      <c r="K26" s="531">
        <f t="shared" si="7"/>
        <v>5.2702418796165169</v>
      </c>
      <c r="L26" s="527"/>
      <c r="M26" s="536">
        <f>'20pobl'!X27</f>
        <v>162796</v>
      </c>
      <c r="N26" s="531">
        <f t="shared" si="1"/>
        <v>5.5176967185166657</v>
      </c>
      <c r="O26" s="527"/>
      <c r="P26" s="537">
        <f t="shared" si="8"/>
        <v>72880</v>
      </c>
      <c r="Q26" s="533">
        <f t="shared" si="9"/>
        <v>3.271559161891902</v>
      </c>
      <c r="R26" s="527"/>
      <c r="S26" s="536">
        <f>'44apbpcasaad'!G27</f>
        <v>18024</v>
      </c>
      <c r="T26" s="534">
        <f t="shared" si="10"/>
        <v>1.0620257445788017</v>
      </c>
      <c r="U26" s="527"/>
      <c r="V26" s="536">
        <f>'44apbpcasaad'!J27</f>
        <v>13346</v>
      </c>
      <c r="W26" s="534">
        <f t="shared" si="11"/>
        <v>3.6290563800801623</v>
      </c>
      <c r="X26" s="527"/>
      <c r="Y26" s="536">
        <f>'44apbpcasaad'!M27</f>
        <v>41510</v>
      </c>
      <c r="Z26" s="520">
        <f t="shared" si="12"/>
        <v>25.498169488193813</v>
      </c>
      <c r="AA26" s="521"/>
      <c r="AB26" s="522">
        <f t="shared" si="2"/>
        <v>9</v>
      </c>
      <c r="AC26" s="522">
        <v>16</v>
      </c>
      <c r="AD26" s="522">
        <f t="shared" si="13"/>
        <v>4</v>
      </c>
      <c r="AE26" s="523" t="str">
        <f t="shared" si="3"/>
        <v>Balears, Illes</v>
      </c>
      <c r="AF26" s="525">
        <f t="shared" si="4"/>
        <v>2.7116307616369317</v>
      </c>
      <c r="AG26" s="396"/>
      <c r="AH26" s="522">
        <f t="shared" si="14"/>
        <v>12</v>
      </c>
      <c r="AI26" s="522">
        <v>16</v>
      </c>
      <c r="AJ26" s="522">
        <f t="shared" si="15"/>
        <v>4</v>
      </c>
      <c r="AK26" s="523" t="str">
        <f t="shared" si="16"/>
        <v>Balears, Illes</v>
      </c>
      <c r="AL26" s="524">
        <f t="shared" si="17"/>
        <v>0.89042510492208293</v>
      </c>
      <c r="AM26" s="396"/>
      <c r="AN26" s="522">
        <f t="shared" si="18"/>
        <v>16</v>
      </c>
      <c r="AO26" s="522">
        <v>16</v>
      </c>
      <c r="AP26" s="522">
        <f t="shared" si="19"/>
        <v>16</v>
      </c>
      <c r="AQ26" s="523" t="str">
        <f t="shared" si="20"/>
        <v>País Vasco</v>
      </c>
      <c r="AR26" s="524">
        <f t="shared" si="21"/>
        <v>3.6290563800801623</v>
      </c>
      <c r="AS26" s="396"/>
      <c r="AT26" s="522">
        <f t="shared" si="22"/>
        <v>13</v>
      </c>
      <c r="AU26" s="522">
        <v>16</v>
      </c>
      <c r="AV26" s="522">
        <f t="shared" si="23"/>
        <v>18</v>
      </c>
      <c r="AW26" s="523" t="str">
        <f t="shared" si="24"/>
        <v>Ceuta y Melilla</v>
      </c>
      <c r="AX26" s="524">
        <f t="shared" si="25"/>
        <v>22.704133577682754</v>
      </c>
    </row>
    <row r="27" spans="1:50" s="329" customFormat="1" ht="18" customHeight="1" x14ac:dyDescent="0.25">
      <c r="B27" s="526" t="s">
        <v>46</v>
      </c>
      <c r="C27" s="527"/>
      <c r="D27" s="535">
        <f t="shared" si="5"/>
        <v>324184</v>
      </c>
      <c r="E27" s="538">
        <f t="shared" si="0"/>
        <v>0.6667750589550181</v>
      </c>
      <c r="F27" s="527"/>
      <c r="G27" s="536">
        <f>'20pobl'!J28</f>
        <v>252488</v>
      </c>
      <c r="H27" s="539">
        <f t="shared" si="6"/>
        <v>0.65257001911565349</v>
      </c>
      <c r="I27" s="527"/>
      <c r="J27" s="536">
        <f>'20pobl'!Q28</f>
        <v>49178</v>
      </c>
      <c r="K27" s="539">
        <f t="shared" si="7"/>
        <v>0.70476447613290694</v>
      </c>
      <c r="L27" s="527"/>
      <c r="M27" s="536">
        <f>'20pobl'!X28</f>
        <v>22518</v>
      </c>
      <c r="N27" s="539">
        <f t="shared" si="1"/>
        <v>0.76320975151452297</v>
      </c>
      <c r="O27" s="527"/>
      <c r="P27" s="537">
        <f t="shared" si="8"/>
        <v>9314</v>
      </c>
      <c r="Q27" s="540">
        <f t="shared" si="9"/>
        <v>2.8730597438491721</v>
      </c>
      <c r="R27" s="527"/>
      <c r="S27" s="536">
        <f>'44apbpcasaad'!G28</f>
        <v>1574</v>
      </c>
      <c r="T27" s="541">
        <f t="shared" si="10"/>
        <v>0.62339596337251668</v>
      </c>
      <c r="U27" s="527"/>
      <c r="V27" s="536">
        <f>'44apbpcasaad'!J28</f>
        <v>1658</v>
      </c>
      <c r="W27" s="541">
        <f t="shared" si="11"/>
        <v>3.3714262475090488</v>
      </c>
      <c r="X27" s="527"/>
      <c r="Y27" s="536">
        <f>'44apbpcasaad'!M28</f>
        <v>6082</v>
      </c>
      <c r="Z27" s="542">
        <f t="shared" si="12"/>
        <v>27.009503508304469</v>
      </c>
      <c r="AA27" s="521"/>
      <c r="AB27" s="522">
        <f t="shared" si="2"/>
        <v>15</v>
      </c>
      <c r="AC27" s="522">
        <v>17</v>
      </c>
      <c r="AD27" s="522">
        <f t="shared" si="13"/>
        <v>15</v>
      </c>
      <c r="AE27" s="523" t="str">
        <f t="shared" si="3"/>
        <v>Navarra, Comunidad Foral de</v>
      </c>
      <c r="AF27" s="524">
        <f t="shared" si="4"/>
        <v>2.5512543249407003</v>
      </c>
      <c r="AG27" s="396"/>
      <c r="AH27" s="522">
        <f t="shared" si="14"/>
        <v>19</v>
      </c>
      <c r="AI27" s="522">
        <v>17</v>
      </c>
      <c r="AJ27" s="522">
        <f t="shared" si="15"/>
        <v>2</v>
      </c>
      <c r="AK27" s="523" t="str">
        <f t="shared" si="16"/>
        <v>Aragón</v>
      </c>
      <c r="AL27" s="524">
        <f t="shared" si="17"/>
        <v>0.88592848508421707</v>
      </c>
      <c r="AM27" s="396"/>
      <c r="AN27" s="522">
        <f t="shared" si="18"/>
        <v>17</v>
      </c>
      <c r="AO27" s="522">
        <v>17</v>
      </c>
      <c r="AP27" s="522">
        <f t="shared" si="19"/>
        <v>17</v>
      </c>
      <c r="AQ27" s="523" t="str">
        <f t="shared" si="20"/>
        <v>Rioja, La</v>
      </c>
      <c r="AR27" s="524">
        <f t="shared" si="21"/>
        <v>3.3714262475090488</v>
      </c>
      <c r="AS27" s="396"/>
      <c r="AT27" s="522">
        <f t="shared" si="22"/>
        <v>12</v>
      </c>
      <c r="AU27" s="522">
        <v>17</v>
      </c>
      <c r="AV27" s="522">
        <f t="shared" si="23"/>
        <v>3</v>
      </c>
      <c r="AW27" s="523" t="str">
        <f t="shared" si="24"/>
        <v>Asturias, Principado de</v>
      </c>
      <c r="AX27" s="524">
        <f t="shared" si="25"/>
        <v>22.61680925072859</v>
      </c>
    </row>
    <row r="28" spans="1:50" s="329" customFormat="1" ht="18" customHeight="1" x14ac:dyDescent="0.25">
      <c r="B28" s="526" t="s">
        <v>1</v>
      </c>
      <c r="C28" s="527"/>
      <c r="D28" s="535">
        <f t="shared" si="5"/>
        <v>169164</v>
      </c>
      <c r="E28" s="538">
        <f t="shared" si="0"/>
        <v>0.34793307526918876</v>
      </c>
      <c r="F28" s="527"/>
      <c r="G28" s="536">
        <f>'20pobl'!J29</f>
        <v>147659</v>
      </c>
      <c r="H28" s="539">
        <f t="shared" si="6"/>
        <v>0.38163333090126372</v>
      </c>
      <c r="I28" s="527"/>
      <c r="J28" s="536">
        <f>'20pobl'!Q29</f>
        <v>16594</v>
      </c>
      <c r="K28" s="539">
        <f t="shared" si="7"/>
        <v>0.23780677776545323</v>
      </c>
      <c r="L28" s="527"/>
      <c r="M28" s="536">
        <f>'20pobl'!X29</f>
        <v>4911</v>
      </c>
      <c r="N28" s="539">
        <f t="shared" si="1"/>
        <v>0.16645008835988198</v>
      </c>
      <c r="O28" s="527"/>
      <c r="P28" s="537">
        <f t="shared" si="8"/>
        <v>3873</v>
      </c>
      <c r="Q28" s="540">
        <f t="shared" si="9"/>
        <v>2.2894942186280769</v>
      </c>
      <c r="R28" s="527"/>
      <c r="S28" s="536">
        <f>'44apbpcasaad'!G29</f>
        <v>2151</v>
      </c>
      <c r="T28" s="541">
        <f t="shared" si="10"/>
        <v>1.4567347740401873</v>
      </c>
      <c r="U28" s="527"/>
      <c r="V28" s="536">
        <f>'44apbpcasaad'!J29</f>
        <v>607</v>
      </c>
      <c r="W28" s="541">
        <f t="shared" si="11"/>
        <v>3.6579486561407739</v>
      </c>
      <c r="X28" s="527"/>
      <c r="Y28" s="536">
        <f>'44apbpcasaad'!M29</f>
        <v>1115</v>
      </c>
      <c r="Z28" s="542">
        <f t="shared" si="12"/>
        <v>22.704133577682754</v>
      </c>
      <c r="AA28" s="521"/>
      <c r="AB28" s="522">
        <f t="shared" si="2"/>
        <v>19</v>
      </c>
      <c r="AC28" s="522">
        <v>18</v>
      </c>
      <c r="AD28" s="522">
        <f t="shared" si="13"/>
        <v>5</v>
      </c>
      <c r="AE28" s="523" t="str">
        <f t="shared" si="3"/>
        <v>Canarias</v>
      </c>
      <c r="AF28" s="524">
        <f t="shared" si="4"/>
        <v>2.423490923969315</v>
      </c>
      <c r="AG28" s="396"/>
      <c r="AH28" s="522">
        <f t="shared" si="14"/>
        <v>2</v>
      </c>
      <c r="AI28" s="522">
        <v>18</v>
      </c>
      <c r="AJ28" s="522">
        <f t="shared" si="15"/>
        <v>15</v>
      </c>
      <c r="AK28" s="523" t="str">
        <f t="shared" si="16"/>
        <v>Navarra, Comunidad Foral de</v>
      </c>
      <c r="AL28" s="524">
        <f t="shared" si="17"/>
        <v>0.66053244270550515</v>
      </c>
      <c r="AM28" s="396"/>
      <c r="AN28" s="522">
        <f t="shared" si="18"/>
        <v>15</v>
      </c>
      <c r="AO28" s="522">
        <v>18</v>
      </c>
      <c r="AP28" s="522">
        <f t="shared" si="19"/>
        <v>12</v>
      </c>
      <c r="AQ28" s="523" t="str">
        <f t="shared" si="20"/>
        <v>Galicia</v>
      </c>
      <c r="AR28" s="524">
        <f t="shared" si="21"/>
        <v>3.1709289037544317</v>
      </c>
      <c r="AS28" s="396"/>
      <c r="AT28" s="522">
        <f t="shared" si="22"/>
        <v>16</v>
      </c>
      <c r="AU28" s="522">
        <v>18</v>
      </c>
      <c r="AV28" s="522">
        <f t="shared" si="23"/>
        <v>5</v>
      </c>
      <c r="AW28" s="523" t="str">
        <f t="shared" si="24"/>
        <v>Canarias</v>
      </c>
      <c r="AX28" s="524">
        <f t="shared" si="25"/>
        <v>22.102526734545169</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21"/>
      <c r="AB29" s="518"/>
      <c r="AC29" s="518"/>
      <c r="AD29" s="522">
        <f>MATCH(AC30,AB$11:AB$30,0)</f>
        <v>18</v>
      </c>
      <c r="AE29" s="523" t="str">
        <f t="shared" si="3"/>
        <v>Ceuta y Melilla</v>
      </c>
      <c r="AF29" s="524">
        <f t="shared" si="4"/>
        <v>2.2894942186280769</v>
      </c>
      <c r="AG29" s="396"/>
      <c r="AH29" s="518"/>
      <c r="AI29" s="518"/>
      <c r="AJ29" s="522">
        <f>MATCH(AI30,AH$11:AH$30,0)</f>
        <v>17</v>
      </c>
      <c r="AK29" s="523" t="str">
        <f t="shared" si="16"/>
        <v>Rioja, La</v>
      </c>
      <c r="AL29" s="524">
        <f t="shared" si="17"/>
        <v>0.62339596337251668</v>
      </c>
      <c r="AM29" s="396"/>
      <c r="AN29" s="518"/>
      <c r="AO29" s="518"/>
      <c r="AP29" s="522">
        <f>MATCH(AO30,AN$11:AN$30,0)</f>
        <v>15</v>
      </c>
      <c r="AQ29" s="523" t="str">
        <f t="shared" si="20"/>
        <v>Navarra, Comunidad Foral de</v>
      </c>
      <c r="AR29" s="524">
        <f>INDEX(W$11:W$30,AP29,1)</f>
        <v>2.9383769842488254</v>
      </c>
      <c r="AS29" s="396"/>
      <c r="AT29" s="518"/>
      <c r="AU29" s="518"/>
      <c r="AV29" s="522">
        <f>MATCH(AU30,AT$11:AT$30,0)</f>
        <v>12</v>
      </c>
      <c r="AW29" s="523" t="str">
        <f t="shared" si="24"/>
        <v>Galicia</v>
      </c>
      <c r="AX29" s="524">
        <f t="shared" si="25"/>
        <v>19.910873440285204</v>
      </c>
    </row>
    <row r="30" spans="1:50" s="336" customFormat="1" ht="18" customHeight="1" x14ac:dyDescent="0.2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1595145</v>
      </c>
      <c r="Q30" s="545">
        <f>P30*100/D30</f>
        <v>3.280861798906801</v>
      </c>
      <c r="R30" s="320"/>
      <c r="S30" s="549">
        <f>SUM(S11:S28)</f>
        <v>425373</v>
      </c>
      <c r="T30" s="546">
        <f>S30*100/G30</f>
        <v>1.0994014239935477</v>
      </c>
      <c r="U30" s="320"/>
      <c r="V30" s="549">
        <f>SUM(V11:V28)</f>
        <v>308881</v>
      </c>
      <c r="W30" s="546">
        <f>V30*100/J30</f>
        <v>4.4265394312987194</v>
      </c>
      <c r="X30" s="320"/>
      <c r="Y30" s="549">
        <f>SUM(Y11:Y28)</f>
        <v>860891</v>
      </c>
      <c r="Z30" s="551">
        <f>Y30*100/M30</f>
        <v>29.178453068260467</v>
      </c>
      <c r="AA30" s="521"/>
      <c r="AB30" s="522">
        <f>_xlfn.RANK.EQ(Q30,Q$11:Q$30,0)</f>
        <v>8</v>
      </c>
      <c r="AC30" s="522">
        <v>19</v>
      </c>
      <c r="AD30" s="518"/>
      <c r="AE30" s="518"/>
      <c r="AF30" s="552"/>
      <c r="AG30" s="337"/>
      <c r="AH30" s="522">
        <f t="shared" si="14"/>
        <v>9</v>
      </c>
      <c r="AI30" s="522">
        <v>19</v>
      </c>
      <c r="AJ30" s="518"/>
      <c r="AK30" s="518"/>
      <c r="AL30" s="552"/>
      <c r="AM30" s="337"/>
      <c r="AN30" s="522">
        <f t="shared" si="18"/>
        <v>7</v>
      </c>
      <c r="AO30" s="522">
        <v>19</v>
      </c>
      <c r="AP30" s="518"/>
      <c r="AQ30" s="518"/>
      <c r="AR30" s="552"/>
      <c r="AS30" s="337"/>
      <c r="AT30" s="522">
        <f t="shared" si="22"/>
        <v>8</v>
      </c>
      <c r="AU30" s="522">
        <v>19</v>
      </c>
      <c r="AV30" s="518"/>
      <c r="AW30" s="518"/>
      <c r="AX30" s="552"/>
    </row>
    <row r="31" spans="1:50" s="336" customFormat="1" ht="5.25" customHeight="1" x14ac:dyDescent="0.25">
      <c r="B31" s="553" t="s">
        <v>39</v>
      </c>
      <c r="C31" s="554"/>
      <c r="D31" s="554"/>
      <c r="E31" s="554"/>
      <c r="F31" s="554"/>
      <c r="G31" s="554"/>
      <c r="H31" s="554"/>
      <c r="I31" s="554"/>
      <c r="R31" s="554"/>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row>
    <row r="32" spans="1:50" s="336" customFormat="1" ht="5.25" customHeight="1" x14ac:dyDescent="0.25">
      <c r="B32" s="553" t="s">
        <v>47</v>
      </c>
      <c r="C32" s="555"/>
      <c r="D32" s="555"/>
      <c r="E32" s="555"/>
      <c r="F32" s="555"/>
      <c r="G32" s="555"/>
      <c r="H32" s="555"/>
      <c r="I32" s="555"/>
      <c r="R32" s="555"/>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row>
    <row r="33" spans="2:50" s="336" customFormat="1" ht="13.5" customHeight="1" x14ac:dyDescent="0.25">
      <c r="B33" s="1610" t="s">
        <v>170</v>
      </c>
      <c r="C33" s="1610"/>
      <c r="D33" s="1610"/>
      <c r="E33" s="1610"/>
      <c r="F33" s="1610"/>
      <c r="G33" s="1610"/>
      <c r="H33" s="1610"/>
      <c r="I33" s="1610"/>
      <c r="J33" s="1610"/>
      <c r="K33" s="1610"/>
      <c r="L33" s="1610"/>
      <c r="M33" s="1610"/>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row>
    <row r="34" spans="2:50" s="336" customFormat="1" ht="29.25" customHeight="1" x14ac:dyDescent="0.25">
      <c r="B34" s="1611"/>
      <c r="C34" s="1611"/>
      <c r="D34" s="1611"/>
      <c r="E34" s="1611"/>
      <c r="F34" s="1611"/>
      <c r="G34" s="1611"/>
      <c r="H34" s="1611"/>
      <c r="I34" s="1611"/>
      <c r="J34" s="1611"/>
      <c r="K34" s="1611"/>
      <c r="L34" s="1611"/>
      <c r="M34" s="1611"/>
      <c r="N34" s="1611"/>
      <c r="O34" s="1611"/>
      <c r="P34" s="1611"/>
      <c r="Q34" s="338"/>
      <c r="R34" s="338"/>
      <c r="S34" s="338"/>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row>
    <row r="35" spans="2:50" s="336" customFormat="1" ht="4.5" customHeight="1" x14ac:dyDescent="0.25">
      <c r="B35" s="1612"/>
      <c r="C35" s="1612"/>
      <c r="D35" s="1612"/>
      <c r="E35" s="1612"/>
      <c r="F35" s="1612"/>
      <c r="G35" s="1612"/>
      <c r="H35" s="1612"/>
      <c r="I35" s="1612"/>
      <c r="J35" s="1612"/>
      <c r="K35" s="1612"/>
      <c r="L35" s="1612"/>
      <c r="M35" s="1612"/>
      <c r="N35" s="1612"/>
      <c r="O35" s="1612"/>
      <c r="P35" s="1612"/>
      <c r="Q35" s="338"/>
      <c r="R35" s="338"/>
      <c r="S35" s="338"/>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row>
    <row r="36" spans="2:50" s="336" customFormat="1" x14ac:dyDescent="0.25">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row>
    <row r="37" spans="2:50" s="336" customFormat="1" x14ac:dyDescent="0.25">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row>
    <row r="38" spans="2:50" s="337" customFormat="1" x14ac:dyDescent="0.25">
      <c r="L38" s="888"/>
      <c r="M38" s="888"/>
      <c r="N38" s="888"/>
    </row>
    <row r="39" spans="2:50" x14ac:dyDescent="0.25">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row>
    <row r="40" spans="2:50" x14ac:dyDescent="0.25">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row>
    <row r="41" spans="2:50" x14ac:dyDescent="0.25">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row>
    <row r="42" spans="2:50" x14ac:dyDescent="0.25">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row>
    <row r="43" spans="2:50" x14ac:dyDescent="0.25">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row>
    <row r="44" spans="2:50" x14ac:dyDescent="0.25">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row>
    <row r="45" spans="2:50" x14ac:dyDescent="0.25">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row>
    <row r="46" spans="2:50" x14ac:dyDescent="0.25">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row>
    <row r="47" spans="2:50" x14ac:dyDescent="0.25">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row>
    <row r="48" spans="2:50" x14ac:dyDescent="0.25">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65"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63"/>
  <sheetViews>
    <sheetView zoomScale="90" zoomScaleNormal="90" workbookViewId="0"/>
  </sheetViews>
  <sheetFormatPr baseColWidth="10" defaultColWidth="11.453125" defaultRowHeight="14.5" x14ac:dyDescent="0.25"/>
  <cols>
    <col min="1" max="1" width="4" style="333" customWidth="1"/>
    <col min="2" max="2" width="32.26953125" style="333" customWidth="1"/>
    <col min="3" max="3" width="0.54296875" style="333" customWidth="1"/>
    <col min="4" max="4" width="17"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54296875" style="333" customWidth="1"/>
    <col min="12" max="12" width="8.453125" style="333" customWidth="1"/>
    <col min="13" max="13" width="6.1796875" style="333" customWidth="1"/>
    <col min="14" max="14" width="8.453125" style="333" customWidth="1"/>
    <col min="15" max="15" width="7.54296875" style="333" customWidth="1"/>
    <col min="16" max="16" width="8.453125" style="333" customWidth="1"/>
    <col min="17" max="17" width="6.1796875" style="333" customWidth="1"/>
    <col min="18" max="18" width="8.453125" style="333" customWidth="1"/>
    <col min="19" max="19" width="6.1796875" style="333" customWidth="1"/>
    <col min="20" max="22" width="8.453125" style="333" customWidth="1"/>
    <col min="23" max="23" width="6.1796875" style="333" customWidth="1"/>
    <col min="24" max="24" width="8.453125" style="333" customWidth="1"/>
    <col min="25" max="25" width="3.54296875" style="333" customWidth="1"/>
    <col min="26" max="26" width="1.453125" style="329" customWidth="1"/>
    <col min="27" max="27" width="1.81640625" style="329" customWidth="1"/>
    <col min="28" max="28" width="2.1796875" style="329" customWidth="1"/>
    <col min="29" max="29" width="11" style="396" customWidth="1"/>
    <col min="30" max="31" width="8.81640625" style="396" customWidth="1"/>
    <col min="32" max="32" width="8.81640625" style="596" customWidth="1"/>
    <col min="33" max="33" width="2.453125" style="329" bestFit="1" customWidth="1"/>
    <col min="34" max="34" width="4.26953125" style="329" bestFit="1" customWidth="1"/>
    <col min="35" max="35" width="8.453125" style="329" bestFit="1" customWidth="1"/>
    <col min="36" max="36" width="4.26953125" style="333" bestFit="1" customWidth="1"/>
    <col min="37" max="16384" width="11.453125" style="333"/>
  </cols>
  <sheetData>
    <row r="1" spans="1:36" s="340" customFormat="1" x14ac:dyDescent="0.25">
      <c r="B1" s="311"/>
      <c r="C1" s="341"/>
      <c r="E1" s="341"/>
      <c r="F1" s="342" t="s">
        <v>135</v>
      </c>
      <c r="G1" s="342"/>
      <c r="H1" s="342"/>
      <c r="I1" s="342" t="s">
        <v>16</v>
      </c>
      <c r="Y1" s="331"/>
      <c r="Z1" s="331"/>
      <c r="AA1" s="331"/>
      <c r="AB1" s="331"/>
      <c r="AC1" s="396"/>
      <c r="AD1" s="396"/>
      <c r="AE1" s="342"/>
      <c r="AF1" s="598"/>
      <c r="AG1" s="311"/>
      <c r="AH1" s="311"/>
      <c r="AI1" s="311"/>
    </row>
    <row r="2" spans="1:36" s="343" customFormat="1" x14ac:dyDescent="0.35">
      <c r="B2" s="1447"/>
      <c r="C2" s="1447"/>
      <c r="Y2" s="331"/>
      <c r="Z2" s="331"/>
      <c r="AA2" s="331"/>
      <c r="AB2" s="331"/>
      <c r="AC2" s="396"/>
      <c r="AD2" s="396"/>
      <c r="AE2" s="556"/>
      <c r="AF2" s="599"/>
      <c r="AG2" s="891"/>
      <c r="AH2" s="891"/>
      <c r="AI2" s="891"/>
    </row>
    <row r="3" spans="1:36" s="345" customFormat="1" ht="42" customHeight="1" x14ac:dyDescent="0.25">
      <c r="B3" s="1448"/>
      <c r="C3" s="1448"/>
      <c r="Y3" s="331"/>
      <c r="Z3" s="331"/>
      <c r="AA3" s="331"/>
      <c r="AB3" s="331"/>
      <c r="AC3" s="396"/>
      <c r="AD3" s="396"/>
      <c r="AE3" s="556"/>
      <c r="AF3" s="599"/>
      <c r="AG3" s="891"/>
      <c r="AH3" s="891"/>
      <c r="AI3" s="891"/>
    </row>
    <row r="4" spans="1:36" s="345" customFormat="1" ht="24" customHeight="1" x14ac:dyDescent="0.25">
      <c r="A4" s="1519" t="s">
        <v>427</v>
      </c>
      <c r="B4" s="1519"/>
      <c r="C4" s="1519"/>
      <c r="D4" s="1519"/>
      <c r="E4" s="1519"/>
      <c r="F4" s="1519"/>
      <c r="G4" s="1519"/>
      <c r="H4" s="1519"/>
      <c r="I4" s="1519"/>
      <c r="J4" s="1519"/>
      <c r="K4" s="1519"/>
      <c r="L4" s="1519"/>
      <c r="M4" s="1519"/>
      <c r="N4" s="1519"/>
      <c r="O4" s="1519"/>
      <c r="P4" s="1519"/>
      <c r="Q4" s="1519"/>
      <c r="R4" s="1519"/>
      <c r="S4" s="1519"/>
      <c r="T4" s="1519"/>
      <c r="U4" s="1519"/>
      <c r="V4" s="1519"/>
      <c r="W4" s="1519"/>
      <c r="X4" s="1519"/>
      <c r="Y4" s="331"/>
      <c r="Z4" s="331"/>
      <c r="AA4" s="331"/>
      <c r="AB4" s="331"/>
      <c r="AC4" s="396"/>
      <c r="AD4" s="396"/>
      <c r="AE4" s="556"/>
      <c r="AF4" s="599"/>
      <c r="AG4" s="891"/>
      <c r="AH4" s="891"/>
      <c r="AI4" s="891"/>
    </row>
    <row r="5" spans="1:36" s="345" customFormat="1" x14ac:dyDescent="0.25">
      <c r="A5" s="492"/>
      <c r="B5" s="1475" t="str">
        <f>porsaad!$B$6</f>
        <v>Situación a 31 de agosto de 2025</v>
      </c>
      <c r="C5" s="1475"/>
      <c r="D5" s="1475"/>
      <c r="E5" s="1475"/>
      <c r="F5" s="1475"/>
      <c r="G5" s="1475"/>
      <c r="H5" s="1475"/>
      <c r="I5" s="1475"/>
      <c r="J5" s="1475"/>
      <c r="K5" s="1475"/>
      <c r="L5" s="1475"/>
      <c r="M5" s="1475"/>
      <c r="N5" s="1475"/>
      <c r="O5" s="1475"/>
      <c r="P5" s="1475"/>
      <c r="Q5" s="1475"/>
      <c r="R5" s="1475"/>
      <c r="S5" s="1475"/>
      <c r="T5" s="1475"/>
      <c r="U5" s="1475"/>
      <c r="V5" s="1475"/>
      <c r="W5" s="1475"/>
      <c r="X5" s="1475"/>
      <c r="AC5" s="556"/>
      <c r="AD5" s="556"/>
      <c r="AE5" s="556"/>
      <c r="AF5" s="599"/>
      <c r="AG5" s="891"/>
    </row>
    <row r="6" spans="1:36" s="345" customFormat="1" ht="6.75" customHeight="1" x14ac:dyDescent="0.25">
      <c r="B6" s="1475"/>
      <c r="C6" s="1475"/>
      <c r="D6" s="1475"/>
      <c r="E6" s="1475"/>
      <c r="F6" s="1475"/>
      <c r="G6" s="1475"/>
      <c r="H6" s="1475"/>
      <c r="I6" s="1475"/>
      <c r="J6" s="1475"/>
      <c r="K6" s="1475"/>
      <c r="L6" s="1475"/>
      <c r="M6" s="1475"/>
      <c r="N6" s="1475"/>
      <c r="O6" s="1475"/>
      <c r="P6" s="1475"/>
      <c r="Q6" s="1475"/>
      <c r="R6" s="1475"/>
      <c r="S6" s="1475"/>
      <c r="T6" s="1475"/>
      <c r="U6" s="1475"/>
      <c r="V6" s="1475"/>
      <c r="W6" s="1475"/>
      <c r="X6" s="1475"/>
      <c r="Z6" s="891"/>
      <c r="AA6" s="891"/>
      <c r="AB6" s="891"/>
      <c r="AC6" s="556"/>
      <c r="AD6" s="556"/>
      <c r="AE6" s="556"/>
      <c r="AF6" s="599"/>
      <c r="AG6" s="891"/>
      <c r="AH6" s="891"/>
      <c r="AI6" s="891"/>
    </row>
    <row r="7" spans="1:36" s="322" customFormat="1" ht="3.75" customHeight="1" x14ac:dyDescent="0.25">
      <c r="A7" s="316"/>
      <c r="B7" s="1560" t="s">
        <v>12</v>
      </c>
      <c r="C7" s="437"/>
      <c r="D7" s="1618" t="s">
        <v>250</v>
      </c>
      <c r="E7" s="882"/>
      <c r="F7" s="1621"/>
      <c r="G7" s="1621"/>
      <c r="H7" s="882"/>
      <c r="I7" s="752"/>
      <c r="J7" s="752"/>
      <c r="K7" s="752"/>
      <c r="L7" s="752"/>
      <c r="M7" s="882"/>
      <c r="N7" s="882"/>
      <c r="O7" s="882"/>
      <c r="P7" s="882"/>
      <c r="Q7" s="882"/>
      <c r="R7" s="882"/>
      <c r="S7" s="889"/>
      <c r="T7" s="882"/>
      <c r="U7" s="882"/>
      <c r="V7" s="890"/>
      <c r="W7" s="1625"/>
      <c r="X7" s="1626"/>
      <c r="Z7" s="320"/>
      <c r="AA7" s="320"/>
      <c r="AB7" s="320"/>
      <c r="AC7" s="513"/>
      <c r="AD7" s="513"/>
      <c r="AE7" s="513"/>
      <c r="AF7" s="1359"/>
      <c r="AG7" s="320"/>
      <c r="AH7" s="320"/>
      <c r="AI7" s="320"/>
    </row>
    <row r="8" spans="1:36" s="322" customFormat="1" ht="14.25" customHeight="1" x14ac:dyDescent="0.25">
      <c r="A8" s="316"/>
      <c r="B8" s="1616"/>
      <c r="C8" s="437"/>
      <c r="D8" s="1619"/>
      <c r="E8" s="437"/>
      <c r="F8" s="1605" t="s">
        <v>270</v>
      </c>
      <c r="G8" s="1622"/>
      <c r="H8" s="437"/>
      <c r="I8" s="1605" t="s">
        <v>271</v>
      </c>
      <c r="J8" s="1632"/>
      <c r="K8" s="1633" t="s">
        <v>371</v>
      </c>
      <c r="L8" s="1634"/>
      <c r="M8" s="1634"/>
      <c r="N8" s="1634"/>
      <c r="O8" s="1634"/>
      <c r="P8" s="1634"/>
      <c r="Q8" s="1634"/>
      <c r="R8" s="1634"/>
      <c r="S8" s="1634"/>
      <c r="T8" s="1634"/>
      <c r="U8" s="1634"/>
      <c r="V8" s="1634"/>
      <c r="W8" s="1634"/>
      <c r="X8" s="1635"/>
      <c r="Z8" s="320"/>
      <c r="AA8" s="320"/>
      <c r="AB8" s="320"/>
      <c r="AC8" s="513"/>
      <c r="AD8" s="513"/>
      <c r="AE8" s="513"/>
      <c r="AF8" s="1261"/>
      <c r="AG8" s="320"/>
      <c r="AH8" s="320"/>
      <c r="AI8" s="320"/>
    </row>
    <row r="9" spans="1:36" s="322" customFormat="1" ht="28.5" customHeight="1" x14ac:dyDescent="0.25">
      <c r="A9" s="316"/>
      <c r="B9" s="1616"/>
      <c r="C9" s="437"/>
      <c r="D9" s="1620"/>
      <c r="E9" s="437"/>
      <c r="F9" s="1623"/>
      <c r="G9" s="1624"/>
      <c r="H9" s="437"/>
      <c r="I9" s="1623"/>
      <c r="J9" s="1630"/>
      <c r="K9" s="1627" t="s">
        <v>372</v>
      </c>
      <c r="L9" s="1628"/>
      <c r="M9" s="1629" t="s">
        <v>373</v>
      </c>
      <c r="N9" s="1630"/>
      <c r="O9" s="1627" t="s">
        <v>374</v>
      </c>
      <c r="P9" s="1628"/>
      <c r="Q9" s="1629" t="s">
        <v>375</v>
      </c>
      <c r="R9" s="1630"/>
      <c r="S9" s="1629" t="s">
        <v>376</v>
      </c>
      <c r="T9" s="1523"/>
      <c r="U9" s="1441" t="s">
        <v>113</v>
      </c>
      <c r="V9" s="1636"/>
      <c r="W9" s="1441" t="s">
        <v>377</v>
      </c>
      <c r="X9" s="1631"/>
      <c r="Z9" s="320"/>
      <c r="AA9" s="320"/>
      <c r="AB9" s="320"/>
      <c r="AC9" s="513"/>
      <c r="AD9" s="513"/>
      <c r="AE9" s="513"/>
      <c r="AF9" s="1261"/>
      <c r="AG9" s="320"/>
      <c r="AH9" s="320"/>
      <c r="AI9" s="320"/>
    </row>
    <row r="10" spans="1:36" s="322" customFormat="1" ht="22.5" customHeight="1" x14ac:dyDescent="0.25">
      <c r="A10" s="316"/>
      <c r="B10" s="1617"/>
      <c r="C10" s="437"/>
      <c r="D10" s="899" t="s">
        <v>9</v>
      </c>
      <c r="E10" s="883"/>
      <c r="F10" s="901" t="s">
        <v>9</v>
      </c>
      <c r="G10" s="876" t="s">
        <v>272</v>
      </c>
      <c r="H10" s="898"/>
      <c r="I10" s="791" t="s">
        <v>9</v>
      </c>
      <c r="J10" s="902" t="s">
        <v>272</v>
      </c>
      <c r="K10" s="903" t="s">
        <v>9</v>
      </c>
      <c r="L10" s="902" t="s">
        <v>378</v>
      </c>
      <c r="M10" s="903" t="s">
        <v>9</v>
      </c>
      <c r="N10" s="903" t="s">
        <v>378</v>
      </c>
      <c r="O10" s="903" t="s">
        <v>9</v>
      </c>
      <c r="P10" s="903" t="s">
        <v>378</v>
      </c>
      <c r="Q10" s="903" t="s">
        <v>9</v>
      </c>
      <c r="R10" s="903" t="s">
        <v>378</v>
      </c>
      <c r="S10" s="880" t="s">
        <v>9</v>
      </c>
      <c r="T10" s="790" t="s">
        <v>378</v>
      </c>
      <c r="U10" s="900" t="s">
        <v>9</v>
      </c>
      <c r="V10" s="903" t="s">
        <v>378</v>
      </c>
      <c r="W10" s="902" t="s">
        <v>9</v>
      </c>
      <c r="X10" s="790" t="s">
        <v>378</v>
      </c>
      <c r="Z10" s="320"/>
      <c r="AA10" s="320"/>
      <c r="AB10" s="320"/>
      <c r="AC10" s="568" t="s">
        <v>207</v>
      </c>
      <c r="AD10" s="602" t="s">
        <v>387</v>
      </c>
      <c r="AE10" s="603" t="s">
        <v>388</v>
      </c>
      <c r="AF10" s="1261"/>
      <c r="AG10" s="320"/>
      <c r="AH10" s="320"/>
      <c r="AI10" s="320"/>
    </row>
    <row r="11" spans="1:36" s="328" customFormat="1" ht="3" customHeight="1" x14ac:dyDescent="0.25">
      <c r="A11" s="326"/>
      <c r="B11" s="327"/>
      <c r="D11" s="327"/>
      <c r="F11" s="327"/>
      <c r="G11" s="327"/>
      <c r="I11" s="327"/>
      <c r="J11" s="327"/>
      <c r="K11" s="319"/>
      <c r="L11" s="348"/>
      <c r="M11" s="329"/>
      <c r="N11" s="329"/>
      <c r="O11" s="329"/>
      <c r="P11" s="329"/>
      <c r="Q11" s="329"/>
      <c r="R11" s="329"/>
      <c r="S11" s="329"/>
      <c r="T11" s="329"/>
      <c r="U11" s="329"/>
      <c r="V11" s="329"/>
      <c r="W11" s="326"/>
      <c r="X11" s="327"/>
      <c r="Z11" s="329"/>
      <c r="AA11" s="329"/>
      <c r="AB11" s="329"/>
      <c r="AC11" s="604">
        <v>44286</v>
      </c>
      <c r="AD11" s="602">
        <v>27240</v>
      </c>
      <c r="AE11" s="602">
        <v>16097</v>
      </c>
      <c r="AF11" s="596"/>
      <c r="AG11" s="329"/>
      <c r="AH11" s="329"/>
      <c r="AI11" s="329"/>
    </row>
    <row r="12" spans="1:36" s="331" customFormat="1" x14ac:dyDescent="0.35">
      <c r="A12" s="330"/>
      <c r="B12" s="755" t="s">
        <v>8</v>
      </c>
      <c r="C12" s="350"/>
      <c r="D12" s="892">
        <v>305669</v>
      </c>
      <c r="E12" s="350"/>
      <c r="F12" s="758">
        <v>4067</v>
      </c>
      <c r="G12" s="759">
        <v>1.330524194471798</v>
      </c>
      <c r="H12" s="350"/>
      <c r="I12" s="758">
        <v>2755</v>
      </c>
      <c r="J12" s="759">
        <v>0.90130173488315801</v>
      </c>
      <c r="K12" s="758">
        <v>2566</v>
      </c>
      <c r="L12" s="759">
        <v>93.139745916515423</v>
      </c>
      <c r="M12" s="758">
        <v>23</v>
      </c>
      <c r="N12" s="759">
        <v>0.83484573502722315</v>
      </c>
      <c r="O12" s="758">
        <v>11</v>
      </c>
      <c r="P12" s="759">
        <v>0.39927404718693282</v>
      </c>
      <c r="Q12" s="758">
        <v>131</v>
      </c>
      <c r="R12" s="759">
        <v>4.754990925589837</v>
      </c>
      <c r="S12" s="758">
        <v>0</v>
      </c>
      <c r="T12" s="759">
        <v>0</v>
      </c>
      <c r="U12" s="758">
        <v>0</v>
      </c>
      <c r="V12" s="759">
        <v>0</v>
      </c>
      <c r="W12" s="758">
        <v>24</v>
      </c>
      <c r="X12" s="759">
        <f t="shared" ref="X12:X29" si="0">W12/$I12*100</f>
        <v>0.87114337568058087</v>
      </c>
      <c r="Z12" s="360"/>
      <c r="AA12" s="360"/>
      <c r="AB12" s="360"/>
      <c r="AC12" s="604">
        <v>44316</v>
      </c>
      <c r="AD12" s="602">
        <v>23620</v>
      </c>
      <c r="AE12" s="602">
        <v>14066</v>
      </c>
      <c r="AF12" s="606"/>
      <c r="AG12" s="360"/>
      <c r="AH12" s="360"/>
      <c r="AI12" s="361"/>
      <c r="AJ12" s="607"/>
    </row>
    <row r="13" spans="1:36" s="331" customFormat="1" x14ac:dyDescent="0.35">
      <c r="A13" s="330"/>
      <c r="B13" s="763" t="s">
        <v>7</v>
      </c>
      <c r="C13" s="350"/>
      <c r="D13" s="893">
        <v>47607</v>
      </c>
      <c r="E13" s="350"/>
      <c r="F13" s="765">
        <v>819</v>
      </c>
      <c r="G13" s="766">
        <v>1.7203352448169384</v>
      </c>
      <c r="H13" s="350"/>
      <c r="I13" s="765">
        <v>582</v>
      </c>
      <c r="J13" s="766">
        <v>1.2225092948515974</v>
      </c>
      <c r="K13" s="765">
        <v>565</v>
      </c>
      <c r="L13" s="766">
        <v>97.079037800687288</v>
      </c>
      <c r="M13" s="765">
        <v>9</v>
      </c>
      <c r="N13" s="766">
        <v>1.5463917525773196</v>
      </c>
      <c r="O13" s="765">
        <v>1</v>
      </c>
      <c r="P13" s="766">
        <v>0.1718213058419244</v>
      </c>
      <c r="Q13" s="765">
        <v>0</v>
      </c>
      <c r="R13" s="766">
        <v>0</v>
      </c>
      <c r="S13" s="765">
        <v>0</v>
      </c>
      <c r="T13" s="766">
        <v>0</v>
      </c>
      <c r="U13" s="765">
        <v>4</v>
      </c>
      <c r="V13" s="766">
        <v>0.6872852233676976</v>
      </c>
      <c r="W13" s="765">
        <v>3</v>
      </c>
      <c r="X13" s="766">
        <f t="shared" si="0"/>
        <v>0.51546391752577314</v>
      </c>
      <c r="Z13" s="360"/>
      <c r="AA13" s="360"/>
      <c r="AB13" s="360"/>
      <c r="AC13" s="604">
        <v>44347</v>
      </c>
      <c r="AD13" s="602">
        <v>21534</v>
      </c>
      <c r="AE13" s="602">
        <v>12150</v>
      </c>
      <c r="AF13" s="606"/>
      <c r="AG13" s="360"/>
      <c r="AH13" s="360"/>
      <c r="AI13" s="361"/>
      <c r="AJ13" s="607"/>
    </row>
    <row r="14" spans="1:36" s="331" customFormat="1" x14ac:dyDescent="0.35">
      <c r="A14" s="330"/>
      <c r="B14" s="763" t="s">
        <v>37</v>
      </c>
      <c r="C14" s="350"/>
      <c r="D14" s="893">
        <v>34630</v>
      </c>
      <c r="E14" s="350"/>
      <c r="F14" s="765">
        <v>26</v>
      </c>
      <c r="G14" s="766">
        <v>7.507941091539129E-2</v>
      </c>
      <c r="H14" s="350"/>
      <c r="I14" s="765">
        <v>386</v>
      </c>
      <c r="J14" s="766">
        <v>1.1146404851285014</v>
      </c>
      <c r="K14" s="765">
        <v>382</v>
      </c>
      <c r="L14" s="766">
        <v>98.963730569948183</v>
      </c>
      <c r="M14" s="765">
        <v>0</v>
      </c>
      <c r="N14" s="766">
        <v>0</v>
      </c>
      <c r="O14" s="765">
        <v>0</v>
      </c>
      <c r="P14" s="766">
        <v>0</v>
      </c>
      <c r="Q14" s="765">
        <v>0</v>
      </c>
      <c r="R14" s="766">
        <v>0</v>
      </c>
      <c r="S14" s="765">
        <v>0</v>
      </c>
      <c r="T14" s="766">
        <v>0</v>
      </c>
      <c r="U14" s="765">
        <v>0</v>
      </c>
      <c r="V14" s="766">
        <v>0</v>
      </c>
      <c r="W14" s="765">
        <v>4</v>
      </c>
      <c r="X14" s="766">
        <f t="shared" si="0"/>
        <v>1.0362694300518136</v>
      </c>
      <c r="Z14" s="360"/>
      <c r="AA14" s="360"/>
      <c r="AB14" s="360"/>
      <c r="AC14" s="604">
        <v>44377</v>
      </c>
      <c r="AD14" s="602">
        <v>21833</v>
      </c>
      <c r="AE14" s="602">
        <v>13954</v>
      </c>
      <c r="AF14" s="606"/>
      <c r="AG14" s="360"/>
      <c r="AH14" s="360"/>
      <c r="AI14" s="361"/>
      <c r="AJ14" s="607"/>
    </row>
    <row r="15" spans="1:36" s="331" customFormat="1" x14ac:dyDescent="0.35">
      <c r="A15" s="330"/>
      <c r="B15" s="763" t="s">
        <v>38</v>
      </c>
      <c r="C15" s="350"/>
      <c r="D15" s="893">
        <v>33401</v>
      </c>
      <c r="E15" s="350"/>
      <c r="F15" s="765">
        <v>554</v>
      </c>
      <c r="G15" s="766">
        <v>1.6586329750606268</v>
      </c>
      <c r="H15" s="350"/>
      <c r="I15" s="765">
        <v>374</v>
      </c>
      <c r="J15" s="766">
        <v>1.1197269542828059</v>
      </c>
      <c r="K15" s="765">
        <v>303</v>
      </c>
      <c r="L15" s="766">
        <v>81.016042780748663</v>
      </c>
      <c r="M15" s="765">
        <v>6</v>
      </c>
      <c r="N15" s="766">
        <v>1.6042780748663104</v>
      </c>
      <c r="O15" s="765">
        <v>62</v>
      </c>
      <c r="P15" s="766">
        <v>16.577540106951872</v>
      </c>
      <c r="Q15" s="765">
        <v>0</v>
      </c>
      <c r="R15" s="766">
        <v>0</v>
      </c>
      <c r="S15" s="765">
        <v>0</v>
      </c>
      <c r="T15" s="766">
        <v>0</v>
      </c>
      <c r="U15" s="765">
        <v>3</v>
      </c>
      <c r="V15" s="766">
        <v>0.80213903743315518</v>
      </c>
      <c r="W15" s="765">
        <v>0</v>
      </c>
      <c r="X15" s="766">
        <f t="shared" si="0"/>
        <v>0</v>
      </c>
      <c r="Z15" s="360"/>
      <c r="AA15" s="360"/>
      <c r="AB15" s="360"/>
      <c r="AC15" s="604">
        <v>44408</v>
      </c>
      <c r="AD15" s="602">
        <v>25882</v>
      </c>
      <c r="AE15" s="602">
        <v>13248</v>
      </c>
      <c r="AF15" s="606"/>
      <c r="AG15" s="360"/>
      <c r="AH15" s="360"/>
      <c r="AI15" s="361"/>
      <c r="AJ15" s="607"/>
    </row>
    <row r="16" spans="1:36" s="331" customFormat="1" x14ac:dyDescent="0.35">
      <c r="A16" s="330"/>
      <c r="B16" s="763" t="s">
        <v>6</v>
      </c>
      <c r="C16" s="350"/>
      <c r="D16" s="893">
        <v>54256</v>
      </c>
      <c r="E16" s="350"/>
      <c r="F16" s="765">
        <v>3762</v>
      </c>
      <c r="G16" s="766">
        <v>6.9337953406074906</v>
      </c>
      <c r="H16" s="350"/>
      <c r="I16" s="765">
        <v>407</v>
      </c>
      <c r="J16" s="766">
        <v>0.75014744913005016</v>
      </c>
      <c r="K16" s="765">
        <v>398</v>
      </c>
      <c r="L16" s="766">
        <v>97.788697788697789</v>
      </c>
      <c r="M16" s="765">
        <v>4</v>
      </c>
      <c r="N16" s="766">
        <v>0.98280098280098283</v>
      </c>
      <c r="O16" s="765">
        <v>2</v>
      </c>
      <c r="P16" s="766">
        <v>0.49140049140049141</v>
      </c>
      <c r="Q16" s="765">
        <v>1</v>
      </c>
      <c r="R16" s="766">
        <v>0.24570024570024571</v>
      </c>
      <c r="S16" s="765">
        <v>0</v>
      </c>
      <c r="T16" s="766">
        <v>0</v>
      </c>
      <c r="U16" s="765">
        <v>1</v>
      </c>
      <c r="V16" s="766">
        <v>0.24570024570024571</v>
      </c>
      <c r="W16" s="765">
        <v>1</v>
      </c>
      <c r="X16" s="766">
        <f t="shared" si="0"/>
        <v>0.24570024570024571</v>
      </c>
      <c r="Z16" s="360"/>
      <c r="AA16" s="360"/>
      <c r="AB16" s="360"/>
      <c r="AC16" s="604">
        <v>44439</v>
      </c>
      <c r="AD16" s="602">
        <v>15551</v>
      </c>
      <c r="AE16" s="602">
        <v>13247</v>
      </c>
      <c r="AF16" s="606"/>
      <c r="AG16" s="360"/>
      <c r="AH16" s="360"/>
      <c r="AI16" s="361"/>
      <c r="AJ16" s="607"/>
    </row>
    <row r="17" spans="1:36" s="331" customFormat="1" x14ac:dyDescent="0.35">
      <c r="A17" s="330"/>
      <c r="B17" s="763" t="s">
        <v>5</v>
      </c>
      <c r="C17" s="350"/>
      <c r="D17" s="894">
        <v>18123</v>
      </c>
      <c r="E17" s="350"/>
      <c r="F17" s="765">
        <v>195</v>
      </c>
      <c r="G17" s="766">
        <v>1.0759807978811455</v>
      </c>
      <c r="H17" s="350"/>
      <c r="I17" s="765">
        <v>196</v>
      </c>
      <c r="J17" s="766">
        <v>1.0814986481266897</v>
      </c>
      <c r="K17" s="769">
        <v>175</v>
      </c>
      <c r="L17" s="766">
        <v>89.285714285714292</v>
      </c>
      <c r="M17" s="769">
        <v>6</v>
      </c>
      <c r="N17" s="766">
        <v>3.0612244897959182</v>
      </c>
      <c r="O17" s="769">
        <v>9</v>
      </c>
      <c r="P17" s="766">
        <v>4.591836734693878</v>
      </c>
      <c r="Q17" s="769">
        <v>5</v>
      </c>
      <c r="R17" s="766">
        <v>2.5510204081632653</v>
      </c>
      <c r="S17" s="769">
        <v>0</v>
      </c>
      <c r="T17" s="766">
        <v>0</v>
      </c>
      <c r="U17" s="769">
        <v>1</v>
      </c>
      <c r="V17" s="766">
        <v>0.51020408163265307</v>
      </c>
      <c r="W17" s="769">
        <v>0</v>
      </c>
      <c r="X17" s="766">
        <f t="shared" si="0"/>
        <v>0</v>
      </c>
      <c r="Z17" s="360"/>
      <c r="AA17" s="360"/>
      <c r="AB17" s="360"/>
      <c r="AC17" s="604">
        <v>44469</v>
      </c>
      <c r="AD17" s="602">
        <v>29199</v>
      </c>
      <c r="AE17" s="602">
        <v>15187</v>
      </c>
      <c r="AF17" s="606"/>
      <c r="AG17" s="360"/>
      <c r="AH17" s="360"/>
      <c r="AI17" s="361"/>
      <c r="AJ17" s="607"/>
    </row>
    <row r="18" spans="1:36" s="331" customFormat="1" x14ac:dyDescent="0.35">
      <c r="A18" s="330"/>
      <c r="B18" s="763" t="s">
        <v>4</v>
      </c>
      <c r="C18" s="350"/>
      <c r="D18" s="893">
        <v>127434</v>
      </c>
      <c r="E18" s="350"/>
      <c r="F18" s="765">
        <v>1784</v>
      </c>
      <c r="G18" s="766">
        <v>1.3999403612850574</v>
      </c>
      <c r="H18" s="350"/>
      <c r="I18" s="765">
        <v>1402</v>
      </c>
      <c r="J18" s="766">
        <v>1.1001773467049609</v>
      </c>
      <c r="K18" s="765">
        <v>1315</v>
      </c>
      <c r="L18" s="766">
        <v>93.794579172610554</v>
      </c>
      <c r="M18" s="765">
        <v>14</v>
      </c>
      <c r="N18" s="766">
        <v>0.99857346647646217</v>
      </c>
      <c r="O18" s="765">
        <v>0</v>
      </c>
      <c r="P18" s="766">
        <v>0</v>
      </c>
      <c r="Q18" s="765">
        <v>0</v>
      </c>
      <c r="R18" s="766">
        <v>0</v>
      </c>
      <c r="S18" s="765">
        <v>0</v>
      </c>
      <c r="T18" s="766">
        <v>0</v>
      </c>
      <c r="U18" s="765">
        <v>38</v>
      </c>
      <c r="V18" s="766">
        <v>2.7104136947218258</v>
      </c>
      <c r="W18" s="765">
        <v>35</v>
      </c>
      <c r="X18" s="766">
        <f t="shared" si="0"/>
        <v>2.4964336661911553</v>
      </c>
      <c r="Z18" s="360"/>
      <c r="AA18" s="360"/>
      <c r="AB18" s="360"/>
      <c r="AC18" s="604">
        <v>44500</v>
      </c>
      <c r="AD18" s="602">
        <v>26213</v>
      </c>
      <c r="AE18" s="602">
        <v>13678</v>
      </c>
      <c r="AF18" s="606"/>
      <c r="AG18" s="360"/>
      <c r="AH18" s="360"/>
      <c r="AI18" s="361"/>
      <c r="AJ18" s="607"/>
    </row>
    <row r="19" spans="1:36" s="331" customFormat="1" x14ac:dyDescent="0.35">
      <c r="A19" s="330"/>
      <c r="B19" s="763" t="s">
        <v>40</v>
      </c>
      <c r="C19" s="350"/>
      <c r="D19" s="893">
        <v>79522</v>
      </c>
      <c r="E19" s="350"/>
      <c r="F19" s="765">
        <v>1241</v>
      </c>
      <c r="G19" s="766">
        <v>1.5605744322325896</v>
      </c>
      <c r="H19" s="350"/>
      <c r="I19" s="765">
        <v>784</v>
      </c>
      <c r="J19" s="766">
        <v>0.9858906969140615</v>
      </c>
      <c r="K19" s="765">
        <v>720</v>
      </c>
      <c r="L19" s="766">
        <v>91.83673469387756</v>
      </c>
      <c r="M19" s="765">
        <v>15</v>
      </c>
      <c r="N19" s="766">
        <v>1.9132653061224489</v>
      </c>
      <c r="O19" s="765">
        <v>8</v>
      </c>
      <c r="P19" s="766">
        <v>1.0204081632653061</v>
      </c>
      <c r="Q19" s="765">
        <v>7</v>
      </c>
      <c r="R19" s="766">
        <v>0.89285714285714279</v>
      </c>
      <c r="S19" s="765">
        <v>0</v>
      </c>
      <c r="T19" s="766">
        <v>0</v>
      </c>
      <c r="U19" s="765">
        <v>6</v>
      </c>
      <c r="V19" s="766">
        <v>0.76530612244897955</v>
      </c>
      <c r="W19" s="765">
        <v>28</v>
      </c>
      <c r="X19" s="766">
        <f t="shared" si="0"/>
        <v>3.5714285714285712</v>
      </c>
      <c r="Z19" s="360"/>
      <c r="AA19" s="360"/>
      <c r="AB19" s="360"/>
      <c r="AC19" s="604">
        <v>44530</v>
      </c>
      <c r="AD19" s="602">
        <v>25655</v>
      </c>
      <c r="AE19" s="602">
        <v>14422</v>
      </c>
      <c r="AF19" s="606"/>
      <c r="AG19" s="360"/>
      <c r="AH19" s="360"/>
      <c r="AI19" s="361"/>
      <c r="AJ19" s="607"/>
    </row>
    <row r="20" spans="1:36" s="331" customFormat="1" x14ac:dyDescent="0.35">
      <c r="A20" s="330"/>
      <c r="B20" s="763" t="s">
        <v>41</v>
      </c>
      <c r="C20" s="350"/>
      <c r="D20" s="893">
        <v>241584</v>
      </c>
      <c r="E20" s="350"/>
      <c r="F20" s="765">
        <v>3326</v>
      </c>
      <c r="G20" s="766">
        <v>1.3767468044241342</v>
      </c>
      <c r="H20" s="350"/>
      <c r="I20" s="765">
        <v>2632</v>
      </c>
      <c r="J20" s="766">
        <v>1.0894761242466389</v>
      </c>
      <c r="K20" s="765">
        <v>2419</v>
      </c>
      <c r="L20" s="766">
        <v>91.90729483282675</v>
      </c>
      <c r="M20" s="765">
        <v>13</v>
      </c>
      <c r="N20" s="766">
        <v>0.4939209726443769</v>
      </c>
      <c r="O20" s="765">
        <v>167</v>
      </c>
      <c r="P20" s="766">
        <v>6.3449848024316111</v>
      </c>
      <c r="Q20" s="765">
        <v>0</v>
      </c>
      <c r="R20" s="766">
        <v>0</v>
      </c>
      <c r="S20" s="765">
        <v>9</v>
      </c>
      <c r="T20" s="766">
        <v>0.34194528875379937</v>
      </c>
      <c r="U20" s="765">
        <v>19</v>
      </c>
      <c r="V20" s="766">
        <v>0.72188449848024316</v>
      </c>
      <c r="W20" s="765">
        <v>5</v>
      </c>
      <c r="X20" s="766">
        <f t="shared" si="0"/>
        <v>0.1899696048632219</v>
      </c>
      <c r="Z20" s="360"/>
      <c r="AA20" s="360"/>
      <c r="AB20" s="360"/>
      <c r="AC20" s="604">
        <v>44561</v>
      </c>
      <c r="AD20" s="602">
        <v>24712</v>
      </c>
      <c r="AE20" s="602">
        <v>14501</v>
      </c>
      <c r="AF20" s="606"/>
      <c r="AG20" s="360"/>
      <c r="AH20" s="360"/>
      <c r="AI20" s="361"/>
      <c r="AJ20" s="607"/>
    </row>
    <row r="21" spans="1:36" s="331" customFormat="1" x14ac:dyDescent="0.35">
      <c r="A21" s="330"/>
      <c r="B21" s="763" t="s">
        <v>3</v>
      </c>
      <c r="C21" s="350"/>
      <c r="D21" s="893">
        <v>174851</v>
      </c>
      <c r="E21" s="350"/>
      <c r="F21" s="765">
        <v>2345</v>
      </c>
      <c r="G21" s="766">
        <v>1.3411418865205231</v>
      </c>
      <c r="H21" s="350"/>
      <c r="I21" s="765">
        <v>1730</v>
      </c>
      <c r="J21" s="766">
        <v>0.98941384378699571</v>
      </c>
      <c r="K21" s="765">
        <v>1650</v>
      </c>
      <c r="L21" s="766">
        <v>95.375722543352609</v>
      </c>
      <c r="M21" s="765">
        <v>17</v>
      </c>
      <c r="N21" s="766">
        <v>0.98265895953757232</v>
      </c>
      <c r="O21" s="765">
        <v>37</v>
      </c>
      <c r="P21" s="766">
        <v>2.1387283236994219</v>
      </c>
      <c r="Q21" s="765">
        <v>12</v>
      </c>
      <c r="R21" s="766">
        <v>0.69364161849710981</v>
      </c>
      <c r="S21" s="765">
        <v>3</v>
      </c>
      <c r="T21" s="766">
        <v>0.17341040462427745</v>
      </c>
      <c r="U21" s="765">
        <v>0</v>
      </c>
      <c r="V21" s="766">
        <v>0</v>
      </c>
      <c r="W21" s="765">
        <v>11</v>
      </c>
      <c r="X21" s="766">
        <f t="shared" si="0"/>
        <v>0.63583815028901736</v>
      </c>
      <c r="Z21" s="360"/>
      <c r="AA21" s="360"/>
      <c r="AB21" s="360"/>
      <c r="AC21" s="604">
        <v>44592</v>
      </c>
      <c r="AD21" s="602">
        <v>15800</v>
      </c>
      <c r="AE21" s="602">
        <v>18653</v>
      </c>
      <c r="AF21" s="606"/>
      <c r="AG21" s="360"/>
      <c r="AH21" s="360"/>
      <c r="AI21" s="361"/>
      <c r="AJ21" s="607"/>
    </row>
    <row r="22" spans="1:36" s="331" customFormat="1" x14ac:dyDescent="0.35">
      <c r="A22" s="330"/>
      <c r="B22" s="763" t="s">
        <v>2</v>
      </c>
      <c r="C22" s="350"/>
      <c r="D22" s="893">
        <v>37508</v>
      </c>
      <c r="E22" s="350"/>
      <c r="F22" s="765">
        <v>618</v>
      </c>
      <c r="G22" s="766">
        <v>1.6476485016529807</v>
      </c>
      <c r="H22" s="350"/>
      <c r="I22" s="765">
        <v>408</v>
      </c>
      <c r="J22" s="766">
        <v>1.0877679428388611</v>
      </c>
      <c r="K22" s="765">
        <v>305</v>
      </c>
      <c r="L22" s="766">
        <v>74.754901960784309</v>
      </c>
      <c r="M22" s="765">
        <v>7</v>
      </c>
      <c r="N22" s="766">
        <v>1.715686274509804</v>
      </c>
      <c r="O22" s="765">
        <v>68</v>
      </c>
      <c r="P22" s="766">
        <v>16.666666666666664</v>
      </c>
      <c r="Q22" s="765">
        <v>9</v>
      </c>
      <c r="R22" s="766">
        <v>2.2058823529411766</v>
      </c>
      <c r="S22" s="765">
        <v>0</v>
      </c>
      <c r="T22" s="766">
        <v>0</v>
      </c>
      <c r="U22" s="765">
        <v>0</v>
      </c>
      <c r="V22" s="766">
        <v>0</v>
      </c>
      <c r="W22" s="765">
        <v>19</v>
      </c>
      <c r="X22" s="766">
        <f t="shared" si="0"/>
        <v>4.6568627450980395</v>
      </c>
      <c r="Z22" s="360"/>
      <c r="AA22" s="360"/>
      <c r="AB22" s="360"/>
      <c r="AC22" s="604">
        <v>44620</v>
      </c>
      <c r="AD22" s="602">
        <v>21660</v>
      </c>
      <c r="AE22" s="602">
        <v>18762</v>
      </c>
      <c r="AF22" s="606"/>
      <c r="AG22" s="360"/>
      <c r="AH22" s="360"/>
      <c r="AI22" s="361"/>
      <c r="AJ22" s="607"/>
    </row>
    <row r="23" spans="1:36" s="331" customFormat="1" x14ac:dyDescent="0.35">
      <c r="A23" s="330"/>
      <c r="B23" s="763" t="s">
        <v>35</v>
      </c>
      <c r="C23" s="350"/>
      <c r="D23" s="893">
        <v>86858</v>
      </c>
      <c r="E23" s="350"/>
      <c r="F23" s="765">
        <v>2508</v>
      </c>
      <c r="G23" s="766">
        <v>2.8874715052154092</v>
      </c>
      <c r="H23" s="350"/>
      <c r="I23" s="765">
        <v>987</v>
      </c>
      <c r="J23" s="766">
        <v>1.1363374703539109</v>
      </c>
      <c r="K23" s="765">
        <v>896</v>
      </c>
      <c r="L23" s="766">
        <v>90.780141843971634</v>
      </c>
      <c r="M23" s="765">
        <v>5</v>
      </c>
      <c r="N23" s="766">
        <v>0.50658561296859173</v>
      </c>
      <c r="O23" s="765">
        <v>14</v>
      </c>
      <c r="P23" s="766">
        <v>1.4184397163120568</v>
      </c>
      <c r="Q23" s="765">
        <v>64</v>
      </c>
      <c r="R23" s="766">
        <v>6.4842958459979743</v>
      </c>
      <c r="S23" s="765">
        <v>2</v>
      </c>
      <c r="T23" s="766">
        <v>0.2026342451874367</v>
      </c>
      <c r="U23" s="765">
        <v>5</v>
      </c>
      <c r="V23" s="766">
        <v>0.50658561296859173</v>
      </c>
      <c r="W23" s="765">
        <v>1</v>
      </c>
      <c r="X23" s="766">
        <f t="shared" si="0"/>
        <v>0.10131712259371835</v>
      </c>
      <c r="Z23" s="360"/>
      <c r="AA23" s="360"/>
      <c r="AB23" s="360"/>
      <c r="AC23" s="604">
        <v>44651</v>
      </c>
      <c r="AD23" s="602">
        <v>28954</v>
      </c>
      <c r="AE23" s="602">
        <v>17183</v>
      </c>
      <c r="AF23" s="606"/>
      <c r="AG23" s="360"/>
      <c r="AH23" s="360"/>
      <c r="AI23" s="361"/>
      <c r="AJ23" s="607"/>
    </row>
    <row r="24" spans="1:36" s="331" customFormat="1" x14ac:dyDescent="0.35">
      <c r="A24" s="330"/>
      <c r="B24" s="763" t="s">
        <v>42</v>
      </c>
      <c r="C24" s="350"/>
      <c r="D24" s="893">
        <v>202367</v>
      </c>
      <c r="E24" s="350"/>
      <c r="F24" s="765">
        <v>4326</v>
      </c>
      <c r="G24" s="766">
        <v>2.1377003167512489</v>
      </c>
      <c r="H24" s="350"/>
      <c r="I24" s="765">
        <v>2250</v>
      </c>
      <c r="J24" s="766">
        <v>1.1118413575335899</v>
      </c>
      <c r="K24" s="765">
        <v>1750</v>
      </c>
      <c r="L24" s="766">
        <v>77.777777777777786</v>
      </c>
      <c r="M24" s="765">
        <v>64</v>
      </c>
      <c r="N24" s="766">
        <v>2.8444444444444446</v>
      </c>
      <c r="O24" s="765">
        <v>2</v>
      </c>
      <c r="P24" s="766">
        <v>8.8888888888888892E-2</v>
      </c>
      <c r="Q24" s="765">
        <v>0</v>
      </c>
      <c r="R24" s="766">
        <v>0</v>
      </c>
      <c r="S24" s="765">
        <v>0</v>
      </c>
      <c r="T24" s="766">
        <v>0</v>
      </c>
      <c r="U24" s="765">
        <v>12</v>
      </c>
      <c r="V24" s="766">
        <v>0.53333333333333333</v>
      </c>
      <c r="W24" s="765">
        <v>422</v>
      </c>
      <c r="X24" s="766">
        <f t="shared" si="0"/>
        <v>18.755555555555556</v>
      </c>
      <c r="Z24" s="360"/>
      <c r="AA24" s="360"/>
      <c r="AB24" s="360"/>
      <c r="AC24" s="604">
        <v>44681</v>
      </c>
      <c r="AD24" s="602">
        <v>20498</v>
      </c>
      <c r="AE24" s="602">
        <v>16055</v>
      </c>
      <c r="AF24" s="606"/>
      <c r="AG24" s="360"/>
      <c r="AH24" s="360"/>
      <c r="AI24" s="361"/>
      <c r="AJ24" s="607"/>
    </row>
    <row r="25" spans="1:36" x14ac:dyDescent="0.35">
      <c r="A25" s="332"/>
      <c r="B25" s="763" t="s">
        <v>43</v>
      </c>
      <c r="C25" s="350"/>
      <c r="D25" s="893">
        <v>47962</v>
      </c>
      <c r="E25" s="350"/>
      <c r="F25" s="765">
        <v>755</v>
      </c>
      <c r="G25" s="766">
        <v>1.5741628789458322</v>
      </c>
      <c r="H25" s="350"/>
      <c r="I25" s="765">
        <v>262</v>
      </c>
      <c r="J25" s="766">
        <v>0.54626579375338813</v>
      </c>
      <c r="K25" s="765">
        <v>226</v>
      </c>
      <c r="L25" s="766">
        <v>86.25954198473282</v>
      </c>
      <c r="M25" s="765">
        <v>1</v>
      </c>
      <c r="N25" s="766">
        <v>0.38167938931297707</v>
      </c>
      <c r="O25" s="765">
        <v>0</v>
      </c>
      <c r="P25" s="766">
        <v>0</v>
      </c>
      <c r="Q25" s="765">
        <v>30</v>
      </c>
      <c r="R25" s="766">
        <v>11.450381679389313</v>
      </c>
      <c r="S25" s="765">
        <v>3</v>
      </c>
      <c r="T25" s="766">
        <v>1.1450381679389312</v>
      </c>
      <c r="U25" s="765">
        <v>0</v>
      </c>
      <c r="V25" s="766">
        <v>0</v>
      </c>
      <c r="W25" s="765">
        <v>2</v>
      </c>
      <c r="X25" s="766">
        <f t="shared" si="0"/>
        <v>0.76335877862595414</v>
      </c>
      <c r="Z25" s="360"/>
      <c r="AA25" s="360"/>
      <c r="AB25" s="360"/>
      <c r="AC25" s="604">
        <v>44712</v>
      </c>
      <c r="AD25" s="602">
        <v>23876</v>
      </c>
      <c r="AE25" s="602">
        <v>15983</v>
      </c>
      <c r="AF25" s="606"/>
      <c r="AG25" s="360"/>
      <c r="AH25" s="360"/>
      <c r="AI25" s="361"/>
      <c r="AJ25" s="607"/>
    </row>
    <row r="26" spans="1:36" s="331" customFormat="1" x14ac:dyDescent="0.35">
      <c r="B26" s="763" t="s">
        <v>44</v>
      </c>
      <c r="C26" s="350"/>
      <c r="D26" s="895">
        <v>17306</v>
      </c>
      <c r="E26" s="350"/>
      <c r="F26" s="769">
        <v>272</v>
      </c>
      <c r="G26" s="766">
        <v>1.5717092337917484</v>
      </c>
      <c r="H26" s="350"/>
      <c r="I26" s="769">
        <v>244</v>
      </c>
      <c r="J26" s="766">
        <v>1.4099156361955392</v>
      </c>
      <c r="K26" s="769">
        <v>235</v>
      </c>
      <c r="L26" s="766">
        <v>96.311475409836063</v>
      </c>
      <c r="M26" s="769">
        <v>8</v>
      </c>
      <c r="N26" s="766">
        <v>3.278688524590164</v>
      </c>
      <c r="O26" s="769">
        <v>0</v>
      </c>
      <c r="P26" s="766">
        <v>0</v>
      </c>
      <c r="Q26" s="769">
        <v>0</v>
      </c>
      <c r="R26" s="766">
        <v>0</v>
      </c>
      <c r="S26" s="769">
        <v>0</v>
      </c>
      <c r="T26" s="766">
        <v>0</v>
      </c>
      <c r="U26" s="769">
        <v>1</v>
      </c>
      <c r="V26" s="766">
        <v>0.4098360655737705</v>
      </c>
      <c r="W26" s="769">
        <v>0</v>
      </c>
      <c r="X26" s="766">
        <f t="shared" si="0"/>
        <v>0</v>
      </c>
      <c r="Z26" s="360"/>
      <c r="AA26" s="360"/>
      <c r="AB26" s="360"/>
      <c r="AC26" s="604">
        <v>44742</v>
      </c>
      <c r="AD26" s="602">
        <v>25318</v>
      </c>
      <c r="AE26" s="602">
        <v>16449</v>
      </c>
      <c r="AF26" s="606"/>
      <c r="AG26" s="360"/>
      <c r="AH26" s="360"/>
      <c r="AI26" s="361"/>
      <c r="AJ26" s="607"/>
    </row>
    <row r="27" spans="1:36" s="331" customFormat="1" x14ac:dyDescent="0.35">
      <c r="B27" s="763" t="s">
        <v>45</v>
      </c>
      <c r="C27" s="350"/>
      <c r="D27" s="895">
        <v>72880</v>
      </c>
      <c r="E27" s="350"/>
      <c r="F27" s="769">
        <v>852</v>
      </c>
      <c r="G27" s="766">
        <v>1.1690450054884742</v>
      </c>
      <c r="H27" s="350"/>
      <c r="I27" s="769">
        <v>990</v>
      </c>
      <c r="J27" s="766">
        <v>1.358397365532382</v>
      </c>
      <c r="K27" s="769">
        <v>887</v>
      </c>
      <c r="L27" s="766">
        <v>89.595959595959599</v>
      </c>
      <c r="M27" s="769">
        <v>14</v>
      </c>
      <c r="N27" s="766">
        <v>1.4141414141414141</v>
      </c>
      <c r="O27" s="769">
        <v>51</v>
      </c>
      <c r="P27" s="766">
        <v>5.1515151515151514</v>
      </c>
      <c r="Q27" s="769">
        <v>6</v>
      </c>
      <c r="R27" s="766">
        <v>0.60606060606060608</v>
      </c>
      <c r="S27" s="769">
        <v>8</v>
      </c>
      <c r="T27" s="766">
        <v>0.80808080808080807</v>
      </c>
      <c r="U27" s="769">
        <v>20</v>
      </c>
      <c r="V27" s="766">
        <v>2.0202020202020203</v>
      </c>
      <c r="W27" s="769">
        <v>4</v>
      </c>
      <c r="X27" s="766">
        <f t="shared" si="0"/>
        <v>0.40404040404040403</v>
      </c>
      <c r="Z27" s="360"/>
      <c r="AA27" s="360"/>
      <c r="AB27" s="360"/>
      <c r="AC27" s="604">
        <v>44773</v>
      </c>
      <c r="AD27" s="602">
        <v>29962</v>
      </c>
      <c r="AE27" s="602">
        <v>16217</v>
      </c>
      <c r="AF27" s="606"/>
      <c r="AG27" s="360"/>
      <c r="AH27" s="360"/>
      <c r="AI27" s="361"/>
      <c r="AJ27" s="607"/>
    </row>
    <row r="28" spans="1:36" s="331" customFormat="1" x14ac:dyDescent="0.35">
      <c r="B28" s="763" t="s">
        <v>46</v>
      </c>
      <c r="C28" s="350"/>
      <c r="D28" s="895">
        <v>9314</v>
      </c>
      <c r="E28" s="350"/>
      <c r="F28" s="769">
        <v>146</v>
      </c>
      <c r="G28" s="775">
        <v>1.5675327464032638</v>
      </c>
      <c r="H28" s="350"/>
      <c r="I28" s="769">
        <v>131</v>
      </c>
      <c r="J28" s="775">
        <v>1.406484861498819</v>
      </c>
      <c r="K28" s="769">
        <v>38</v>
      </c>
      <c r="L28" s="775">
        <v>29.007633587786259</v>
      </c>
      <c r="M28" s="769">
        <v>5</v>
      </c>
      <c r="N28" s="775">
        <v>3.8167938931297711</v>
      </c>
      <c r="O28" s="769">
        <v>87</v>
      </c>
      <c r="P28" s="775">
        <v>66.412213740458014</v>
      </c>
      <c r="Q28" s="769">
        <v>0</v>
      </c>
      <c r="R28" s="775">
        <v>0</v>
      </c>
      <c r="S28" s="769">
        <v>0</v>
      </c>
      <c r="T28" s="775">
        <v>0</v>
      </c>
      <c r="U28" s="769">
        <v>0</v>
      </c>
      <c r="V28" s="775">
        <v>0</v>
      </c>
      <c r="W28" s="769">
        <v>1</v>
      </c>
      <c r="X28" s="775">
        <f t="shared" si="0"/>
        <v>0.76335877862595414</v>
      </c>
      <c r="Z28" s="360"/>
      <c r="AA28" s="360"/>
      <c r="AB28" s="360"/>
      <c r="AC28" s="604">
        <v>44804</v>
      </c>
      <c r="AD28" s="602">
        <v>19002</v>
      </c>
      <c r="AE28" s="602">
        <v>17806</v>
      </c>
      <c r="AF28" s="606"/>
      <c r="AG28" s="360"/>
      <c r="AH28" s="360"/>
      <c r="AI28" s="361"/>
      <c r="AJ28" s="607"/>
    </row>
    <row r="29" spans="1:36" s="331" customFormat="1" x14ac:dyDescent="0.35">
      <c r="B29" s="884" t="s">
        <v>1</v>
      </c>
      <c r="C29" s="350"/>
      <c r="D29" s="896">
        <v>3873</v>
      </c>
      <c r="E29" s="350"/>
      <c r="F29" s="885">
        <v>101</v>
      </c>
      <c r="G29" s="897">
        <v>2.6077975729408727</v>
      </c>
      <c r="H29" s="350"/>
      <c r="I29" s="885">
        <v>43</v>
      </c>
      <c r="J29" s="897">
        <v>1.110250451846114</v>
      </c>
      <c r="K29" s="885">
        <v>32</v>
      </c>
      <c r="L29" s="897">
        <v>74.418604651162795</v>
      </c>
      <c r="M29" s="885">
        <v>2</v>
      </c>
      <c r="N29" s="897">
        <v>4.6511627906976747</v>
      </c>
      <c r="O29" s="885">
        <v>0</v>
      </c>
      <c r="P29" s="897">
        <v>0</v>
      </c>
      <c r="Q29" s="885">
        <v>0</v>
      </c>
      <c r="R29" s="897">
        <v>0</v>
      </c>
      <c r="S29" s="885">
        <v>0</v>
      </c>
      <c r="T29" s="897">
        <v>0</v>
      </c>
      <c r="U29" s="885">
        <v>3</v>
      </c>
      <c r="V29" s="897">
        <v>6.9767441860465116</v>
      </c>
      <c r="W29" s="885">
        <v>6</v>
      </c>
      <c r="X29" s="897">
        <f t="shared" si="0"/>
        <v>13.953488372093023</v>
      </c>
      <c r="Z29" s="360"/>
      <c r="AA29" s="360"/>
      <c r="AB29" s="360"/>
      <c r="AC29" s="604">
        <v>44834</v>
      </c>
      <c r="AD29" s="602">
        <v>23558</v>
      </c>
      <c r="AE29" s="602">
        <v>17545</v>
      </c>
      <c r="AF29" s="606"/>
      <c r="AG29" s="360"/>
      <c r="AH29" s="360"/>
      <c r="AI29" s="361"/>
      <c r="AJ29" s="607"/>
    </row>
    <row r="30" spans="1:36"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W30" s="327"/>
      <c r="X30" s="335"/>
      <c r="Z30" s="329"/>
      <c r="AA30" s="329"/>
      <c r="AB30" s="360"/>
      <c r="AC30" s="604">
        <v>44865</v>
      </c>
      <c r="AD30" s="602">
        <v>27902</v>
      </c>
      <c r="AE30" s="602">
        <v>14112</v>
      </c>
      <c r="AF30" s="596"/>
      <c r="AG30" s="329"/>
      <c r="AH30" s="360"/>
      <c r="AI30" s="361"/>
      <c r="AJ30" s="607"/>
    </row>
    <row r="31" spans="1:36" s="329" customFormat="1" x14ac:dyDescent="0.35">
      <c r="B31" s="1256" t="s">
        <v>0</v>
      </c>
      <c r="C31" s="320"/>
      <c r="D31" s="1273">
        <v>1595145</v>
      </c>
      <c r="E31" s="320"/>
      <c r="F31" s="1257">
        <v>27697</v>
      </c>
      <c r="G31" s="1258">
        <v>1.7363311799240821</v>
      </c>
      <c r="H31" s="320"/>
      <c r="I31" s="1257">
        <v>16563</v>
      </c>
      <c r="J31" s="1258">
        <v>1.038338207498378</v>
      </c>
      <c r="K31" s="1257">
        <v>14862</v>
      </c>
      <c r="L31" s="1258">
        <v>89.73012135482702</v>
      </c>
      <c r="M31" s="1257">
        <v>213</v>
      </c>
      <c r="N31" s="1258">
        <v>1.2859989132403551</v>
      </c>
      <c r="O31" s="1257">
        <v>519</v>
      </c>
      <c r="P31" s="1258">
        <v>3.1334903097264983</v>
      </c>
      <c r="Q31" s="1257">
        <v>265</v>
      </c>
      <c r="R31" s="1258">
        <v>1.5999516995713337</v>
      </c>
      <c r="S31" s="1257">
        <v>25</v>
      </c>
      <c r="T31" s="1258">
        <v>0.15093883958220131</v>
      </c>
      <c r="U31" s="1257">
        <v>113</v>
      </c>
      <c r="V31" s="1258">
        <v>0.68224355491154987</v>
      </c>
      <c r="W31" s="1257">
        <f>SUM(W12:W29)</f>
        <v>566</v>
      </c>
      <c r="X31" s="1258">
        <f>W31/$I31*100</f>
        <v>3.4172553281410374</v>
      </c>
      <c r="Z31" s="360"/>
      <c r="AA31" s="360"/>
      <c r="AC31" s="604">
        <v>44895</v>
      </c>
      <c r="AD31" s="602">
        <v>25864</v>
      </c>
      <c r="AE31" s="602">
        <v>14618</v>
      </c>
      <c r="AF31" s="606"/>
      <c r="AG31" s="360"/>
      <c r="AJ31" s="395"/>
    </row>
    <row r="32" spans="1:36" s="328" customFormat="1" ht="6.75" customHeight="1" x14ac:dyDescent="0.25">
      <c r="B32" s="397" t="s">
        <v>39</v>
      </c>
      <c r="C32" s="449"/>
      <c r="E32" s="449"/>
      <c r="Z32" s="329"/>
      <c r="AA32" s="329"/>
      <c r="AB32" s="329"/>
      <c r="AC32" s="604">
        <v>44926</v>
      </c>
      <c r="AD32" s="602">
        <v>27618</v>
      </c>
      <c r="AE32" s="602">
        <v>15332</v>
      </c>
      <c r="AF32" s="596"/>
      <c r="AG32" s="329"/>
      <c r="AH32" s="329"/>
      <c r="AI32" s="329"/>
    </row>
    <row r="33" spans="2:35" s="394" customFormat="1" ht="15" customHeight="1" x14ac:dyDescent="0.25">
      <c r="B33" s="1527" t="s">
        <v>389</v>
      </c>
      <c r="C33" s="1527"/>
      <c r="D33" s="1527"/>
      <c r="E33" s="1527"/>
      <c r="F33" s="1527"/>
      <c r="G33" s="1527"/>
      <c r="H33" s="1527"/>
      <c r="I33" s="1527"/>
      <c r="J33" s="1527"/>
      <c r="K33" s="1527"/>
      <c r="L33" s="1527"/>
      <c r="M33" s="1527"/>
      <c r="N33" s="1527"/>
      <c r="O33" s="1527"/>
      <c r="P33" s="1527"/>
      <c r="Q33" s="1527"/>
      <c r="R33" s="1527"/>
      <c r="S33" s="1527"/>
      <c r="T33" s="1527"/>
      <c r="U33" s="1527"/>
      <c r="V33" s="1527"/>
      <c r="W33" s="1527"/>
      <c r="X33" s="1527"/>
      <c r="Z33" s="329"/>
      <c r="AA33" s="329"/>
      <c r="AB33" s="329"/>
      <c r="AC33" s="604">
        <v>44957</v>
      </c>
      <c r="AD33" s="602">
        <v>19275</v>
      </c>
      <c r="AE33" s="602">
        <v>18183</v>
      </c>
      <c r="AF33" s="596"/>
      <c r="AG33" s="329"/>
      <c r="AH33" s="329"/>
      <c r="AI33" s="329"/>
    </row>
    <row r="34" spans="2:35" s="394" customFormat="1" ht="11.25" customHeight="1" x14ac:dyDescent="0.25">
      <c r="B34" s="1527"/>
      <c r="C34" s="1527"/>
      <c r="D34" s="1527"/>
      <c r="E34" s="1527"/>
      <c r="F34" s="1527"/>
      <c r="G34" s="1527"/>
      <c r="H34" s="1527"/>
      <c r="I34" s="1527"/>
      <c r="J34" s="1527"/>
      <c r="K34" s="1527"/>
      <c r="L34" s="1527"/>
      <c r="M34" s="1527"/>
      <c r="N34" s="1527"/>
      <c r="O34" s="1527"/>
      <c r="P34" s="1527"/>
      <c r="Q34" s="1527"/>
      <c r="R34" s="1527"/>
      <c r="S34" s="1527"/>
      <c r="T34" s="1527"/>
      <c r="U34" s="1527"/>
      <c r="V34" s="1527"/>
      <c r="W34" s="1527"/>
      <c r="X34" s="1527"/>
      <c r="Z34" s="329"/>
      <c r="AA34" s="329"/>
      <c r="AB34" s="329"/>
      <c r="AC34" s="604">
        <v>44985</v>
      </c>
      <c r="AD34" s="602">
        <v>22255</v>
      </c>
      <c r="AE34" s="602">
        <v>17384</v>
      </c>
      <c r="AF34" s="596"/>
      <c r="AG34" s="329"/>
      <c r="AH34" s="329"/>
      <c r="AI34" s="329"/>
    </row>
    <row r="35" spans="2:35" x14ac:dyDescent="0.25">
      <c r="B35" s="1493"/>
      <c r="C35" s="1493"/>
      <c r="D35" s="1493"/>
      <c r="AC35" s="604">
        <v>45016</v>
      </c>
      <c r="AD35" s="602">
        <v>31089</v>
      </c>
      <c r="AE35" s="602">
        <v>20191</v>
      </c>
    </row>
    <row r="36" spans="2:35" x14ac:dyDescent="0.25">
      <c r="B36" s="1473"/>
      <c r="C36" s="1473"/>
      <c r="D36" s="1473"/>
      <c r="AC36" s="604">
        <v>45046</v>
      </c>
      <c r="AD36" s="602">
        <v>29256</v>
      </c>
      <c r="AE36" s="602">
        <v>18363</v>
      </c>
    </row>
    <row r="37" spans="2:35" x14ac:dyDescent="0.25">
      <c r="AC37" s="604">
        <v>45077</v>
      </c>
      <c r="AD37" s="602">
        <v>26178</v>
      </c>
      <c r="AE37" s="602">
        <v>15112</v>
      </c>
    </row>
    <row r="38" spans="2:35" x14ac:dyDescent="0.25">
      <c r="AC38" s="604">
        <v>45107</v>
      </c>
      <c r="AD38" s="602">
        <v>26589</v>
      </c>
      <c r="AE38" s="602">
        <v>15064</v>
      </c>
    </row>
    <row r="39" spans="2:35" x14ac:dyDescent="0.25">
      <c r="AC39" s="604">
        <v>45138</v>
      </c>
      <c r="AD39" s="602">
        <v>21178</v>
      </c>
      <c r="AE39" s="602">
        <v>19930</v>
      </c>
      <c r="AF39" s="1358"/>
    </row>
    <row r="40" spans="2:35" x14ac:dyDescent="0.25">
      <c r="AC40" s="604">
        <v>45169</v>
      </c>
      <c r="AD40" s="602">
        <v>19953</v>
      </c>
      <c r="AE40" s="602">
        <v>13281</v>
      </c>
    </row>
    <row r="41" spans="2:35" x14ac:dyDescent="0.25">
      <c r="AC41" s="604">
        <v>45199</v>
      </c>
      <c r="AD41" s="602">
        <v>25272</v>
      </c>
      <c r="AE41" s="602">
        <v>16023</v>
      </c>
    </row>
    <row r="42" spans="2:35" x14ac:dyDescent="0.25">
      <c r="AC42" s="604">
        <v>45230</v>
      </c>
      <c r="AD42" s="602">
        <v>25809</v>
      </c>
      <c r="AE42" s="602">
        <v>14730</v>
      </c>
    </row>
    <row r="43" spans="2:35" x14ac:dyDescent="0.25">
      <c r="AC43" s="604">
        <v>45260</v>
      </c>
      <c r="AD43" s="602">
        <v>23533</v>
      </c>
      <c r="AE43" s="602">
        <v>14866</v>
      </c>
    </row>
    <row r="44" spans="2:35" x14ac:dyDescent="0.25">
      <c r="AC44" s="604">
        <v>45291</v>
      </c>
      <c r="AD44" s="602">
        <v>26424</v>
      </c>
      <c r="AE44" s="602">
        <v>15255</v>
      </c>
    </row>
    <row r="45" spans="2:35" x14ac:dyDescent="0.25">
      <c r="AC45" s="604">
        <v>45322</v>
      </c>
      <c r="AD45" s="602">
        <v>15028</v>
      </c>
      <c r="AE45" s="602">
        <v>18428</v>
      </c>
    </row>
    <row r="46" spans="2:35" x14ac:dyDescent="0.25">
      <c r="AC46" s="604">
        <v>45351</v>
      </c>
      <c r="AD46" s="602">
        <v>26779</v>
      </c>
      <c r="AE46" s="602">
        <v>22135</v>
      </c>
    </row>
    <row r="47" spans="2:35" x14ac:dyDescent="0.25">
      <c r="AC47" s="1328">
        <v>45382</v>
      </c>
      <c r="AD47" s="602">
        <v>28951</v>
      </c>
      <c r="AE47" s="602">
        <v>17739</v>
      </c>
    </row>
    <row r="48" spans="2:35" x14ac:dyDescent="0.25">
      <c r="AC48" s="1328">
        <v>45412</v>
      </c>
      <c r="AD48" s="602">
        <v>28355</v>
      </c>
      <c r="AE48" s="602">
        <v>17505</v>
      </c>
    </row>
    <row r="49" spans="29:31" x14ac:dyDescent="0.25">
      <c r="AC49" s="1328">
        <v>45443</v>
      </c>
      <c r="AD49" s="602">
        <v>27570</v>
      </c>
      <c r="AE49" s="602">
        <v>17074</v>
      </c>
    </row>
    <row r="50" spans="29:31" x14ac:dyDescent="0.25">
      <c r="AC50" s="1328">
        <v>45473</v>
      </c>
      <c r="AD50" s="602">
        <v>28451</v>
      </c>
      <c r="AE50" s="602">
        <v>16876</v>
      </c>
    </row>
    <row r="51" spans="29:31" x14ac:dyDescent="0.25">
      <c r="AC51" s="1328">
        <v>45504</v>
      </c>
      <c r="AD51" s="602">
        <v>23693</v>
      </c>
      <c r="AE51" s="602">
        <v>14856</v>
      </c>
    </row>
    <row r="52" spans="29:31" x14ac:dyDescent="0.25">
      <c r="AC52" s="1328">
        <v>45535</v>
      </c>
      <c r="AD52" s="602">
        <v>21725</v>
      </c>
      <c r="AE52" s="602">
        <v>15859</v>
      </c>
    </row>
    <row r="53" spans="29:31" x14ac:dyDescent="0.25">
      <c r="AC53" s="1328">
        <v>45565</v>
      </c>
      <c r="AD53" s="602">
        <v>21233</v>
      </c>
      <c r="AE53" s="602">
        <v>16108</v>
      </c>
    </row>
    <row r="54" spans="29:31" x14ac:dyDescent="0.25">
      <c r="AC54" s="1328">
        <v>45596</v>
      </c>
      <c r="AD54" s="602">
        <v>27120</v>
      </c>
      <c r="AE54" s="602">
        <v>14590</v>
      </c>
    </row>
    <row r="55" spans="29:31" x14ac:dyDescent="0.25">
      <c r="AC55" s="1328">
        <v>45626</v>
      </c>
      <c r="AD55" s="602">
        <v>31086</v>
      </c>
      <c r="AE55" s="602">
        <v>15962</v>
      </c>
    </row>
    <row r="56" spans="29:31" x14ac:dyDescent="0.25">
      <c r="AC56" s="1328">
        <v>45657</v>
      </c>
      <c r="AD56" s="602">
        <v>29012</v>
      </c>
      <c r="AE56" s="602">
        <v>15313</v>
      </c>
    </row>
    <row r="57" spans="29:31" x14ac:dyDescent="0.25">
      <c r="AC57" s="1328">
        <v>45688</v>
      </c>
      <c r="AD57" s="602">
        <v>20443</v>
      </c>
      <c r="AE57" s="602">
        <v>17379</v>
      </c>
    </row>
    <row r="58" spans="29:31" x14ac:dyDescent="0.25">
      <c r="AC58" s="1328">
        <v>45716</v>
      </c>
      <c r="AD58" s="602">
        <v>24566</v>
      </c>
      <c r="AE58" s="602">
        <v>22564</v>
      </c>
    </row>
    <row r="59" spans="29:31" x14ac:dyDescent="0.25">
      <c r="AC59" s="1328">
        <v>45747</v>
      </c>
      <c r="AD59" s="602">
        <v>28019</v>
      </c>
      <c r="AE59" s="602">
        <v>18336</v>
      </c>
    </row>
    <row r="60" spans="29:31" x14ac:dyDescent="0.25">
      <c r="AC60" s="1328">
        <v>45777</v>
      </c>
      <c r="AD60" s="602">
        <v>29196</v>
      </c>
      <c r="AE60" s="602">
        <v>18470</v>
      </c>
    </row>
    <row r="61" spans="29:31" x14ac:dyDescent="0.25">
      <c r="AC61" s="1328">
        <v>45808</v>
      </c>
      <c r="AD61" s="602">
        <v>26650</v>
      </c>
      <c r="AE61" s="602">
        <v>16989</v>
      </c>
    </row>
    <row r="62" spans="29:31" x14ac:dyDescent="0.25">
      <c r="AC62" s="1328">
        <v>45838</v>
      </c>
      <c r="AD62" s="602">
        <v>28970</v>
      </c>
      <c r="AE62" s="602">
        <v>16692</v>
      </c>
    </row>
    <row r="63" spans="29:31" x14ac:dyDescent="0.25">
      <c r="AC63" s="1328">
        <v>45869</v>
      </c>
      <c r="AD63" s="602">
        <v>35948</v>
      </c>
      <c r="AE63" s="602">
        <v>17775</v>
      </c>
    </row>
  </sheetData>
  <mergeCells count="21">
    <mergeCell ref="B33:X34"/>
    <mergeCell ref="B35:D35"/>
    <mergeCell ref="B36:D36"/>
    <mergeCell ref="K9:L9"/>
    <mergeCell ref="M9:N9"/>
    <mergeCell ref="O9:P9"/>
    <mergeCell ref="Q9:R9"/>
    <mergeCell ref="S9:T9"/>
    <mergeCell ref="W9:X9"/>
    <mergeCell ref="I8:J9"/>
    <mergeCell ref="K8:X8"/>
    <mergeCell ref="U9:V9"/>
    <mergeCell ref="B2:C2"/>
    <mergeCell ref="B3:C3"/>
    <mergeCell ref="B7:B10"/>
    <mergeCell ref="D7:D9"/>
    <mergeCell ref="F7:G7"/>
    <mergeCell ref="F8:G9"/>
    <mergeCell ref="A4:X4"/>
    <mergeCell ref="B5:X6"/>
    <mergeCell ref="W7:X7"/>
  </mergeCells>
  <printOptions horizontalCentered="1"/>
  <pageMargins left="0" right="0" top="0.43307086614173229" bottom="0.43307086614173229" header="0" footer="0"/>
  <pageSetup paperSize="9" scale="73"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6.7265625" style="615"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81640625" style="615" customWidth="1"/>
    <col min="22" max="22" width="0.7265625" style="615" customWidth="1"/>
    <col min="23" max="23" width="7.54296875" style="615" customWidth="1"/>
    <col min="24" max="24" width="6.1796875" style="615" customWidth="1"/>
    <col min="25" max="25" width="0.54296875" style="615" customWidth="1"/>
    <col min="26" max="26" width="7.26953125" style="615" customWidth="1"/>
    <col min="27" max="27" width="6.1796875" style="615" customWidth="1"/>
    <col min="28" max="28" width="0.7265625" style="615" customWidth="1"/>
    <col min="29" max="29" width="9.1796875" style="615" customWidth="1"/>
    <col min="30" max="30" width="6.7265625" style="615" customWidth="1"/>
    <col min="31" max="16384" width="11.453125" style="615"/>
  </cols>
  <sheetData>
    <row r="1" spans="2:32" hidden="1" x14ac:dyDescent="0.25">
      <c r="E1" s="616" t="s">
        <v>36</v>
      </c>
      <c r="F1" s="616"/>
      <c r="H1" s="616" t="s">
        <v>21</v>
      </c>
      <c r="K1" s="616" t="s">
        <v>20</v>
      </c>
      <c r="N1" s="616" t="s">
        <v>19</v>
      </c>
      <c r="Q1" s="616" t="s">
        <v>18</v>
      </c>
      <c r="T1" s="616" t="s">
        <v>17</v>
      </c>
      <c r="W1" s="616" t="s">
        <v>16</v>
      </c>
      <c r="Z1" s="616" t="s">
        <v>15</v>
      </c>
    </row>
    <row r="2" spans="2:32" s="613" customFormat="1" x14ac:dyDescent="0.25">
      <c r="C2" s="617"/>
      <c r="D2" s="617"/>
      <c r="AB2" s="617"/>
    </row>
    <row r="3" spans="2:32" s="619" customFormat="1" ht="47.25" customHeight="1" x14ac:dyDescent="0.35">
      <c r="B3" s="1536"/>
      <c r="C3" s="1536"/>
      <c r="D3" s="1536"/>
      <c r="E3" s="1536"/>
      <c r="F3" s="1536"/>
      <c r="G3" s="1536"/>
      <c r="H3" s="1536"/>
      <c r="I3" s="1536"/>
      <c r="J3" s="1536"/>
      <c r="K3" s="1536"/>
      <c r="L3" s="618"/>
      <c r="M3" s="618"/>
      <c r="W3" s="620"/>
      <c r="AA3" s="620"/>
      <c r="AD3" s="620"/>
    </row>
    <row r="4" spans="2:32" s="621" customFormat="1" ht="2.25" customHeight="1" x14ac:dyDescent="0.25">
      <c r="B4" s="1537"/>
      <c r="C4" s="1537"/>
      <c r="D4" s="1537"/>
      <c r="E4" s="1537"/>
      <c r="F4" s="1537"/>
      <c r="G4" s="1537"/>
      <c r="H4" s="1537"/>
      <c r="I4" s="1537"/>
      <c r="J4" s="1537"/>
      <c r="K4" s="1537"/>
      <c r="L4" s="1537"/>
      <c r="M4" s="1537"/>
      <c r="N4" s="1537"/>
      <c r="O4" s="1537"/>
      <c r="P4" s="1537"/>
      <c r="Q4" s="1537"/>
      <c r="R4" s="1537"/>
      <c r="S4" s="1537"/>
      <c r="T4" s="1537"/>
      <c r="U4" s="1537"/>
      <c r="V4" s="1537"/>
      <c r="W4" s="1537"/>
      <c r="X4" s="1537"/>
      <c r="Y4" s="1537"/>
      <c r="Z4" s="1537"/>
      <c r="AA4" s="1537"/>
      <c r="AB4" s="1537"/>
      <c r="AC4" s="1537"/>
      <c r="AD4" s="1537"/>
    </row>
    <row r="5" spans="2:32" s="621" customFormat="1" ht="39" customHeight="1" x14ac:dyDescent="0.25">
      <c r="B5" s="1554" t="s">
        <v>428</v>
      </c>
      <c r="C5" s="1554"/>
      <c r="D5" s="1554"/>
      <c r="E5" s="1554"/>
      <c r="F5" s="1554"/>
      <c r="G5" s="1554"/>
      <c r="H5" s="1554"/>
      <c r="I5" s="1554"/>
      <c r="J5" s="1554"/>
      <c r="K5" s="1554"/>
      <c r="L5" s="1554"/>
      <c r="M5" s="1554"/>
      <c r="N5" s="1554"/>
      <c r="O5" s="1554"/>
      <c r="P5" s="1554"/>
      <c r="Q5" s="1554"/>
      <c r="R5" s="1554"/>
      <c r="S5" s="1554"/>
      <c r="T5" s="1554"/>
      <c r="U5" s="1554"/>
      <c r="V5" s="1554"/>
      <c r="W5" s="1554"/>
      <c r="X5" s="1554"/>
      <c r="Y5" s="1554"/>
      <c r="Z5" s="1554"/>
      <c r="AA5" s="1554"/>
      <c r="AB5" s="1554"/>
      <c r="AC5" s="1554"/>
      <c r="AD5" s="1554"/>
      <c r="AE5" s="821"/>
    </row>
    <row r="6" spans="2:32" s="621" customFormat="1" ht="14.25" customHeight="1" x14ac:dyDescent="0.25">
      <c r="B6" s="1475" t="str">
        <f>porsaad!$B$6</f>
        <v>Situación a 31 de agosto de 2025</v>
      </c>
      <c r="C6" s="1475"/>
      <c r="D6" s="1475"/>
      <c r="E6" s="1475"/>
      <c r="F6" s="1475"/>
      <c r="G6" s="1475"/>
      <c r="H6" s="1475"/>
      <c r="I6" s="1475"/>
      <c r="J6" s="1475"/>
      <c r="K6" s="1475"/>
      <c r="L6" s="1475"/>
      <c r="M6" s="1475"/>
      <c r="N6" s="1475"/>
      <c r="O6" s="1475"/>
      <c r="P6" s="1475"/>
      <c r="Q6" s="1475"/>
      <c r="R6" s="1475"/>
      <c r="S6" s="1475"/>
      <c r="T6" s="1475"/>
      <c r="U6" s="1475"/>
      <c r="V6" s="1475"/>
      <c r="W6" s="1475"/>
      <c r="X6" s="1475"/>
      <c r="Y6" s="1475"/>
      <c r="Z6" s="1475"/>
      <c r="AA6" s="1475"/>
      <c r="AB6" s="1475"/>
      <c r="AC6" s="1475"/>
      <c r="AD6" s="622"/>
    </row>
    <row r="7" spans="2:32" s="621" customFormat="1" ht="5.25" customHeight="1" x14ac:dyDescent="0.25">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2" s="626" customFormat="1" ht="21.75" customHeight="1" x14ac:dyDescent="0.25">
      <c r="B8" s="1552" t="s">
        <v>27</v>
      </c>
      <c r="C8" s="625"/>
      <c r="D8" s="1569" t="s">
        <v>112</v>
      </c>
      <c r="E8" s="1567" t="s">
        <v>26</v>
      </c>
      <c r="F8" s="1568"/>
      <c r="G8" s="1568"/>
      <c r="H8" s="1568"/>
      <c r="I8" s="1568"/>
      <c r="J8" s="1568"/>
      <c r="K8" s="1568"/>
      <c r="L8" s="1568"/>
      <c r="M8" s="1568"/>
      <c r="N8" s="1568"/>
      <c r="O8" s="1568"/>
      <c r="P8" s="1568"/>
      <c r="Q8" s="1568"/>
      <c r="R8" s="1568"/>
      <c r="S8" s="1568"/>
      <c r="T8" s="1568"/>
      <c r="U8" s="1568"/>
      <c r="V8" s="1568"/>
      <c r="W8" s="1568"/>
      <c r="X8" s="1568"/>
      <c r="Y8" s="1568"/>
      <c r="Z8" s="1568"/>
      <c r="AA8" s="1548"/>
      <c r="AB8" s="625"/>
      <c r="AC8" s="1569" t="s">
        <v>0</v>
      </c>
      <c r="AD8" s="1570"/>
    </row>
    <row r="9" spans="2:32" s="626" customFormat="1" ht="21.75" customHeight="1" x14ac:dyDescent="0.25">
      <c r="B9" s="1566"/>
      <c r="C9" s="625"/>
      <c r="D9" s="1575"/>
      <c r="E9" s="1637" t="s">
        <v>22</v>
      </c>
      <c r="F9" s="1572"/>
      <c r="G9" s="627"/>
      <c r="H9" s="1575" t="s">
        <v>21</v>
      </c>
      <c r="I9" s="1638"/>
      <c r="J9" s="627"/>
      <c r="K9" s="1575" t="s">
        <v>20</v>
      </c>
      <c r="L9" s="1638"/>
      <c r="M9" s="627"/>
      <c r="N9" s="1575" t="s">
        <v>19</v>
      </c>
      <c r="O9" s="1638"/>
      <c r="P9" s="627"/>
      <c r="Q9" s="1575" t="s">
        <v>18</v>
      </c>
      <c r="R9" s="1638"/>
      <c r="S9" s="627"/>
      <c r="T9" s="1575" t="s">
        <v>17</v>
      </c>
      <c r="U9" s="1638"/>
      <c r="V9" s="627"/>
      <c r="W9" s="1575" t="s">
        <v>16</v>
      </c>
      <c r="X9" s="1638"/>
      <c r="Y9" s="627"/>
      <c r="Z9" s="1575" t="s">
        <v>15</v>
      </c>
      <c r="AA9" s="1638"/>
      <c r="AB9" s="625"/>
      <c r="AC9" s="1571"/>
      <c r="AD9" s="1572"/>
    </row>
    <row r="10" spans="2:32" s="626" customFormat="1" ht="21.75" customHeight="1" x14ac:dyDescent="0.25">
      <c r="B10" s="1553"/>
      <c r="C10" s="628"/>
      <c r="D10" s="1576"/>
      <c r="E10" s="860" t="s">
        <v>9</v>
      </c>
      <c r="F10" s="819" t="s">
        <v>25</v>
      </c>
      <c r="G10" s="629"/>
      <c r="H10" s="709" t="s">
        <v>9</v>
      </c>
      <c r="I10" s="819" t="s">
        <v>25</v>
      </c>
      <c r="J10" s="629"/>
      <c r="K10" s="856" t="s">
        <v>9</v>
      </c>
      <c r="L10" s="819" t="s">
        <v>25</v>
      </c>
      <c r="M10" s="629"/>
      <c r="N10" s="709" t="s">
        <v>9</v>
      </c>
      <c r="O10" s="857" t="s">
        <v>25</v>
      </c>
      <c r="P10" s="629"/>
      <c r="Q10" s="856" t="s">
        <v>9</v>
      </c>
      <c r="R10" s="819" t="s">
        <v>25</v>
      </c>
      <c r="S10" s="629"/>
      <c r="T10" s="709" t="s">
        <v>9</v>
      </c>
      <c r="U10" s="819" t="s">
        <v>25</v>
      </c>
      <c r="V10" s="629"/>
      <c r="W10" s="709" t="s">
        <v>9</v>
      </c>
      <c r="X10" s="819" t="s">
        <v>25</v>
      </c>
      <c r="Y10" s="629"/>
      <c r="Z10" s="856" t="s">
        <v>9</v>
      </c>
      <c r="AA10" s="819" t="s">
        <v>25</v>
      </c>
      <c r="AB10" s="628"/>
      <c r="AC10" s="858" t="s">
        <v>9</v>
      </c>
      <c r="AD10" s="854" t="s">
        <v>25</v>
      </c>
    </row>
    <row r="11" spans="2:32" s="631" customFormat="1" ht="5.25"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5">
      <c r="B12" s="1577" t="s">
        <v>24</v>
      </c>
      <c r="D12" s="793" t="s">
        <v>31</v>
      </c>
      <c r="E12" s="796">
        <v>523</v>
      </c>
      <c r="F12" s="795">
        <v>0.19545921704195085</v>
      </c>
      <c r="G12" s="634"/>
      <c r="H12" s="796">
        <v>10596</v>
      </c>
      <c r="I12" s="795">
        <v>3.960011211809773</v>
      </c>
      <c r="J12" s="634"/>
      <c r="K12" s="796">
        <v>6261</v>
      </c>
      <c r="L12" s="795">
        <v>2.3399046996169299</v>
      </c>
      <c r="M12" s="634"/>
      <c r="N12" s="796">
        <v>8654</v>
      </c>
      <c r="O12" s="795">
        <v>3.2342333925067739</v>
      </c>
      <c r="P12" s="634"/>
      <c r="Q12" s="796">
        <v>8399</v>
      </c>
      <c r="R12" s="795">
        <v>3.1389330094366064</v>
      </c>
      <c r="S12" s="634"/>
      <c r="T12" s="796">
        <v>11516</v>
      </c>
      <c r="U12" s="795">
        <v>4.3038400448472389</v>
      </c>
      <c r="V12" s="634"/>
      <c r="W12" s="796">
        <v>38568</v>
      </c>
      <c r="X12" s="795">
        <v>14.413902644118471</v>
      </c>
      <c r="Y12" s="634"/>
      <c r="Z12" s="796">
        <v>183058</v>
      </c>
      <c r="AA12" s="795">
        <f t="shared" ref="AA12:AA19" si="0">Z12*100/$AC12</f>
        <v>68.413715780622255</v>
      </c>
      <c r="AB12" s="637"/>
      <c r="AC12" s="675">
        <f>E12+H12+K12+N12+Q12+T12+W12+Z12</f>
        <v>267575</v>
      </c>
      <c r="AD12" s="676">
        <f>F12+I12+L12+O12+R12+U12+X12+AA12</f>
        <v>100</v>
      </c>
      <c r="AF12" s="797"/>
    </row>
    <row r="13" spans="2:32" s="633" customFormat="1" ht="21" customHeight="1" x14ac:dyDescent="0.25">
      <c r="B13" s="1578"/>
      <c r="D13" s="798" t="s">
        <v>49</v>
      </c>
      <c r="E13" s="801">
        <v>766</v>
      </c>
      <c r="F13" s="800">
        <v>0.2049739634900162</v>
      </c>
      <c r="G13" s="634"/>
      <c r="H13" s="801">
        <v>12847</v>
      </c>
      <c r="I13" s="800">
        <v>3.4377291239637575</v>
      </c>
      <c r="J13" s="634"/>
      <c r="K13" s="801">
        <v>8029</v>
      </c>
      <c r="L13" s="800">
        <v>2.148480356215849</v>
      </c>
      <c r="M13" s="634"/>
      <c r="N13" s="801">
        <v>11234</v>
      </c>
      <c r="O13" s="800">
        <v>3.006106404499794</v>
      </c>
      <c r="P13" s="634"/>
      <c r="Q13" s="801">
        <v>12794</v>
      </c>
      <c r="R13" s="800">
        <v>3.4235468523384691</v>
      </c>
      <c r="S13" s="634"/>
      <c r="T13" s="801">
        <v>21102</v>
      </c>
      <c r="U13" s="800">
        <v>5.6466848271100814</v>
      </c>
      <c r="V13" s="634"/>
      <c r="W13" s="801">
        <v>66877</v>
      </c>
      <c r="X13" s="800">
        <v>17.895618480837879</v>
      </c>
      <c r="Y13" s="634"/>
      <c r="Z13" s="801">
        <v>240057</v>
      </c>
      <c r="AA13" s="800">
        <f t="shared" si="0"/>
        <v>64.236859991544151</v>
      </c>
      <c r="AB13" s="637"/>
      <c r="AC13" s="683">
        <f t="shared" ref="AC13:AD15" si="1">E13+H13+K13+N13+Q13+T13+W13+Z13</f>
        <v>373706</v>
      </c>
      <c r="AD13" s="684">
        <f t="shared" si="1"/>
        <v>100</v>
      </c>
      <c r="AF13" s="797"/>
    </row>
    <row r="14" spans="2:32" s="633" customFormat="1" ht="21" customHeight="1" x14ac:dyDescent="0.25">
      <c r="B14" s="1578"/>
      <c r="D14" s="802" t="s">
        <v>50</v>
      </c>
      <c r="E14" s="805">
        <v>369</v>
      </c>
      <c r="F14" s="804">
        <v>0.10251224451809522</v>
      </c>
      <c r="G14" s="634"/>
      <c r="H14" s="805">
        <v>9876</v>
      </c>
      <c r="I14" s="804">
        <v>2.7436610484030037</v>
      </c>
      <c r="J14" s="634"/>
      <c r="K14" s="805">
        <v>7314</v>
      </c>
      <c r="L14" s="804">
        <v>2.0319093669521635</v>
      </c>
      <c r="M14" s="634"/>
      <c r="N14" s="805">
        <v>9269</v>
      </c>
      <c r="O14" s="804">
        <v>2.5750297952255408</v>
      </c>
      <c r="P14" s="634"/>
      <c r="Q14" s="805">
        <v>12758</v>
      </c>
      <c r="R14" s="804">
        <v>3.5443122372950104</v>
      </c>
      <c r="S14" s="634"/>
      <c r="T14" s="805">
        <v>23023</v>
      </c>
      <c r="U14" s="804">
        <v>6.3960417494311823</v>
      </c>
      <c r="V14" s="634"/>
      <c r="W14" s="805">
        <v>83623</v>
      </c>
      <c r="X14" s="804">
        <v>23.231385971102103</v>
      </c>
      <c r="Y14" s="634"/>
      <c r="Z14" s="805">
        <v>213725</v>
      </c>
      <c r="AA14" s="804">
        <f t="shared" si="0"/>
        <v>59.375147587072902</v>
      </c>
      <c r="AB14" s="637"/>
      <c r="AC14" s="691">
        <f t="shared" si="1"/>
        <v>359957</v>
      </c>
      <c r="AD14" s="692">
        <f t="shared" si="1"/>
        <v>100</v>
      </c>
      <c r="AF14" s="797"/>
    </row>
    <row r="15" spans="2:32" s="633" customFormat="1" ht="21" customHeight="1" x14ac:dyDescent="0.25">
      <c r="B15" s="1579"/>
      <c r="D15" s="904" t="s">
        <v>68</v>
      </c>
      <c r="E15" s="809">
        <f>SUM(E12:E14)</f>
        <v>1658</v>
      </c>
      <c r="F15" s="810">
        <f t="shared" ref="F15:F19" si="2">E15*100/$AC15</f>
        <v>0.16559499339817307</v>
      </c>
      <c r="G15" s="634"/>
      <c r="H15" s="809">
        <f>SUM(H12:H14)</f>
        <v>33319</v>
      </c>
      <c r="I15" s="810">
        <f t="shared" ref="I15:I19" si="3">H15*100/$AC15</f>
        <v>3.3277802081023693</v>
      </c>
      <c r="J15" s="634"/>
      <c r="K15" s="809">
        <f>SUM(K12:K14)</f>
        <v>21604</v>
      </c>
      <c r="L15" s="810">
        <f t="shared" ref="L15:L19" si="4">K15*100/$AC15</f>
        <v>2.1577287318299945</v>
      </c>
      <c r="M15" s="634"/>
      <c r="N15" s="809">
        <f>SUM(N12:N14)</f>
        <v>29157</v>
      </c>
      <c r="O15" s="810">
        <f t="shared" ref="O15:O19" si="5">N15*100/$AC15</f>
        <v>2.9120948266046636</v>
      </c>
      <c r="P15" s="634"/>
      <c r="Q15" s="809">
        <f>SUM(Q12:Q14)</f>
        <v>33951</v>
      </c>
      <c r="R15" s="810">
        <f t="shared" ref="R15:R19" si="6">Q15*100/$AC15</f>
        <v>3.3909020632457016</v>
      </c>
      <c r="S15" s="634"/>
      <c r="T15" s="809">
        <f>SUM(T12:T14)</f>
        <v>55641</v>
      </c>
      <c r="U15" s="810">
        <f t="shared" ref="U15:U19" si="7">T15*100/$AC15</f>
        <v>5.5572201614401369</v>
      </c>
      <c r="V15" s="634"/>
      <c r="W15" s="809">
        <f>SUM(W12:W14)</f>
        <v>189068</v>
      </c>
      <c r="X15" s="810">
        <f t="shared" ref="X15:X19" si="8">W15*100/$AC15</f>
        <v>18.883422323163924</v>
      </c>
      <c r="Y15" s="634"/>
      <c r="Z15" s="809">
        <f>SUM(Z12:Z14)</f>
        <v>636840</v>
      </c>
      <c r="AA15" s="810">
        <f t="shared" si="0"/>
        <v>63.605256692215036</v>
      </c>
      <c r="AB15" s="637"/>
      <c r="AC15" s="811">
        <f>SUM(AC12:AC14)</f>
        <v>1001238</v>
      </c>
      <c r="AD15" s="812">
        <f t="shared" si="1"/>
        <v>100</v>
      </c>
      <c r="AF15" s="797"/>
    </row>
    <row r="16" spans="2:32" s="633" customFormat="1" ht="21" customHeight="1" x14ac:dyDescent="0.25">
      <c r="B16" s="1577" t="s">
        <v>23</v>
      </c>
      <c r="D16" s="793" t="s">
        <v>31</v>
      </c>
      <c r="E16" s="796">
        <v>683</v>
      </c>
      <c r="F16" s="795">
        <v>0.44200539725477761</v>
      </c>
      <c r="G16" s="634"/>
      <c r="H16" s="796">
        <v>22856</v>
      </c>
      <c r="I16" s="795">
        <v>14.791325563184769</v>
      </c>
      <c r="J16" s="634"/>
      <c r="K16" s="796">
        <v>9928</v>
      </c>
      <c r="L16" s="795">
        <v>6.4249335050445566</v>
      </c>
      <c r="M16" s="634"/>
      <c r="N16" s="796">
        <v>10740</v>
      </c>
      <c r="O16" s="795">
        <v>6.9504216200824471</v>
      </c>
      <c r="P16" s="634"/>
      <c r="Q16" s="796">
        <v>9488</v>
      </c>
      <c r="R16" s="795">
        <v>6.1401862505905269</v>
      </c>
      <c r="S16" s="634"/>
      <c r="T16" s="796">
        <v>12746</v>
      </c>
      <c r="U16" s="795">
        <v>8.2486102392524092</v>
      </c>
      <c r="V16" s="634"/>
      <c r="W16" s="796">
        <v>29202</v>
      </c>
      <c r="X16" s="795">
        <v>18.898157555833112</v>
      </c>
      <c r="Y16" s="634"/>
      <c r="Z16" s="796">
        <v>58880</v>
      </c>
      <c r="AA16" s="795">
        <f t="shared" si="0"/>
        <v>38.104359868757399</v>
      </c>
      <c r="AB16" s="637"/>
      <c r="AC16" s="675">
        <f>E16+H16+K16+N16+Q16+T16+W16+Z16</f>
        <v>154523</v>
      </c>
      <c r="AD16" s="676">
        <f>F16+I16+L16+O16+R16+U16+X16+AA16</f>
        <v>100</v>
      </c>
      <c r="AF16" s="797"/>
    </row>
    <row r="17" spans="2:32" s="633" customFormat="1" ht="21" customHeight="1" x14ac:dyDescent="0.25">
      <c r="B17" s="1578"/>
      <c r="D17" s="798" t="s">
        <v>49</v>
      </c>
      <c r="E17" s="801">
        <v>986</v>
      </c>
      <c r="F17" s="800">
        <v>0.43416041038286257</v>
      </c>
      <c r="G17" s="634"/>
      <c r="H17" s="801">
        <v>32087</v>
      </c>
      <c r="I17" s="800">
        <v>14.128706985755487</v>
      </c>
      <c r="J17" s="634"/>
      <c r="K17" s="801">
        <v>12892</v>
      </c>
      <c r="L17" s="800">
        <v>5.6766693820039187</v>
      </c>
      <c r="M17" s="634"/>
      <c r="N17" s="801">
        <v>14740</v>
      </c>
      <c r="O17" s="800">
        <v>6.4903899077519212</v>
      </c>
      <c r="P17" s="634"/>
      <c r="Q17" s="801">
        <v>15103</v>
      </c>
      <c r="R17" s="800">
        <v>6.6502278681667066</v>
      </c>
      <c r="S17" s="634"/>
      <c r="T17" s="801">
        <v>22570</v>
      </c>
      <c r="U17" s="800">
        <v>9.9381343431452418</v>
      </c>
      <c r="V17" s="634"/>
      <c r="W17" s="801">
        <v>46158</v>
      </c>
      <c r="X17" s="800">
        <v>20.324519495387595</v>
      </c>
      <c r="Y17" s="634"/>
      <c r="Z17" s="801">
        <v>82569</v>
      </c>
      <c r="AA17" s="800">
        <f t="shared" si="0"/>
        <v>36.357191607406264</v>
      </c>
      <c r="AB17" s="637"/>
      <c r="AC17" s="683">
        <f t="shared" ref="AC17:AD19" si="9">E17+H17+K17+N17+Q17+T17+W17+Z17</f>
        <v>227105</v>
      </c>
      <c r="AD17" s="684">
        <f t="shared" si="9"/>
        <v>100</v>
      </c>
      <c r="AF17" s="797"/>
    </row>
    <row r="18" spans="2:32" s="633" customFormat="1" ht="21" customHeight="1" x14ac:dyDescent="0.25">
      <c r="B18" s="1578"/>
      <c r="D18" s="802" t="s">
        <v>50</v>
      </c>
      <c r="E18" s="805">
        <v>408</v>
      </c>
      <c r="F18" s="804">
        <v>0.19219988788339873</v>
      </c>
      <c r="G18" s="634"/>
      <c r="H18" s="805">
        <v>22921</v>
      </c>
      <c r="I18" s="804">
        <v>10.797582426900448</v>
      </c>
      <c r="J18" s="634"/>
      <c r="K18" s="805">
        <v>12512</v>
      </c>
      <c r="L18" s="804">
        <v>5.8941298950908942</v>
      </c>
      <c r="M18" s="634"/>
      <c r="N18" s="805">
        <v>12969</v>
      </c>
      <c r="O18" s="804">
        <v>6.1094126126465644</v>
      </c>
      <c r="P18" s="634"/>
      <c r="Q18" s="805">
        <v>14311</v>
      </c>
      <c r="R18" s="804">
        <v>6.7415994987728416</v>
      </c>
      <c r="S18" s="634"/>
      <c r="T18" s="805">
        <v>22103</v>
      </c>
      <c r="U18" s="804">
        <v>10.412240494820496</v>
      </c>
      <c r="V18" s="634"/>
      <c r="W18" s="805">
        <v>44453</v>
      </c>
      <c r="X18" s="804">
        <v>20.9408372943155</v>
      </c>
      <c r="Y18" s="634"/>
      <c r="Z18" s="805">
        <v>82602</v>
      </c>
      <c r="AA18" s="804">
        <f t="shared" si="0"/>
        <v>38.911997889569861</v>
      </c>
      <c r="AB18" s="637"/>
      <c r="AC18" s="691">
        <f t="shared" si="9"/>
        <v>212279</v>
      </c>
      <c r="AD18" s="692">
        <f t="shared" si="9"/>
        <v>100</v>
      </c>
      <c r="AF18" s="797"/>
    </row>
    <row r="19" spans="2:32" s="633" customFormat="1" ht="21" customHeight="1" x14ac:dyDescent="0.25">
      <c r="B19" s="1579"/>
      <c r="D19" s="905" t="s">
        <v>68</v>
      </c>
      <c r="E19" s="809">
        <f>SUM(E16:E18)</f>
        <v>2077</v>
      </c>
      <c r="F19" s="810">
        <f t="shared" si="2"/>
        <v>0.34971805349995877</v>
      </c>
      <c r="G19" s="634"/>
      <c r="H19" s="809">
        <f>SUM(H16:H18)</f>
        <v>77864</v>
      </c>
      <c r="I19" s="810">
        <f t="shared" si="3"/>
        <v>13.110470157785647</v>
      </c>
      <c r="J19" s="634"/>
      <c r="K19" s="809">
        <f>SUM(K16:K18)</f>
        <v>35332</v>
      </c>
      <c r="L19" s="810">
        <f t="shared" si="4"/>
        <v>5.9490795696969387</v>
      </c>
      <c r="M19" s="634"/>
      <c r="N19" s="809">
        <f>SUM(N16:N18)</f>
        <v>38449</v>
      </c>
      <c r="O19" s="810">
        <f t="shared" si="5"/>
        <v>6.4739092147423758</v>
      </c>
      <c r="P19" s="634"/>
      <c r="Q19" s="809">
        <f>SUM(Q16:Q18)</f>
        <v>38902</v>
      </c>
      <c r="R19" s="810">
        <f t="shared" si="6"/>
        <v>6.5501837829828577</v>
      </c>
      <c r="S19" s="634"/>
      <c r="T19" s="809">
        <f>SUM(T16:T18)</f>
        <v>57419</v>
      </c>
      <c r="U19" s="810">
        <f t="shared" si="7"/>
        <v>9.6680119951440204</v>
      </c>
      <c r="V19" s="634"/>
      <c r="W19" s="809">
        <f>SUM(W16:W18)</f>
        <v>119813</v>
      </c>
      <c r="X19" s="810">
        <f t="shared" si="8"/>
        <v>20.173697228690688</v>
      </c>
      <c r="Y19" s="634"/>
      <c r="Z19" s="809">
        <f>SUM(Z16:Z18)</f>
        <v>224051</v>
      </c>
      <c r="AA19" s="810">
        <f t="shared" si="0"/>
        <v>37.724929997457515</v>
      </c>
      <c r="AB19" s="637"/>
      <c r="AC19" s="811">
        <f>SUM(AC16:AC18)</f>
        <v>593907</v>
      </c>
      <c r="AD19" s="812">
        <f t="shared" si="9"/>
        <v>100</v>
      </c>
      <c r="AF19" s="797"/>
    </row>
    <row r="20" spans="2:32" s="649" customFormat="1" ht="3" customHeight="1" x14ac:dyDescent="0.25">
      <c r="B20" s="644"/>
      <c r="C20" s="645"/>
      <c r="D20" s="637"/>
      <c r="E20" s="646"/>
      <c r="F20" s="647"/>
      <c r="G20" s="637"/>
      <c r="H20" s="646"/>
      <c r="I20" s="647"/>
      <c r="J20" s="637"/>
      <c r="K20" s="646"/>
      <c r="L20" s="647"/>
      <c r="M20" s="637"/>
      <c r="N20" s="646"/>
      <c r="O20" s="647"/>
      <c r="P20" s="637"/>
      <c r="Q20" s="646"/>
      <c r="R20" s="647"/>
      <c r="S20" s="637"/>
      <c r="T20" s="646"/>
      <c r="U20" s="647"/>
      <c r="V20" s="637"/>
      <c r="W20" s="646"/>
      <c r="X20" s="647"/>
      <c r="Y20" s="637"/>
      <c r="Z20" s="646"/>
      <c r="AA20" s="647"/>
      <c r="AB20" s="637"/>
      <c r="AC20" s="646"/>
      <c r="AD20" s="648"/>
    </row>
    <row r="21" spans="2:32" s="918" customFormat="1" ht="18" customHeight="1" x14ac:dyDescent="0.25">
      <c r="B21" s="1639" t="s">
        <v>0</v>
      </c>
      <c r="C21" s="1640"/>
      <c r="D21" s="1641"/>
      <c r="E21" s="1250">
        <f>E15+E19</f>
        <v>3735</v>
      </c>
      <c r="F21" s="1251">
        <f>E21*100/$AC21</f>
        <v>0.23414799281570015</v>
      </c>
      <c r="G21" s="1245"/>
      <c r="H21" s="1250">
        <f>H15+H19</f>
        <v>111183</v>
      </c>
      <c r="I21" s="1251">
        <f>H21*100/$AC21</f>
        <v>6.9700873588294483</v>
      </c>
      <c r="J21" s="1245"/>
      <c r="K21" s="1250">
        <f>K15+K19</f>
        <v>56936</v>
      </c>
      <c r="L21" s="1251">
        <f>K21*100/$AC21</f>
        <v>3.5693306878058109</v>
      </c>
      <c r="M21" s="1245"/>
      <c r="N21" s="1250">
        <f>N15+N19</f>
        <v>67606</v>
      </c>
      <c r="O21" s="1251">
        <f>N21*100/$AC21</f>
        <v>4.2382353955283065</v>
      </c>
      <c r="P21" s="1245"/>
      <c r="Q21" s="1250">
        <f>Q15+Q19</f>
        <v>72853</v>
      </c>
      <c r="R21" s="1251">
        <f>Q21*100/$AC21</f>
        <v>4.567171009532049</v>
      </c>
      <c r="S21" s="1245"/>
      <c r="T21" s="1250">
        <f>T15+T19</f>
        <v>113060</v>
      </c>
      <c r="U21" s="1251">
        <f>T21*100/$AC21</f>
        <v>7.087756912381006</v>
      </c>
      <c r="V21" s="1245"/>
      <c r="W21" s="1250">
        <f>W15+W19</f>
        <v>308881</v>
      </c>
      <c r="X21" s="1251">
        <f>W21*100/$AC21</f>
        <v>19.363819590068616</v>
      </c>
      <c r="Y21" s="1245"/>
      <c r="Z21" s="1250">
        <f>Z15+Z19</f>
        <v>860891</v>
      </c>
      <c r="AA21" s="1251">
        <f>Z21*100/$AC21</f>
        <v>53.969451053039066</v>
      </c>
      <c r="AB21" s="1245"/>
      <c r="AC21" s="1250">
        <f>AC15+AC19</f>
        <v>1595145</v>
      </c>
      <c r="AD21" s="1251">
        <f>F21+I21+L21+O21+R21+U21+X21+AA21</f>
        <v>100</v>
      </c>
    </row>
    <row r="22" spans="2:32" s="631" customFormat="1" ht="5.25" customHeight="1" x14ac:dyDescent="0.25">
      <c r="B22" s="651"/>
      <c r="C22" s="651"/>
      <c r="D22" s="651"/>
      <c r="E22" s="651"/>
      <c r="F22" s="651"/>
      <c r="G22" s="651"/>
      <c r="H22" s="651"/>
      <c r="I22" s="651"/>
      <c r="J22" s="651"/>
      <c r="K22" s="651"/>
      <c r="L22" s="651"/>
      <c r="M22" s="651"/>
      <c r="N22" s="651"/>
      <c r="O22" s="652"/>
      <c r="P22" s="652"/>
    </row>
    <row r="23" spans="2:32" s="631" customFormat="1" ht="5.25" customHeight="1" x14ac:dyDescent="0.25">
      <c r="B23" s="651"/>
      <c r="C23" s="651"/>
      <c r="D23" s="651"/>
      <c r="E23" s="651"/>
      <c r="F23" s="651"/>
      <c r="G23" s="651"/>
      <c r="H23" s="651"/>
      <c r="I23" s="651"/>
      <c r="J23" s="651"/>
      <c r="K23" s="651"/>
      <c r="L23" s="651"/>
      <c r="M23" s="651"/>
      <c r="N23" s="651"/>
      <c r="O23" s="652"/>
      <c r="P23" s="652"/>
    </row>
    <row r="24" spans="2:32" s="631" customFormat="1" ht="12.75" customHeight="1" x14ac:dyDescent="0.25">
      <c r="B24" s="652"/>
      <c r="C24" s="652"/>
      <c r="D24" s="652"/>
      <c r="E24" s="652"/>
      <c r="F24" s="652"/>
      <c r="G24" s="652"/>
      <c r="H24" s="652"/>
      <c r="I24" s="652"/>
      <c r="J24" s="652"/>
      <c r="K24" s="652"/>
      <c r="L24" s="652"/>
      <c r="M24" s="652"/>
      <c r="N24" s="652"/>
      <c r="O24" s="652"/>
      <c r="P24" s="652"/>
    </row>
    <row r="25" spans="2:32" s="649" customFormat="1" ht="24.75" customHeight="1" x14ac:dyDescent="0.25">
      <c r="B25" s="653"/>
      <c r="C25" s="653"/>
      <c r="D25" s="653"/>
      <c r="E25" s="653" t="s">
        <v>114</v>
      </c>
      <c r="F25" s="653" t="s">
        <v>21</v>
      </c>
      <c r="G25" s="653"/>
      <c r="H25" s="653" t="s">
        <v>20</v>
      </c>
      <c r="I25" s="653" t="s">
        <v>19</v>
      </c>
      <c r="J25" s="653"/>
      <c r="K25" s="653" t="s">
        <v>18</v>
      </c>
      <c r="L25" s="653" t="s">
        <v>17</v>
      </c>
      <c r="M25" s="653"/>
      <c r="N25" s="653" t="s">
        <v>16</v>
      </c>
      <c r="O25" s="653" t="s">
        <v>15</v>
      </c>
      <c r="P25" s="653"/>
    </row>
    <row r="26" spans="2:32" s="649" customFormat="1" x14ac:dyDescent="0.25">
      <c r="B26" s="654"/>
      <c r="C26" s="654"/>
      <c r="D26" s="654"/>
      <c r="E26" s="654" t="e">
        <f>#REF!</f>
        <v>#REF!</v>
      </c>
      <c r="F26" s="655" t="e">
        <f>#REF!</f>
        <v>#REF!</v>
      </c>
      <c r="G26" s="655"/>
      <c r="H26" s="655" t="e">
        <f>#REF!</f>
        <v>#REF!</v>
      </c>
      <c r="I26" s="655" t="e">
        <f>#REF!</f>
        <v>#REF!</v>
      </c>
      <c r="J26" s="655"/>
      <c r="K26" s="655" t="e">
        <f>#REF!</f>
        <v>#REF!</v>
      </c>
      <c r="L26" s="655" t="e">
        <f>#REF!</f>
        <v>#REF!</v>
      </c>
      <c r="M26" s="655"/>
      <c r="N26" s="655" t="e">
        <f>#REF!</f>
        <v>#REF!</v>
      </c>
      <c r="O26" s="655" t="e">
        <f>#REF!</f>
        <v>#REF!</v>
      </c>
      <c r="P26" s="655"/>
    </row>
    <row r="27" spans="2:32" s="631" customFormat="1" x14ac:dyDescent="0.25">
      <c r="B27" s="652"/>
      <c r="C27" s="652"/>
      <c r="D27" s="652"/>
      <c r="E27" s="652"/>
      <c r="F27" s="652"/>
      <c r="G27" s="652"/>
      <c r="H27" s="652"/>
      <c r="I27" s="652"/>
      <c r="J27" s="652"/>
      <c r="K27" s="652"/>
      <c r="L27" s="652"/>
      <c r="M27" s="652"/>
      <c r="N27" s="652"/>
      <c r="O27" s="652"/>
      <c r="P27" s="652"/>
    </row>
    <row r="28" spans="2:32" s="631" customFormat="1" x14ac:dyDescent="0.25">
      <c r="B28" s="652"/>
      <c r="C28" s="652"/>
      <c r="D28" s="652"/>
      <c r="E28" s="652"/>
      <c r="F28" s="652"/>
      <c r="G28" s="652"/>
      <c r="H28" s="652"/>
      <c r="I28" s="652"/>
      <c r="J28" s="652"/>
      <c r="K28" s="652"/>
      <c r="L28" s="652"/>
      <c r="M28" s="652"/>
      <c r="N28" s="652"/>
      <c r="O28" s="652"/>
      <c r="P28" s="652"/>
    </row>
    <row r="29" spans="2:32" s="631" customFormat="1" x14ac:dyDescent="0.25">
      <c r="B29" s="652"/>
      <c r="C29" s="652"/>
      <c r="D29" s="652"/>
      <c r="E29" s="652"/>
      <c r="F29" s="652"/>
      <c r="G29" s="652"/>
      <c r="H29" s="652"/>
      <c r="I29" s="652"/>
      <c r="J29" s="652"/>
      <c r="K29" s="652"/>
      <c r="L29" s="652"/>
      <c r="M29" s="652"/>
      <c r="N29" s="652"/>
      <c r="O29" s="652"/>
      <c r="P29" s="652"/>
    </row>
    <row r="30" spans="2:32" s="631" customFormat="1" x14ac:dyDescent="0.25">
      <c r="B30" s="652"/>
      <c r="C30" s="652"/>
      <c r="D30" s="652"/>
      <c r="E30" s="652"/>
      <c r="F30" s="652"/>
      <c r="G30" s="652"/>
      <c r="H30" s="652"/>
      <c r="I30" s="652"/>
      <c r="J30" s="652"/>
      <c r="K30" s="652"/>
      <c r="L30" s="652"/>
      <c r="M30" s="652"/>
      <c r="N30" s="652"/>
      <c r="O30" s="652"/>
      <c r="P30" s="652"/>
    </row>
    <row r="31" spans="2:32" s="631" customFormat="1" x14ac:dyDescent="0.25">
      <c r="B31" s="652"/>
      <c r="C31" s="652"/>
      <c r="D31" s="652"/>
      <c r="E31" s="652"/>
      <c r="F31" s="652"/>
      <c r="G31" s="652"/>
      <c r="H31" s="652"/>
      <c r="I31" s="652"/>
      <c r="J31" s="652"/>
      <c r="K31" s="652"/>
      <c r="L31" s="652"/>
      <c r="M31" s="652"/>
      <c r="N31" s="652"/>
      <c r="O31" s="652"/>
      <c r="P31" s="652"/>
    </row>
    <row r="32" spans="2:32" s="631" customFormat="1" x14ac:dyDescent="0.25">
      <c r="B32" s="652"/>
      <c r="C32" s="652"/>
      <c r="D32" s="652"/>
      <c r="E32" s="652"/>
      <c r="F32" s="652"/>
      <c r="G32" s="652"/>
      <c r="H32" s="652"/>
      <c r="I32" s="652"/>
      <c r="J32" s="652"/>
      <c r="K32" s="652"/>
      <c r="L32" s="652"/>
      <c r="M32" s="652"/>
      <c r="N32" s="652"/>
      <c r="O32" s="652"/>
      <c r="P32" s="652"/>
    </row>
    <row r="33" spans="2:16" s="631" customForma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c r="C35" s="1642" t="s">
        <v>14</v>
      </c>
      <c r="D35" s="1642"/>
      <c r="E35" s="1642"/>
      <c r="F35" s="1642"/>
      <c r="G35" s="1642"/>
      <c r="H35" s="1642"/>
      <c r="I35" s="1642"/>
      <c r="J35" s="1642"/>
      <c r="K35" s="1642"/>
      <c r="L35" s="1642"/>
      <c r="M35" s="652"/>
      <c r="N35" s="652"/>
      <c r="O35" s="652"/>
      <c r="P35" s="652"/>
    </row>
    <row r="36" spans="2:16" s="631" customFormat="1" x14ac:dyDescent="0.25">
      <c r="L36" s="652"/>
      <c r="M36" s="652"/>
      <c r="N36" s="652"/>
      <c r="O36" s="652"/>
      <c r="P36" s="652"/>
    </row>
    <row r="37" spans="2:16" s="631" customFormat="1" x14ac:dyDescent="0.25">
      <c r="B37" s="652"/>
      <c r="C37" s="652"/>
      <c r="D37" s="652"/>
      <c r="E37" s="652"/>
      <c r="F37" s="652"/>
      <c r="G37" s="652"/>
      <c r="H37" s="652"/>
      <c r="I37" s="652"/>
      <c r="J37" s="652"/>
      <c r="K37" s="652"/>
      <c r="L37" s="652"/>
      <c r="M37" s="652"/>
      <c r="N37" s="652"/>
      <c r="O37" s="652"/>
      <c r="P37" s="652"/>
    </row>
    <row r="38" spans="2:16" s="631" customFormat="1" ht="5.25" customHeight="1" x14ac:dyDescent="0.25">
      <c r="B38" s="652"/>
      <c r="C38" s="652"/>
      <c r="D38" s="652"/>
      <c r="E38" s="652"/>
      <c r="F38" s="652"/>
      <c r="G38" s="652"/>
      <c r="H38" s="652"/>
      <c r="I38" s="652"/>
      <c r="J38" s="652"/>
      <c r="K38" s="652"/>
      <c r="L38" s="652"/>
      <c r="M38" s="652"/>
      <c r="N38" s="652"/>
      <c r="O38" s="652"/>
      <c r="P38" s="652"/>
    </row>
    <row r="39" spans="2:16" s="631" customFormat="1" ht="5.25" customHeight="1" x14ac:dyDescent="0.25">
      <c r="B39" s="652"/>
      <c r="C39" s="652"/>
      <c r="D39" s="652"/>
      <c r="E39" s="652"/>
      <c r="F39" s="652"/>
      <c r="G39" s="652"/>
      <c r="H39" s="652"/>
      <c r="I39" s="652"/>
      <c r="J39" s="652"/>
      <c r="K39" s="652"/>
      <c r="L39" s="652"/>
      <c r="M39" s="652"/>
      <c r="N39" s="652"/>
      <c r="O39" s="652"/>
      <c r="P39" s="652"/>
    </row>
    <row r="40" spans="2:16" s="631" customFormat="1" ht="16.5" customHeight="1" x14ac:dyDescent="0.25">
      <c r="B40" s="652"/>
      <c r="C40" s="652"/>
      <c r="D40" s="652"/>
      <c r="E40" s="652"/>
      <c r="F40" s="652"/>
      <c r="G40" s="652"/>
      <c r="H40" s="652"/>
      <c r="I40" s="652"/>
      <c r="J40" s="652"/>
      <c r="K40" s="652"/>
      <c r="L40" s="652"/>
      <c r="M40" s="652"/>
      <c r="N40" s="652"/>
      <c r="O40" s="652"/>
      <c r="P40" s="652"/>
    </row>
    <row r="41" spans="2:16" s="631" customFormat="1" x14ac:dyDescent="0.25">
      <c r="B41" s="652"/>
      <c r="C41" s="652"/>
      <c r="D41" s="652"/>
      <c r="E41" s="652"/>
      <c r="F41" s="652"/>
      <c r="G41" s="652"/>
      <c r="H41" s="652"/>
      <c r="I41" s="652"/>
      <c r="J41" s="652"/>
      <c r="K41" s="652"/>
      <c r="L41" s="652"/>
      <c r="M41" s="652"/>
      <c r="N41" s="652"/>
      <c r="O41" s="652"/>
      <c r="P41" s="652"/>
    </row>
    <row r="42" spans="2:16" s="631" customFormat="1" x14ac:dyDescent="0.25"/>
    <row r="43" spans="2:16" s="650" customFormat="1" x14ac:dyDescent="0.25"/>
    <row r="44" spans="2:16" s="657" customFormat="1" ht="12.75" customHeight="1" x14ac:dyDescent="0.25">
      <c r="B44" s="1545"/>
      <c r="C44" s="1546"/>
      <c r="D44" s="1546"/>
      <c r="E44" s="1546"/>
      <c r="F44" s="1546"/>
      <c r="G44" s="1546"/>
      <c r="H44" s="1546"/>
      <c r="I44" s="1546"/>
      <c r="J44" s="1546"/>
      <c r="K44" s="1546"/>
      <c r="L44" s="1546"/>
      <c r="M44" s="1546"/>
      <c r="N44" s="1546"/>
      <c r="O44" s="1546"/>
      <c r="P44" s="656"/>
    </row>
  </sheetData>
  <mergeCells count="21">
    <mergeCell ref="B12:B15"/>
    <mergeCell ref="B16:B19"/>
    <mergeCell ref="B21:D21"/>
    <mergeCell ref="C35:L35"/>
    <mergeCell ref="B44:O44"/>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s>
  <printOptions horizontalCentered="1"/>
  <pageMargins left="0" right="0" top="0.43307086614173229" bottom="0.43307086614173229" header="0" footer="0"/>
  <pageSetup paperSize="9" scale="89"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193" t="s">
        <v>135</v>
      </c>
      <c r="T1" s="193"/>
      <c r="U1" s="193"/>
      <c r="V1" s="193" t="s">
        <v>16</v>
      </c>
      <c r="W1" s="193"/>
      <c r="X1" s="193"/>
      <c r="Y1" s="193" t="s">
        <v>15</v>
      </c>
    </row>
    <row r="2" spans="1:50" s="36" customFormat="1" ht="52.5" customHeight="1" x14ac:dyDescent="0.3">
      <c r="B2" s="1502"/>
      <c r="C2" s="1502"/>
      <c r="D2" s="1502"/>
      <c r="E2" s="1502"/>
      <c r="F2" s="1502"/>
      <c r="G2" s="1502"/>
      <c r="H2" s="1502"/>
      <c r="I2" s="1502"/>
      <c r="O2" s="37"/>
    </row>
    <row r="3" spans="1:50" s="38" customFormat="1" ht="4.5" customHeight="1" x14ac:dyDescent="0.25">
      <c r="B3" s="1503"/>
      <c r="C3" s="1503"/>
      <c r="D3" s="1503"/>
      <c r="E3" s="1503"/>
      <c r="F3" s="1503"/>
      <c r="G3" s="1503"/>
      <c r="H3" s="1503"/>
      <c r="I3" s="1503"/>
      <c r="O3" s="37"/>
    </row>
    <row r="4" spans="1:50" s="38" customFormat="1" ht="37.5" customHeight="1" x14ac:dyDescent="0.25">
      <c r="A4" s="1643" t="s">
        <v>206</v>
      </c>
      <c r="B4" s="1643"/>
      <c r="C4" s="1643"/>
      <c r="D4" s="1643"/>
      <c r="E4" s="1643"/>
      <c r="F4" s="1643"/>
      <c r="G4" s="1643"/>
      <c r="H4" s="1643"/>
      <c r="I4" s="1643"/>
      <c r="J4" s="1643"/>
      <c r="K4" s="1643"/>
      <c r="L4" s="1643"/>
      <c r="M4" s="1643"/>
      <c r="N4" s="1643"/>
      <c r="O4" s="1643"/>
      <c r="P4" s="1643"/>
      <c r="Q4" s="1643"/>
      <c r="R4" s="1643"/>
      <c r="S4" s="1643"/>
      <c r="T4" s="1643"/>
      <c r="U4" s="1643"/>
      <c r="V4" s="1643"/>
      <c r="W4" s="1643"/>
      <c r="X4" s="1643"/>
      <c r="Y4" s="1643"/>
      <c r="Z4" s="1643"/>
    </row>
    <row r="5" spans="1:50" s="38" customFormat="1" ht="17.25" customHeight="1" x14ac:dyDescent="0.25">
      <c r="B5" s="1511" t="e">
        <f>#REF!</f>
        <v>#REF!</v>
      </c>
      <c r="C5" s="1511"/>
      <c r="D5" s="1511"/>
      <c r="E5" s="1511"/>
      <c r="F5" s="1511"/>
      <c r="G5" s="1511"/>
      <c r="H5" s="1511"/>
      <c r="I5" s="1511"/>
      <c r="J5" s="1511"/>
      <c r="K5" s="1511"/>
      <c r="L5" s="1511"/>
      <c r="M5" s="1511"/>
      <c r="N5" s="1511"/>
      <c r="O5" s="1511"/>
      <c r="P5" s="1511"/>
      <c r="Q5" s="1511"/>
      <c r="R5" s="1511"/>
      <c r="S5" s="1511"/>
      <c r="T5" s="1511"/>
      <c r="U5" s="1511"/>
      <c r="V5" s="1511"/>
      <c r="W5" s="1511"/>
      <c r="X5" s="1511"/>
      <c r="Y5" s="1511"/>
      <c r="Z5" s="1511"/>
    </row>
    <row r="6" spans="1:50" s="38" customFormat="1" ht="6" customHeight="1" x14ac:dyDescent="0.25">
      <c r="O6" s="37"/>
    </row>
    <row r="7" spans="1:50" s="41" customFormat="1" ht="12.75" customHeight="1" x14ac:dyDescent="0.25">
      <c r="A7" s="39"/>
      <c r="B7" s="1504" t="s">
        <v>12</v>
      </c>
      <c r="C7" s="40"/>
      <c r="D7" s="1499" t="s">
        <v>109</v>
      </c>
      <c r="E7" s="1497"/>
      <c r="F7" s="181"/>
      <c r="G7" s="1497"/>
      <c r="H7" s="1497"/>
      <c r="I7" s="181"/>
      <c r="J7" s="1497"/>
      <c r="K7" s="1497"/>
      <c r="L7" s="181"/>
      <c r="M7" s="1497"/>
      <c r="N7" s="1498"/>
      <c r="O7" s="40"/>
      <c r="P7" s="1499" t="s">
        <v>178</v>
      </c>
      <c r="Q7" s="1497"/>
      <c r="R7" s="181"/>
      <c r="S7" s="1497"/>
      <c r="T7" s="1497"/>
      <c r="U7" s="181"/>
      <c r="V7" s="1497"/>
      <c r="W7" s="1497"/>
      <c r="X7" s="181"/>
      <c r="Y7" s="1497"/>
      <c r="Z7" s="1498"/>
      <c r="AA7" s="116"/>
      <c r="AB7" s="116"/>
      <c r="AC7" s="117"/>
      <c r="AD7" s="117"/>
      <c r="AE7" s="117"/>
      <c r="AF7" s="117"/>
      <c r="AG7" s="117"/>
      <c r="AH7" s="117"/>
      <c r="AI7" s="118"/>
    </row>
    <row r="8" spans="1:50" s="41" customFormat="1" ht="37.5" customHeight="1" x14ac:dyDescent="0.25">
      <c r="A8" s="39"/>
      <c r="B8" s="1505"/>
      <c r="C8" s="40"/>
      <c r="D8" s="1508"/>
      <c r="E8" s="1509"/>
      <c r="F8" s="40"/>
      <c r="G8" s="1499" t="s">
        <v>168</v>
      </c>
      <c r="H8" s="1498"/>
      <c r="I8" s="40"/>
      <c r="J8" s="1499" t="s">
        <v>174</v>
      </c>
      <c r="K8" s="1498"/>
      <c r="L8" s="40"/>
      <c r="M8" s="1499" t="s">
        <v>169</v>
      </c>
      <c r="N8" s="1498"/>
      <c r="O8" s="40"/>
      <c r="P8" s="1508"/>
      <c r="Q8" s="1510"/>
      <c r="R8" s="130"/>
      <c r="S8" s="1499" t="s">
        <v>179</v>
      </c>
      <c r="T8" s="1498"/>
      <c r="U8" s="40"/>
      <c r="V8" s="1499" t="s">
        <v>180</v>
      </c>
      <c r="W8" s="1498"/>
      <c r="X8" s="40"/>
      <c r="Y8" s="1499" t="s">
        <v>181</v>
      </c>
      <c r="Z8" s="1498"/>
      <c r="AA8" s="116"/>
      <c r="AB8" s="116"/>
      <c r="AC8" s="117"/>
      <c r="AD8" s="117"/>
      <c r="AE8" s="117"/>
      <c r="AF8" s="117"/>
      <c r="AG8" s="117"/>
      <c r="AH8" s="117"/>
      <c r="AI8" s="118"/>
    </row>
    <row r="9" spans="1:50" s="46" customFormat="1" ht="36.75" customHeight="1" x14ac:dyDescent="0.25">
      <c r="A9" s="42"/>
      <c r="B9" s="150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507" t="s">
        <v>216</v>
      </c>
      <c r="C33" s="1507"/>
      <c r="D33" s="1507"/>
      <c r="E33" s="1507"/>
      <c r="F33" s="1507"/>
      <c r="G33" s="1507"/>
      <c r="H33" s="1507"/>
      <c r="I33" s="1507"/>
      <c r="J33" s="1507"/>
      <c r="K33" s="1507"/>
      <c r="L33" s="1507"/>
      <c r="M33" s="1507"/>
      <c r="O33" s="86"/>
    </row>
    <row r="34" spans="2:19" ht="29.25" customHeight="1" x14ac:dyDescent="0.25">
      <c r="B34" s="1501"/>
      <c r="C34" s="1501"/>
      <c r="D34" s="1501"/>
      <c r="E34" s="1501"/>
      <c r="F34" s="1501"/>
      <c r="G34" s="1501"/>
      <c r="H34" s="1501"/>
      <c r="I34" s="1501"/>
      <c r="J34" s="1501"/>
      <c r="K34" s="1501"/>
      <c r="L34" s="1501"/>
      <c r="M34" s="1501"/>
      <c r="N34" s="1501"/>
      <c r="O34" s="1501"/>
      <c r="P34" s="1501"/>
      <c r="Q34" s="89"/>
      <c r="R34" s="89"/>
      <c r="S34" s="89"/>
    </row>
    <row r="35" spans="2:19" ht="4.5" customHeight="1" x14ac:dyDescent="0.25">
      <c r="B35" s="1500"/>
      <c r="C35" s="1500"/>
      <c r="D35" s="1500"/>
      <c r="E35" s="1500"/>
      <c r="F35" s="1500"/>
      <c r="G35" s="1500"/>
      <c r="H35" s="1500"/>
      <c r="I35" s="1500"/>
      <c r="J35" s="1500"/>
      <c r="K35" s="1500"/>
      <c r="L35" s="1500"/>
      <c r="M35" s="1500"/>
      <c r="N35" s="1500"/>
      <c r="O35" s="1500"/>
      <c r="P35" s="1500"/>
      <c r="Q35" s="89"/>
      <c r="R35" s="89"/>
      <c r="S35" s="89"/>
    </row>
    <row r="38" spans="2:19" x14ac:dyDescent="0.25">
      <c r="L38" s="90"/>
      <c r="M38" s="90"/>
      <c r="N38" s="90"/>
    </row>
  </sheetData>
  <mergeCells count="22">
    <mergeCell ref="P7:Q8"/>
    <mergeCell ref="B2:I2"/>
    <mergeCell ref="B3:I3"/>
    <mergeCell ref="B7:B9"/>
    <mergeCell ref="D7:E8"/>
    <mergeCell ref="G7:H7"/>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6" zoomScaleNormal="100" workbookViewId="0">
      <selection activeCell="B6" sqref="B6:AC6"/>
    </sheetView>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0.54296875" style="615" customWidth="1"/>
    <col min="7" max="7" width="8" style="615" customWidth="1"/>
    <col min="8" max="8" width="0.54296875" style="615" customWidth="1"/>
    <col min="9" max="9" width="6.7265625" style="615" customWidth="1"/>
    <col min="10" max="10" width="0.54296875" style="615" customWidth="1"/>
    <col min="11" max="11" width="6.81640625" style="615" customWidth="1"/>
    <col min="12" max="12" width="0.54296875" style="615" customWidth="1"/>
    <col min="13" max="13" width="7" style="615" customWidth="1"/>
    <col min="14" max="14" width="0.54296875" style="615" customWidth="1"/>
    <col min="15" max="15" width="8.1796875" style="615" customWidth="1"/>
    <col min="16" max="16" width="0.7265625" style="615" customWidth="1"/>
    <col min="17" max="17" width="7.54296875" style="615" customWidth="1"/>
    <col min="18" max="18" width="0.54296875" style="615" customWidth="1"/>
    <col min="19" max="19" width="7.26953125" style="615" customWidth="1"/>
    <col min="20" max="20" width="0.7265625" style="615" customWidth="1"/>
    <col min="21" max="21" width="5.1796875" style="615" customWidth="1"/>
    <col min="22" max="22" width="4.54296875" style="615" bestFit="1" customWidth="1"/>
    <col min="23" max="23" width="7" style="615" bestFit="1" customWidth="1"/>
    <col min="24" max="24" width="4.54296875" style="615" bestFit="1" customWidth="1"/>
    <col min="25" max="25" width="7" style="615" bestFit="1" customWidth="1"/>
    <col min="26" max="26" width="4.54296875" style="615" bestFit="1" customWidth="1"/>
    <col min="27" max="27" width="7" style="615" bestFit="1" customWidth="1"/>
    <col min="28" max="28" width="4.54296875" style="615" bestFit="1" customWidth="1"/>
    <col min="29" max="29" width="7" style="615" bestFit="1" customWidth="1"/>
    <col min="30" max="16384" width="11.453125" style="615"/>
  </cols>
  <sheetData>
    <row r="1" spans="2:30" hidden="1" x14ac:dyDescent="0.25">
      <c r="E1" s="616" t="s">
        <v>36</v>
      </c>
      <c r="G1" s="616" t="s">
        <v>21</v>
      </c>
      <c r="I1" s="616" t="s">
        <v>20</v>
      </c>
      <c r="K1" s="616" t="s">
        <v>19</v>
      </c>
      <c r="M1" s="616" t="s">
        <v>18</v>
      </c>
      <c r="O1" s="616" t="s">
        <v>17</v>
      </c>
      <c r="Q1" s="616" t="s">
        <v>16</v>
      </c>
      <c r="S1" s="616" t="s">
        <v>15</v>
      </c>
    </row>
    <row r="2" spans="2:30" s="613" customFormat="1" x14ac:dyDescent="0.25">
      <c r="C2" s="617"/>
      <c r="D2" s="617"/>
      <c r="T2" s="617"/>
    </row>
    <row r="3" spans="2:30" s="619" customFormat="1" ht="47.25" customHeight="1" x14ac:dyDescent="0.35">
      <c r="B3" s="1536"/>
      <c r="C3" s="1536"/>
      <c r="D3" s="1536"/>
      <c r="E3" s="1536"/>
      <c r="F3" s="1536"/>
      <c r="G3" s="1536"/>
      <c r="H3" s="1536"/>
      <c r="I3" s="1536"/>
      <c r="J3" s="618"/>
      <c r="Q3" s="620"/>
    </row>
    <row r="4" spans="2:30" s="621" customFormat="1" ht="2.25" customHeight="1" x14ac:dyDescent="0.25">
      <c r="B4" s="1537"/>
      <c r="C4" s="1537"/>
      <c r="D4" s="1537"/>
      <c r="E4" s="1537"/>
      <c r="F4" s="1537"/>
      <c r="G4" s="1537"/>
      <c r="H4" s="1537"/>
      <c r="I4" s="1537"/>
      <c r="J4" s="1537"/>
      <c r="K4" s="1537"/>
      <c r="L4" s="1537"/>
      <c r="M4" s="1537"/>
      <c r="N4" s="1537"/>
      <c r="O4" s="1537"/>
      <c r="P4" s="1537"/>
      <c r="Q4" s="1537"/>
      <c r="R4" s="1537"/>
      <c r="S4" s="1537"/>
      <c r="T4" s="1537"/>
    </row>
    <row r="5" spans="2:30" s="621" customFormat="1" ht="16.5" customHeight="1" x14ac:dyDescent="0.25">
      <c r="B5" s="1538" t="s">
        <v>429</v>
      </c>
      <c r="C5" s="1538"/>
      <c r="D5" s="1538"/>
      <c r="E5" s="1538"/>
      <c r="F5" s="1538"/>
      <c r="G5" s="1538"/>
      <c r="H5" s="1538"/>
      <c r="I5" s="1538"/>
      <c r="J5" s="1538"/>
      <c r="K5" s="1538"/>
      <c r="L5" s="1538"/>
      <c r="M5" s="1538"/>
      <c r="N5" s="1538"/>
      <c r="O5" s="1538"/>
      <c r="P5" s="1538"/>
      <c r="Q5" s="1538"/>
      <c r="R5" s="1538"/>
      <c r="S5" s="1538"/>
      <c r="T5" s="1538"/>
      <c r="U5" s="1538"/>
      <c r="V5" s="1538"/>
      <c r="W5" s="1538"/>
      <c r="X5" s="1538"/>
      <c r="Y5" s="1538"/>
      <c r="Z5" s="1538"/>
      <c r="AA5" s="1538"/>
      <c r="AB5" s="1538"/>
      <c r="AC5" s="1538"/>
    </row>
    <row r="6" spans="2:30" s="621" customFormat="1" ht="14.25" customHeight="1" x14ac:dyDescent="0.25">
      <c r="B6" s="1475" t="str">
        <f>porsaad!$B$6</f>
        <v>Situación a 31 de agosto de 2025</v>
      </c>
      <c r="C6" s="1475"/>
      <c r="D6" s="1475"/>
      <c r="E6" s="1475"/>
      <c r="F6" s="1475"/>
      <c r="G6" s="1475"/>
      <c r="H6" s="1475"/>
      <c r="I6" s="1475"/>
      <c r="J6" s="1475"/>
      <c r="K6" s="1475"/>
      <c r="L6" s="1475"/>
      <c r="M6" s="1475"/>
      <c r="N6" s="1475"/>
      <c r="O6" s="1475"/>
      <c r="P6" s="1475"/>
      <c r="Q6" s="1475"/>
      <c r="R6" s="1475"/>
      <c r="S6" s="1475"/>
      <c r="T6" s="1475"/>
      <c r="U6" s="1475"/>
      <c r="V6" s="1475"/>
      <c r="W6" s="1475"/>
      <c r="X6" s="1475"/>
      <c r="Y6" s="1475"/>
      <c r="Z6" s="1475"/>
      <c r="AA6" s="1475"/>
      <c r="AB6" s="1475"/>
      <c r="AC6" s="1475"/>
    </row>
    <row r="7" spans="2:30" s="906" customFormat="1" ht="5.25" customHeight="1" x14ac:dyDescent="0.25"/>
    <row r="8" spans="2:30" s="715" customFormat="1" ht="21.75" customHeight="1" x14ac:dyDescent="0.25">
      <c r="B8" s="1556" t="s">
        <v>27</v>
      </c>
      <c r="D8" s="1556" t="s">
        <v>112</v>
      </c>
      <c r="E8" s="1556" t="s">
        <v>26</v>
      </c>
      <c r="F8" s="1556"/>
      <c r="G8" s="1556"/>
      <c r="H8" s="1556"/>
      <c r="I8" s="1556"/>
      <c r="J8" s="1556"/>
      <c r="K8" s="1556"/>
      <c r="L8" s="1556"/>
      <c r="M8" s="1556"/>
      <c r="N8" s="1556"/>
      <c r="O8" s="1556"/>
      <c r="P8" s="1556"/>
      <c r="Q8" s="1556"/>
      <c r="R8" s="1556"/>
      <c r="S8" s="1556"/>
    </row>
    <row r="9" spans="2:30" s="715" customFormat="1" ht="21.75" customHeight="1" x14ac:dyDescent="0.25">
      <c r="B9" s="1556"/>
      <c r="D9" s="1556"/>
      <c r="E9" s="713" t="s">
        <v>22</v>
      </c>
      <c r="F9" s="713"/>
      <c r="G9" s="713" t="s">
        <v>21</v>
      </c>
      <c r="H9" s="713"/>
      <c r="I9" s="713" t="s">
        <v>20</v>
      </c>
      <c r="J9" s="713"/>
      <c r="K9" s="713" t="s">
        <v>19</v>
      </c>
      <c r="L9" s="713"/>
      <c r="M9" s="713" t="s">
        <v>18</v>
      </c>
      <c r="N9" s="713"/>
      <c r="O9" s="713" t="s">
        <v>17</v>
      </c>
      <c r="P9" s="713"/>
      <c r="Q9" s="713" t="s">
        <v>16</v>
      </c>
      <c r="R9" s="713"/>
      <c r="S9" s="713" t="s">
        <v>15</v>
      </c>
    </row>
    <row r="10" spans="2:30" s="715" customFormat="1" ht="21.75" customHeight="1" x14ac:dyDescent="0.25">
      <c r="B10" s="1556"/>
      <c r="D10" s="1556"/>
      <c r="E10" s="713" t="s">
        <v>9</v>
      </c>
      <c r="F10" s="713"/>
      <c r="G10" s="713" t="s">
        <v>9</v>
      </c>
      <c r="H10" s="713"/>
      <c r="I10" s="713" t="s">
        <v>9</v>
      </c>
      <c r="J10" s="713"/>
      <c r="K10" s="713" t="s">
        <v>9</v>
      </c>
      <c r="L10" s="713"/>
      <c r="M10" s="713" t="s">
        <v>9</v>
      </c>
      <c r="N10" s="713"/>
      <c r="O10" s="713" t="s">
        <v>9</v>
      </c>
      <c r="P10" s="713"/>
      <c r="Q10" s="713" t="s">
        <v>9</v>
      </c>
      <c r="R10" s="713"/>
      <c r="S10" s="713" t="s">
        <v>9</v>
      </c>
    </row>
    <row r="11" spans="2:30" s="697" customFormat="1" ht="9" customHeight="1" x14ac:dyDescent="0.25">
      <c r="B11" s="713"/>
      <c r="D11" s="713"/>
      <c r="E11" s="713"/>
      <c r="F11" s="713"/>
      <c r="G11" s="713"/>
      <c r="H11" s="713"/>
      <c r="I11" s="713"/>
      <c r="J11" s="713"/>
      <c r="K11" s="713"/>
      <c r="L11" s="713"/>
      <c r="M11" s="713"/>
      <c r="N11" s="713"/>
      <c r="O11" s="713"/>
      <c r="P11" s="713"/>
      <c r="Q11" s="713"/>
      <c r="R11" s="713"/>
      <c r="S11" s="713"/>
    </row>
    <row r="12" spans="2:30" s="697" customFormat="1" ht="21" customHeight="1" x14ac:dyDescent="0.25">
      <c r="B12" s="1556" t="s">
        <v>24</v>
      </c>
      <c r="D12" s="907" t="s">
        <v>31</v>
      </c>
      <c r="E12" s="908">
        <f>'46perfpbsaad'!E12</f>
        <v>523</v>
      </c>
      <c r="F12" s="907"/>
      <c r="G12" s="908">
        <f>'46perfpbsaad'!H12</f>
        <v>10596</v>
      </c>
      <c r="H12" s="907"/>
      <c r="I12" s="908">
        <f>'46perfpbsaad'!K12</f>
        <v>6261</v>
      </c>
      <c r="J12" s="907"/>
      <c r="K12" s="908">
        <f>'46perfpbsaad'!N12</f>
        <v>8654</v>
      </c>
      <c r="L12" s="907"/>
      <c r="M12" s="908">
        <f>'46perfpbsaad'!Q12</f>
        <v>8399</v>
      </c>
      <c r="N12" s="907"/>
      <c r="O12" s="908">
        <f>'46perfpbsaad'!T12</f>
        <v>11516</v>
      </c>
      <c r="P12" s="907"/>
      <c r="Q12" s="908">
        <f>'46perfpbsaad'!W12</f>
        <v>38568</v>
      </c>
      <c r="R12" s="907"/>
      <c r="S12" s="908">
        <f>'46perfpbsaad'!Z12</f>
        <v>183058</v>
      </c>
      <c r="T12" s="909"/>
      <c r="V12" s="910">
        <f>E12/E$15</f>
        <v>0.31544028950542824</v>
      </c>
      <c r="W12" s="910">
        <f>G12/G$15</f>
        <v>0.31801674720129658</v>
      </c>
      <c r="X12" s="910">
        <f>I12/I$15</f>
        <v>0.28980744306609885</v>
      </c>
      <c r="Y12" s="910">
        <f>K12/K$15</f>
        <v>0.29680694172925887</v>
      </c>
      <c r="Z12" s="910">
        <f>M12/M$15</f>
        <v>0.24738593855851079</v>
      </c>
      <c r="AA12" s="910">
        <f>O12/O$15</f>
        <v>0.20696968063118923</v>
      </c>
      <c r="AB12" s="910">
        <f>Q12/Q$15</f>
        <v>0.20399009880043159</v>
      </c>
      <c r="AC12" s="910">
        <f>S12/S$15</f>
        <v>0.28744739652031909</v>
      </c>
      <c r="AD12" s="910"/>
    </row>
    <row r="13" spans="2:30" s="697" customFormat="1" ht="21" customHeight="1" x14ac:dyDescent="0.25">
      <c r="B13" s="1556"/>
      <c r="D13" s="907" t="s">
        <v>49</v>
      </c>
      <c r="E13" s="908">
        <f>'46perfpbsaad'!E13</f>
        <v>766</v>
      </c>
      <c r="F13" s="907"/>
      <c r="G13" s="908">
        <f>'46perfpbsaad'!H13</f>
        <v>12847</v>
      </c>
      <c r="H13" s="907"/>
      <c r="I13" s="908">
        <f>'46perfpbsaad'!K13</f>
        <v>8029</v>
      </c>
      <c r="J13" s="907"/>
      <c r="K13" s="908">
        <f>'46perfpbsaad'!N13</f>
        <v>11234</v>
      </c>
      <c r="L13" s="907"/>
      <c r="M13" s="908">
        <f>'46perfpbsaad'!Q13</f>
        <v>12794</v>
      </c>
      <c r="N13" s="907"/>
      <c r="O13" s="908">
        <f>'46perfpbsaad'!T13</f>
        <v>21102</v>
      </c>
      <c r="P13" s="907"/>
      <c r="Q13" s="908">
        <f>'46perfpbsaad'!W13</f>
        <v>66877</v>
      </c>
      <c r="R13" s="907"/>
      <c r="S13" s="908">
        <f>'46perfpbsaad'!Z13</f>
        <v>240057</v>
      </c>
      <c r="T13" s="909"/>
      <c r="V13" s="910">
        <f>E13/E$15</f>
        <v>0.46200241254523522</v>
      </c>
      <c r="W13" s="910">
        <f>G13/G$15</f>
        <v>0.38557579759296495</v>
      </c>
      <c r="X13" s="910">
        <f>I13/I$15</f>
        <v>0.37164413997407886</v>
      </c>
      <c r="Y13" s="910">
        <f>K13/K$15</f>
        <v>0.38529341153067875</v>
      </c>
      <c r="Z13" s="910">
        <f>M13/M$15</f>
        <v>0.37683720656239877</v>
      </c>
      <c r="AA13" s="910">
        <f>O13/O$15</f>
        <v>0.37925270933304578</v>
      </c>
      <c r="AB13" s="910">
        <f>Q13/Q$15</f>
        <v>0.35371929676095371</v>
      </c>
      <c r="AC13" s="910">
        <f>S13/S$15</f>
        <v>0.37695025438100621</v>
      </c>
      <c r="AD13" s="910"/>
    </row>
    <row r="14" spans="2:30" s="697" customFormat="1" ht="21" customHeight="1" x14ac:dyDescent="0.25">
      <c r="B14" s="1556"/>
      <c r="D14" s="907" t="s">
        <v>50</v>
      </c>
      <c r="E14" s="908">
        <f>'46perfpbsaad'!E14</f>
        <v>369</v>
      </c>
      <c r="F14" s="907"/>
      <c r="G14" s="908">
        <f>'46perfpbsaad'!H14</f>
        <v>9876</v>
      </c>
      <c r="H14" s="907"/>
      <c r="I14" s="908">
        <f>'46perfpbsaad'!K14</f>
        <v>7314</v>
      </c>
      <c r="J14" s="907"/>
      <c r="K14" s="908">
        <f>'46perfpbsaad'!N14</f>
        <v>9269</v>
      </c>
      <c r="L14" s="907"/>
      <c r="M14" s="908">
        <f>'46perfpbsaad'!Q14</f>
        <v>12758</v>
      </c>
      <c r="N14" s="907"/>
      <c r="O14" s="908">
        <f>'46perfpbsaad'!T14</f>
        <v>23023</v>
      </c>
      <c r="P14" s="907"/>
      <c r="Q14" s="908">
        <f>'46perfpbsaad'!W14</f>
        <v>83623</v>
      </c>
      <c r="R14" s="907"/>
      <c r="S14" s="908">
        <f>'46perfpbsaad'!Z14</f>
        <v>213725</v>
      </c>
      <c r="T14" s="909"/>
      <c r="V14" s="910">
        <f>E14/E$15</f>
        <v>0.22255729794933654</v>
      </c>
      <c r="W14" s="910">
        <f>G14/G$15</f>
        <v>0.29640745520573847</v>
      </c>
      <c r="X14" s="910">
        <f>I14/I$15</f>
        <v>0.33854841695982224</v>
      </c>
      <c r="Y14" s="910">
        <f>K14/K$15</f>
        <v>0.31789964674006244</v>
      </c>
      <c r="Z14" s="910">
        <f>M14/M$15</f>
        <v>0.37577685487909046</v>
      </c>
      <c r="AA14" s="910">
        <f>O14/O$15</f>
        <v>0.41377761003576502</v>
      </c>
      <c r="AB14" s="910">
        <f>Q14/Q$15</f>
        <v>0.44229060443861468</v>
      </c>
      <c r="AC14" s="910">
        <f>S14/S$15</f>
        <v>0.3356023490986747</v>
      </c>
      <c r="AD14" s="910"/>
    </row>
    <row r="15" spans="2:30" s="697" customFormat="1" ht="21" customHeight="1" x14ac:dyDescent="0.25">
      <c r="B15" s="1556"/>
      <c r="D15" s="911" t="s">
        <v>68</v>
      </c>
      <c r="E15" s="908">
        <f>'46perfpbsaad'!E15</f>
        <v>1658</v>
      </c>
      <c r="F15" s="907"/>
      <c r="G15" s="908">
        <f>SUM(G12:G14)</f>
        <v>33319</v>
      </c>
      <c r="H15" s="908">
        <f t="shared" ref="H15:T15" si="0">SUM(H12:H14)</f>
        <v>0</v>
      </c>
      <c r="I15" s="908">
        <f t="shared" si="0"/>
        <v>21604</v>
      </c>
      <c r="J15" s="908">
        <f t="shared" si="0"/>
        <v>0</v>
      </c>
      <c r="K15" s="908">
        <f t="shared" si="0"/>
        <v>29157</v>
      </c>
      <c r="L15" s="908">
        <f t="shared" si="0"/>
        <v>0</v>
      </c>
      <c r="M15" s="908">
        <f t="shared" si="0"/>
        <v>33951</v>
      </c>
      <c r="N15" s="908">
        <f t="shared" si="0"/>
        <v>0</v>
      </c>
      <c r="O15" s="908">
        <f t="shared" si="0"/>
        <v>55641</v>
      </c>
      <c r="P15" s="908">
        <f t="shared" si="0"/>
        <v>0</v>
      </c>
      <c r="Q15" s="908">
        <f t="shared" si="0"/>
        <v>189068</v>
      </c>
      <c r="R15" s="908">
        <f t="shared" si="0"/>
        <v>0</v>
      </c>
      <c r="S15" s="908">
        <f t="shared" si="0"/>
        <v>636840</v>
      </c>
      <c r="T15" s="908">
        <f t="shared" si="0"/>
        <v>0</v>
      </c>
      <c r="V15" s="910"/>
    </row>
    <row r="16" spans="2:30" s="697" customFormat="1" ht="21" customHeight="1" x14ac:dyDescent="0.25">
      <c r="B16" s="1556" t="s">
        <v>23</v>
      </c>
      <c r="D16" s="907" t="s">
        <v>31</v>
      </c>
      <c r="E16" s="908">
        <f>'46perfpbsaad'!E16</f>
        <v>683</v>
      </c>
      <c r="F16" s="907"/>
      <c r="G16" s="908">
        <f>'46perfpbsaad'!H16</f>
        <v>22856</v>
      </c>
      <c r="H16" s="907"/>
      <c r="I16" s="908">
        <f>'46perfpbsaad'!K16</f>
        <v>9928</v>
      </c>
      <c r="J16" s="907"/>
      <c r="K16" s="908">
        <f>'46perfpbsaad'!N16</f>
        <v>10740</v>
      </c>
      <c r="L16" s="907"/>
      <c r="M16" s="908">
        <f>'46perfpbsaad'!Q16</f>
        <v>9488</v>
      </c>
      <c r="N16" s="907"/>
      <c r="O16" s="908">
        <f>'46perfpbsaad'!T16</f>
        <v>12746</v>
      </c>
      <c r="P16" s="907"/>
      <c r="Q16" s="908">
        <f>'46perfpbsaad'!W16</f>
        <v>29202</v>
      </c>
      <c r="R16" s="907"/>
      <c r="S16" s="908">
        <f>'46perfpbsaad'!Z16</f>
        <v>58880</v>
      </c>
      <c r="T16" s="909"/>
      <c r="V16" s="910">
        <f>E16/E$19</f>
        <v>0.32883967260471836</v>
      </c>
      <c r="W16" s="910">
        <f>G16/G$19</f>
        <v>0.29353744991266822</v>
      </c>
      <c r="X16" s="910">
        <f>I16/I$19</f>
        <v>0.28099173553719009</v>
      </c>
      <c r="Y16" s="910">
        <f>K16/K$19</f>
        <v>0.27933106192618795</v>
      </c>
      <c r="Z16" s="910">
        <f>M16/M$19</f>
        <v>0.24389491542851266</v>
      </c>
      <c r="AA16" s="910">
        <f>O16/O$19</f>
        <v>0.22198227067695361</v>
      </c>
      <c r="AB16" s="910">
        <f>Q16/Q$19</f>
        <v>0.24372981229081986</v>
      </c>
      <c r="AC16" s="910">
        <f>S16/S$19</f>
        <v>0.26279730954113129</v>
      </c>
    </row>
    <row r="17" spans="2:29" s="697" customFormat="1" ht="21" customHeight="1" x14ac:dyDescent="0.25">
      <c r="B17" s="1556"/>
      <c r="D17" s="907" t="s">
        <v>49</v>
      </c>
      <c r="E17" s="908">
        <f>'46perfpbsaad'!E17</f>
        <v>986</v>
      </c>
      <c r="F17" s="907"/>
      <c r="G17" s="908">
        <f>'46perfpbsaad'!H17</f>
        <v>32087</v>
      </c>
      <c r="H17" s="907"/>
      <c r="I17" s="908">
        <f>'46perfpbsaad'!K17</f>
        <v>12892</v>
      </c>
      <c r="J17" s="907"/>
      <c r="K17" s="908">
        <f>'46perfpbsaad'!N17</f>
        <v>14740</v>
      </c>
      <c r="L17" s="907"/>
      <c r="M17" s="908">
        <f>'46perfpbsaad'!Q17</f>
        <v>15103</v>
      </c>
      <c r="N17" s="907"/>
      <c r="O17" s="908">
        <f>'46perfpbsaad'!T17</f>
        <v>22570</v>
      </c>
      <c r="P17" s="907"/>
      <c r="Q17" s="908">
        <f>'46perfpbsaad'!W17</f>
        <v>46158</v>
      </c>
      <c r="R17" s="907"/>
      <c r="S17" s="908">
        <f>'46perfpbsaad'!Z17</f>
        <v>82569</v>
      </c>
      <c r="T17" s="909"/>
      <c r="V17" s="910">
        <f>E17/E$19</f>
        <v>0.47472315840154067</v>
      </c>
      <c r="W17" s="910">
        <f>G17/G$19</f>
        <v>0.41209031131203122</v>
      </c>
      <c r="X17" s="910">
        <f>I17/I$19</f>
        <v>0.36488169364881695</v>
      </c>
      <c r="Y17" s="910">
        <f>K17/K$19</f>
        <v>0.38336497698249627</v>
      </c>
      <c r="Z17" s="910">
        <f>M17/M$19</f>
        <v>0.3882319675080973</v>
      </c>
      <c r="AA17" s="910">
        <f>O17/O$19</f>
        <v>0.3930754628258939</v>
      </c>
      <c r="AB17" s="910">
        <f>Q17/Q$19</f>
        <v>0.38525034845968298</v>
      </c>
      <c r="AC17" s="910">
        <f>S17/S$19</f>
        <v>0.36852770128229734</v>
      </c>
    </row>
    <row r="18" spans="2:29" s="697" customFormat="1" ht="21" customHeight="1" x14ac:dyDescent="0.25">
      <c r="B18" s="1556"/>
      <c r="D18" s="907" t="s">
        <v>50</v>
      </c>
      <c r="E18" s="908">
        <f>'46perfpbsaad'!E18</f>
        <v>408</v>
      </c>
      <c r="F18" s="907"/>
      <c r="G18" s="908">
        <f>'46perfpbsaad'!H18</f>
        <v>22921</v>
      </c>
      <c r="H18" s="907"/>
      <c r="I18" s="908">
        <f>'46perfpbsaad'!K18</f>
        <v>12512</v>
      </c>
      <c r="J18" s="907"/>
      <c r="K18" s="908">
        <f>'46perfpbsaad'!N18</f>
        <v>12969</v>
      </c>
      <c r="L18" s="907"/>
      <c r="M18" s="908">
        <f>'46perfpbsaad'!Q18</f>
        <v>14311</v>
      </c>
      <c r="N18" s="907"/>
      <c r="O18" s="908">
        <f>'46perfpbsaad'!T18</f>
        <v>22103</v>
      </c>
      <c r="P18" s="907"/>
      <c r="Q18" s="908">
        <f>'46perfpbsaad'!W18</f>
        <v>44453</v>
      </c>
      <c r="R18" s="907"/>
      <c r="S18" s="908">
        <f>'46perfpbsaad'!Z18</f>
        <v>82602</v>
      </c>
      <c r="T18" s="909"/>
      <c r="V18" s="910">
        <f>E18/E$19</f>
        <v>0.19643716899374097</v>
      </c>
      <c r="W18" s="910">
        <f>G18/G$19</f>
        <v>0.2943722387753005</v>
      </c>
      <c r="X18" s="910">
        <f>I18/I$19</f>
        <v>0.35412657081399296</v>
      </c>
      <c r="Y18" s="910">
        <f>K18/K$19</f>
        <v>0.33730396109131577</v>
      </c>
      <c r="Z18" s="910">
        <f>M18/M$19</f>
        <v>0.36787311706339004</v>
      </c>
      <c r="AA18" s="910">
        <f>O18/O$19</f>
        <v>0.38494226649715252</v>
      </c>
      <c r="AB18" s="910">
        <f>Q18/Q$19</f>
        <v>0.37101983924949711</v>
      </c>
      <c r="AC18" s="910">
        <f>S18/S$19</f>
        <v>0.36867498917657143</v>
      </c>
    </row>
    <row r="19" spans="2:29" s="697" customFormat="1" ht="21" customHeight="1" x14ac:dyDescent="0.25">
      <c r="B19" s="1556"/>
      <c r="D19" s="911" t="s">
        <v>68</v>
      </c>
      <c r="E19" s="908">
        <f>'46perfpbsaad'!E19</f>
        <v>2077</v>
      </c>
      <c r="F19" s="907"/>
      <c r="G19" s="908">
        <f>SUM(G16:G18)</f>
        <v>77864</v>
      </c>
      <c r="H19" s="908">
        <f t="shared" ref="H19:T19" si="1">SUM(H16:H18)</f>
        <v>0</v>
      </c>
      <c r="I19" s="908">
        <f t="shared" si="1"/>
        <v>35332</v>
      </c>
      <c r="J19" s="908">
        <f t="shared" si="1"/>
        <v>0</v>
      </c>
      <c r="K19" s="908">
        <f t="shared" si="1"/>
        <v>38449</v>
      </c>
      <c r="L19" s="908">
        <f t="shared" si="1"/>
        <v>0</v>
      </c>
      <c r="M19" s="908">
        <f t="shared" si="1"/>
        <v>38902</v>
      </c>
      <c r="N19" s="908">
        <f t="shared" si="1"/>
        <v>0</v>
      </c>
      <c r="O19" s="908">
        <f t="shared" si="1"/>
        <v>57419</v>
      </c>
      <c r="P19" s="908">
        <f t="shared" si="1"/>
        <v>0</v>
      </c>
      <c r="Q19" s="908">
        <f t="shared" si="1"/>
        <v>119813</v>
      </c>
      <c r="R19" s="908">
        <f t="shared" si="1"/>
        <v>0</v>
      </c>
      <c r="S19" s="908">
        <f t="shared" si="1"/>
        <v>224051</v>
      </c>
      <c r="T19" s="908">
        <f t="shared" si="1"/>
        <v>0</v>
      </c>
      <c r="V19" s="910"/>
    </row>
    <row r="20" spans="2:29" s="697" customFormat="1" ht="3" customHeight="1" x14ac:dyDescent="0.25">
      <c r="B20" s="714"/>
      <c r="C20" s="715"/>
      <c r="D20" s="909"/>
      <c r="E20" s="727"/>
      <c r="F20" s="909"/>
      <c r="G20" s="727"/>
      <c r="H20" s="727"/>
      <c r="I20" s="727"/>
      <c r="J20" s="727"/>
      <c r="K20" s="727"/>
      <c r="L20" s="727"/>
      <c r="M20" s="727"/>
      <c r="N20" s="727"/>
      <c r="O20" s="727"/>
      <c r="P20" s="727"/>
      <c r="Q20" s="727"/>
      <c r="R20" s="727"/>
      <c r="S20" s="727"/>
      <c r="T20" s="727"/>
    </row>
    <row r="21" spans="2:29" s="697" customFormat="1" ht="18" customHeight="1" x14ac:dyDescent="0.25">
      <c r="B21" s="1556" t="s">
        <v>0</v>
      </c>
      <c r="C21" s="1556"/>
      <c r="D21" s="1556"/>
      <c r="E21" s="727">
        <f>'46perfpbsaad'!E21</f>
        <v>3735</v>
      </c>
      <c r="F21" s="909"/>
      <c r="G21" s="727">
        <f>G15+G19</f>
        <v>111183</v>
      </c>
      <c r="H21" s="727">
        <f t="shared" ref="H21:T21" si="2">H15+H19</f>
        <v>0</v>
      </c>
      <c r="I21" s="727">
        <f t="shared" si="2"/>
        <v>56936</v>
      </c>
      <c r="J21" s="727">
        <f t="shared" si="2"/>
        <v>0</v>
      </c>
      <c r="K21" s="727">
        <f t="shared" si="2"/>
        <v>67606</v>
      </c>
      <c r="L21" s="727">
        <f t="shared" si="2"/>
        <v>0</v>
      </c>
      <c r="M21" s="727">
        <f t="shared" si="2"/>
        <v>72853</v>
      </c>
      <c r="N21" s="727">
        <f t="shared" si="2"/>
        <v>0</v>
      </c>
      <c r="O21" s="727">
        <f t="shared" si="2"/>
        <v>113060</v>
      </c>
      <c r="P21" s="727">
        <f t="shared" si="2"/>
        <v>0</v>
      </c>
      <c r="Q21" s="727">
        <f t="shared" si="2"/>
        <v>308881</v>
      </c>
      <c r="R21" s="727">
        <f t="shared" si="2"/>
        <v>0</v>
      </c>
      <c r="S21" s="727">
        <f t="shared" si="2"/>
        <v>860891</v>
      </c>
      <c r="T21" s="727">
        <f t="shared" si="2"/>
        <v>0</v>
      </c>
    </row>
    <row r="22" spans="2:29" s="697" customFormat="1" ht="5.25" customHeight="1" x14ac:dyDescent="0.25">
      <c r="B22" s="912"/>
      <c r="C22" s="912"/>
      <c r="D22" s="912"/>
      <c r="E22" s="912"/>
      <c r="F22" s="912"/>
      <c r="G22" s="912"/>
      <c r="H22" s="912"/>
      <c r="I22" s="912"/>
      <c r="J22" s="912"/>
      <c r="K22" s="912"/>
      <c r="L22" s="913"/>
    </row>
    <row r="23" spans="2:29" s="697" customFormat="1" ht="5.25" customHeight="1" x14ac:dyDescent="0.25">
      <c r="B23" s="912"/>
      <c r="C23" s="912"/>
      <c r="D23" s="912"/>
      <c r="E23" s="912"/>
      <c r="F23" s="912"/>
      <c r="G23" s="912"/>
      <c r="H23" s="912"/>
      <c r="I23" s="912"/>
      <c r="J23" s="912"/>
      <c r="K23" s="912"/>
      <c r="L23" s="913"/>
    </row>
    <row r="24" spans="2:29" s="697" customFormat="1" ht="12.75" customHeight="1" x14ac:dyDescent="0.25">
      <c r="B24" s="914"/>
      <c r="C24" s="914"/>
      <c r="D24" s="914"/>
      <c r="E24" s="914"/>
      <c r="F24" s="914"/>
      <c r="G24" s="914"/>
      <c r="H24" s="914"/>
      <c r="I24" s="914"/>
      <c r="J24" s="914"/>
      <c r="K24" s="914"/>
      <c r="L24" s="914"/>
    </row>
    <row r="25" spans="2:29" s="697" customFormat="1" ht="24.75" customHeight="1" x14ac:dyDescent="0.25">
      <c r="B25" s="915"/>
      <c r="C25" s="915"/>
      <c r="D25" s="915"/>
      <c r="E25" s="915"/>
      <c r="F25" s="915"/>
      <c r="G25" s="915"/>
      <c r="H25" s="915"/>
      <c r="I25" s="915"/>
      <c r="J25" s="915"/>
      <c r="K25" s="915"/>
      <c r="L25" s="915"/>
    </row>
    <row r="26" spans="2:29" s="697" customFormat="1" x14ac:dyDescent="0.25">
      <c r="B26" s="916"/>
      <c r="C26" s="916"/>
      <c r="D26" s="916"/>
      <c r="E26" s="916"/>
      <c r="F26" s="917"/>
      <c r="G26" s="917"/>
      <c r="H26" s="917"/>
      <c r="I26" s="917"/>
      <c r="J26" s="917"/>
      <c r="K26" s="917"/>
      <c r="L26" s="917"/>
      <c r="M26" s="918"/>
      <c r="N26" s="918"/>
      <c r="O26" s="918"/>
      <c r="P26" s="918"/>
      <c r="Q26" s="918"/>
      <c r="R26" s="918"/>
      <c r="S26" s="918"/>
      <c r="T26" s="918"/>
      <c r="U26" s="918"/>
      <c r="V26" s="918"/>
      <c r="W26" s="918"/>
      <c r="X26" s="918"/>
      <c r="Y26" s="918"/>
      <c r="Z26" s="918"/>
      <c r="AA26" s="918"/>
      <c r="AB26" s="918"/>
      <c r="AC26" s="918"/>
    </row>
    <row r="27" spans="2:29" s="697" customFormat="1" x14ac:dyDescent="0.25">
      <c r="B27" s="919"/>
      <c r="C27" s="919"/>
      <c r="D27" s="919"/>
      <c r="E27" s="919"/>
      <c r="F27" s="919"/>
      <c r="G27" s="919"/>
      <c r="H27" s="919"/>
      <c r="I27" s="919"/>
      <c r="J27" s="919"/>
      <c r="K27" s="919"/>
      <c r="L27" s="919"/>
      <c r="M27" s="918"/>
      <c r="N27" s="918"/>
      <c r="O27" s="918"/>
      <c r="P27" s="918"/>
      <c r="Q27" s="918"/>
      <c r="R27" s="918"/>
      <c r="S27" s="918"/>
      <c r="T27" s="918"/>
      <c r="U27" s="918"/>
      <c r="V27" s="918"/>
      <c r="W27" s="918"/>
      <c r="X27" s="918"/>
      <c r="Y27" s="918"/>
      <c r="Z27" s="918"/>
      <c r="AA27" s="918"/>
      <c r="AB27" s="918"/>
      <c r="AC27" s="918"/>
    </row>
    <row r="28" spans="2:29" s="697" customFormat="1" x14ac:dyDescent="0.25">
      <c r="B28" s="919"/>
      <c r="C28" s="919"/>
      <c r="D28" s="919"/>
      <c r="E28" s="919"/>
      <c r="F28" s="919"/>
      <c r="G28" s="919"/>
      <c r="H28" s="919"/>
      <c r="I28" s="919"/>
      <c r="J28" s="919"/>
      <c r="K28" s="919"/>
      <c r="L28" s="919"/>
      <c r="M28" s="918"/>
      <c r="N28" s="918"/>
      <c r="O28" s="918"/>
      <c r="P28" s="918"/>
      <c r="Q28" s="918"/>
      <c r="R28" s="918"/>
      <c r="S28" s="918"/>
      <c r="T28" s="918"/>
      <c r="U28" s="918"/>
      <c r="V28" s="918"/>
      <c r="W28" s="918"/>
      <c r="X28" s="918"/>
      <c r="Y28" s="918"/>
      <c r="Z28" s="918"/>
      <c r="AA28" s="918"/>
      <c r="AB28" s="918"/>
      <c r="AC28" s="918"/>
    </row>
    <row r="29" spans="2:29" s="918" customFormat="1" x14ac:dyDescent="0.25">
      <c r="B29" s="919"/>
      <c r="C29" s="919"/>
      <c r="D29" s="919"/>
      <c r="E29" s="919"/>
      <c r="F29" s="919"/>
      <c r="G29" s="919"/>
      <c r="H29" s="919"/>
      <c r="I29" s="919"/>
      <c r="J29" s="919"/>
      <c r="K29" s="919"/>
      <c r="L29" s="919"/>
    </row>
    <row r="30" spans="2:29" s="918" customFormat="1" x14ac:dyDescent="0.25">
      <c r="B30" s="919"/>
      <c r="C30" s="919"/>
      <c r="D30" s="919"/>
      <c r="E30" s="919"/>
      <c r="F30" s="919"/>
      <c r="G30" s="919"/>
      <c r="H30" s="919"/>
      <c r="I30" s="919"/>
      <c r="J30" s="919"/>
      <c r="K30" s="919"/>
      <c r="L30" s="919"/>
    </row>
    <row r="31" spans="2:29" s="918" customFormat="1" x14ac:dyDescent="0.25">
      <c r="B31" s="919"/>
      <c r="C31" s="919"/>
      <c r="D31" s="919"/>
      <c r="E31" s="919"/>
      <c r="F31" s="919"/>
      <c r="G31" s="919"/>
      <c r="H31" s="919"/>
      <c r="I31" s="919"/>
      <c r="J31" s="919"/>
      <c r="K31" s="919"/>
      <c r="L31" s="919"/>
    </row>
    <row r="32" spans="2:29" s="918" customFormat="1" x14ac:dyDescent="0.25">
      <c r="B32" s="919"/>
      <c r="C32" s="919"/>
      <c r="D32" s="919"/>
      <c r="E32" s="919"/>
      <c r="F32" s="919"/>
      <c r="G32" s="919"/>
      <c r="H32" s="919"/>
      <c r="I32" s="919"/>
      <c r="J32" s="919"/>
      <c r="K32" s="919"/>
      <c r="L32" s="919"/>
    </row>
    <row r="33" spans="2:29" s="631" customFormat="1" x14ac:dyDescent="0.25">
      <c r="B33" s="919"/>
      <c r="C33" s="919"/>
      <c r="D33" s="919"/>
      <c r="E33" s="919"/>
      <c r="F33" s="919"/>
      <c r="G33" s="919"/>
      <c r="H33" s="919"/>
      <c r="I33" s="919"/>
      <c r="J33" s="919"/>
      <c r="K33" s="919"/>
      <c r="L33" s="919"/>
      <c r="M33" s="918"/>
      <c r="N33" s="918"/>
      <c r="O33" s="918"/>
      <c r="P33" s="918"/>
      <c r="Q33" s="918"/>
      <c r="R33" s="918"/>
      <c r="S33" s="918"/>
      <c r="T33" s="918"/>
      <c r="U33" s="918"/>
      <c r="V33" s="918"/>
      <c r="W33" s="918"/>
      <c r="X33" s="918"/>
      <c r="Y33" s="918"/>
      <c r="Z33" s="918"/>
      <c r="AA33" s="918"/>
      <c r="AB33" s="918"/>
      <c r="AC33" s="918"/>
    </row>
    <row r="34" spans="2:29" s="631" customFormat="1" x14ac:dyDescent="0.25">
      <c r="B34" s="919"/>
      <c r="C34" s="919"/>
      <c r="D34" s="919"/>
      <c r="E34" s="919"/>
      <c r="F34" s="919"/>
      <c r="G34" s="919"/>
      <c r="H34" s="919"/>
      <c r="I34" s="919"/>
      <c r="J34" s="919"/>
      <c r="K34" s="919"/>
      <c r="L34" s="919"/>
      <c r="M34" s="918"/>
      <c r="N34" s="918"/>
      <c r="O34" s="918"/>
      <c r="P34" s="918"/>
      <c r="Q34" s="918"/>
      <c r="R34" s="918"/>
      <c r="S34" s="918"/>
      <c r="T34" s="918"/>
      <c r="U34" s="918"/>
      <c r="V34" s="918"/>
      <c r="W34" s="918"/>
      <c r="X34" s="918"/>
      <c r="Y34" s="918"/>
      <c r="Z34" s="918"/>
      <c r="AA34" s="918"/>
      <c r="AB34" s="918"/>
      <c r="AC34" s="918"/>
    </row>
    <row r="35" spans="2:29" s="631" customFormat="1" x14ac:dyDescent="0.25">
      <c r="C35" s="1644"/>
      <c r="D35" s="1644"/>
      <c r="E35" s="1644"/>
      <c r="F35" s="1644"/>
      <c r="G35" s="1644"/>
      <c r="H35" s="1644"/>
      <c r="I35" s="1644"/>
      <c r="J35" s="652"/>
      <c r="K35" s="652"/>
      <c r="L35" s="652"/>
    </row>
    <row r="36" spans="2:29" s="631" customFormat="1" x14ac:dyDescent="0.25">
      <c r="J36" s="652"/>
      <c r="K36" s="652"/>
      <c r="L36" s="652"/>
    </row>
    <row r="37" spans="2:29" s="631" customFormat="1" x14ac:dyDescent="0.25">
      <c r="B37" s="652"/>
      <c r="C37" s="652"/>
      <c r="D37" s="652"/>
      <c r="E37" s="652"/>
      <c r="F37" s="652"/>
      <c r="G37" s="652"/>
      <c r="H37" s="652"/>
      <c r="I37" s="652"/>
      <c r="J37" s="652"/>
      <c r="K37" s="652"/>
      <c r="L37" s="652"/>
    </row>
    <row r="38" spans="2:29" s="631" customFormat="1" ht="5.25" customHeight="1" x14ac:dyDescent="0.25">
      <c r="B38" s="652"/>
      <c r="C38" s="652"/>
      <c r="D38" s="652"/>
      <c r="E38" s="652"/>
      <c r="F38" s="652"/>
      <c r="G38" s="652"/>
      <c r="H38" s="652"/>
      <c r="I38" s="652"/>
      <c r="J38" s="652"/>
      <c r="K38" s="652"/>
      <c r="L38" s="652"/>
    </row>
    <row r="39" spans="2:29" s="631" customFormat="1" ht="5.25" customHeight="1" x14ac:dyDescent="0.25">
      <c r="B39" s="652"/>
      <c r="C39" s="652"/>
      <c r="D39" s="652"/>
      <c r="E39" s="652"/>
      <c r="F39" s="652"/>
      <c r="G39" s="652"/>
      <c r="H39" s="652"/>
      <c r="I39" s="652"/>
      <c r="J39" s="652"/>
      <c r="K39" s="652"/>
      <c r="L39" s="652"/>
    </row>
    <row r="40" spans="2:29" s="631" customFormat="1" ht="16.5" customHeight="1" x14ac:dyDescent="0.25">
      <c r="B40" s="652"/>
      <c r="C40" s="652"/>
      <c r="D40" s="652"/>
      <c r="E40" s="652"/>
      <c r="F40" s="652"/>
      <c r="G40" s="652"/>
      <c r="H40" s="652"/>
      <c r="I40" s="652"/>
      <c r="J40" s="652"/>
      <c r="K40" s="652"/>
      <c r="L40" s="652"/>
    </row>
    <row r="41" spans="2:29" s="631" customFormat="1" x14ac:dyDescent="0.25">
      <c r="B41" s="652"/>
      <c r="C41" s="652"/>
      <c r="D41" s="652"/>
      <c r="E41" s="652"/>
      <c r="F41" s="652"/>
      <c r="G41" s="652"/>
      <c r="H41" s="652"/>
      <c r="I41" s="652"/>
      <c r="J41" s="652"/>
      <c r="K41" s="652"/>
      <c r="L41" s="652"/>
    </row>
    <row r="42" spans="2:29" s="631" customFormat="1" x14ac:dyDescent="0.25"/>
    <row r="43" spans="2:29" s="650" customFormat="1" x14ac:dyDescent="0.25"/>
    <row r="44" spans="2:29" s="657" customFormat="1" ht="12.75" customHeight="1" x14ac:dyDescent="0.25">
      <c r="B44" s="1545"/>
      <c r="C44" s="1546"/>
      <c r="D44" s="1546"/>
      <c r="E44" s="1546"/>
      <c r="F44" s="1546"/>
      <c r="G44" s="1546"/>
      <c r="H44" s="1546"/>
      <c r="I44" s="1546"/>
      <c r="J44" s="1546"/>
      <c r="K44" s="1546"/>
      <c r="L44" s="656"/>
    </row>
  </sheetData>
  <mergeCells count="12">
    <mergeCell ref="B12:B15"/>
    <mergeCell ref="B16:B19"/>
    <mergeCell ref="B21:D21"/>
    <mergeCell ref="C35:I35"/>
    <mergeCell ref="B44:K44"/>
    <mergeCell ref="B3:I3"/>
    <mergeCell ref="B4:T4"/>
    <mergeCell ref="B5:AC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ignoredErrors>
    <ignoredError sqref="I18" unlockedFormula="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53125" defaultRowHeight="14.5" x14ac:dyDescent="0.35"/>
  <cols>
    <col min="1" max="1" width="1" style="748" customWidth="1"/>
    <col min="2" max="2" width="30.26953125" style="748" customWidth="1"/>
    <col min="3" max="3" width="10.1796875" style="748" customWidth="1"/>
    <col min="4" max="4" width="8.1796875" style="748" customWidth="1"/>
    <col min="5" max="5" width="10.1796875" style="748" customWidth="1"/>
    <col min="6" max="6" width="0.81640625" style="748" customWidth="1"/>
    <col min="7" max="7" width="11.7265625" style="748" customWidth="1"/>
    <col min="8" max="8" width="7.54296875" style="748" customWidth="1"/>
    <col min="9" max="9" width="8.81640625" style="748" customWidth="1"/>
    <col min="10" max="10" width="0.7265625" style="748" customWidth="1"/>
    <col min="11" max="11" width="10.1796875" style="748" customWidth="1"/>
    <col min="12" max="12" width="8" style="748" customWidth="1"/>
    <col min="13" max="13" width="9.81640625" style="748" customWidth="1"/>
    <col min="14" max="14" width="0.54296875" style="748" customWidth="1"/>
    <col min="15" max="15" width="9" style="748" customWidth="1"/>
    <col min="16" max="16" width="7.453125" style="748" customWidth="1"/>
    <col min="17" max="17" width="8.81640625" style="748" customWidth="1"/>
    <col min="18" max="18" width="8" style="748" customWidth="1"/>
    <col min="19" max="19" width="8.81640625" style="748" customWidth="1"/>
    <col min="20" max="20" width="7.54296875" style="748" customWidth="1"/>
    <col min="21" max="21" width="8.26953125" style="748" customWidth="1"/>
    <col min="22" max="22" width="8.81640625" style="748" customWidth="1"/>
    <col min="23" max="16384" width="11.453125" style="748"/>
  </cols>
  <sheetData>
    <row r="1" spans="1:21" ht="9.75" customHeight="1" x14ac:dyDescent="0.35"/>
    <row r="2" spans="1:21" s="343" customFormat="1" ht="49.5" customHeight="1" x14ac:dyDescent="0.35">
      <c r="B2" s="1447"/>
      <c r="C2" s="1447"/>
      <c r="D2" s="1447"/>
      <c r="E2" s="344"/>
      <c r="F2" s="344"/>
      <c r="G2" s="1645"/>
      <c r="H2" s="1645"/>
      <c r="I2" s="1645"/>
      <c r="J2" s="1645"/>
      <c r="K2" s="1645"/>
      <c r="L2" s="1645"/>
      <c r="M2" s="1645"/>
      <c r="N2" s="1645"/>
      <c r="O2" s="1645"/>
      <c r="P2" s="1645"/>
      <c r="S2" s="344"/>
    </row>
    <row r="3" spans="1:21" s="343" customFormat="1" ht="3" customHeight="1" x14ac:dyDescent="0.35">
      <c r="B3" s="344"/>
      <c r="C3" s="344"/>
      <c r="D3" s="344"/>
      <c r="E3" s="344"/>
      <c r="F3" s="344"/>
      <c r="K3" s="344"/>
      <c r="O3" s="344"/>
      <c r="S3" s="344"/>
    </row>
    <row r="4" spans="1:21" s="345" customFormat="1" ht="15" customHeight="1" x14ac:dyDescent="0.25">
      <c r="B4" s="1474" t="s">
        <v>438</v>
      </c>
      <c r="C4" s="1474"/>
      <c r="D4" s="1474"/>
      <c r="E4" s="1474"/>
      <c r="F4" s="1474"/>
      <c r="G4" s="1474"/>
      <c r="H4" s="1474"/>
      <c r="I4" s="1474"/>
      <c r="J4" s="1474"/>
      <c r="K4" s="1474"/>
      <c r="L4" s="1474"/>
      <c r="M4" s="1474"/>
      <c r="N4" s="1474"/>
      <c r="O4" s="1474"/>
      <c r="P4" s="1474"/>
      <c r="Q4" s="1474"/>
      <c r="R4" s="924"/>
      <c r="S4" s="924"/>
      <c r="T4" s="924"/>
    </row>
    <row r="5" spans="1:21" s="345" customFormat="1" ht="15" customHeight="1" x14ac:dyDescent="0.25">
      <c r="B5" s="1475" t="str">
        <f>porsaad!$B$6</f>
        <v>Situación a 31 de agosto de 2025</v>
      </c>
      <c r="C5" s="1475"/>
      <c r="D5" s="1475"/>
      <c r="E5" s="1475"/>
      <c r="F5" s="1475"/>
      <c r="G5" s="1475"/>
      <c r="H5" s="1475"/>
      <c r="I5" s="1475"/>
      <c r="J5" s="1475"/>
      <c r="K5" s="1475"/>
      <c r="L5" s="1475"/>
      <c r="M5" s="1475"/>
      <c r="N5" s="1475"/>
      <c r="O5" s="1475"/>
      <c r="P5" s="1475"/>
      <c r="Q5" s="750"/>
      <c r="R5" s="925"/>
      <c r="S5" s="925"/>
      <c r="T5" s="925"/>
      <c r="U5" s="875"/>
    </row>
    <row r="6" spans="1:21" s="345" customFormat="1" ht="4.5" customHeight="1" x14ac:dyDescent="0.25"/>
    <row r="7" spans="1:21" s="322" customFormat="1" ht="15" customHeight="1" x14ac:dyDescent="0.25">
      <c r="A7" s="316"/>
      <c r="B7" s="1646" t="s">
        <v>12</v>
      </c>
      <c r="C7" s="1649" t="s">
        <v>0</v>
      </c>
      <c r="D7" s="1650"/>
      <c r="E7" s="1651"/>
      <c r="F7" s="920"/>
      <c r="G7" s="1528" t="s">
        <v>31</v>
      </c>
      <c r="H7" s="1528"/>
      <c r="I7" s="1528"/>
      <c r="J7" s="921"/>
      <c r="K7" s="1528" t="s">
        <v>49</v>
      </c>
      <c r="L7" s="1528"/>
      <c r="M7" s="1528"/>
      <c r="N7" s="921"/>
      <c r="O7" s="1528" t="s">
        <v>50</v>
      </c>
      <c r="P7" s="1528"/>
      <c r="Q7" s="1528"/>
    </row>
    <row r="8" spans="1:21" s="322" customFormat="1" ht="15" customHeight="1" x14ac:dyDescent="0.25">
      <c r="A8" s="316"/>
      <c r="B8" s="1647"/>
      <c r="C8" s="1652"/>
      <c r="D8" s="1653"/>
      <c r="E8" s="1654"/>
      <c r="F8" s="920"/>
      <c r="G8" s="1522"/>
      <c r="H8" s="1522"/>
      <c r="I8" s="1522"/>
      <c r="J8" s="922"/>
      <c r="K8" s="1522"/>
      <c r="L8" s="1522"/>
      <c r="M8" s="1522"/>
      <c r="N8" s="922"/>
      <c r="O8" s="1522"/>
      <c r="P8" s="1522"/>
      <c r="Q8" s="1522"/>
    </row>
    <row r="9" spans="1:21" s="322" customFormat="1" ht="33.75" customHeight="1" x14ac:dyDescent="0.25">
      <c r="A9" s="316"/>
      <c r="B9" s="1647"/>
      <c r="C9" s="1647" t="s">
        <v>69</v>
      </c>
      <c r="D9" s="1655"/>
      <c r="E9" s="959" t="s">
        <v>285</v>
      </c>
      <c r="F9" s="920"/>
      <c r="G9" s="1657" t="s">
        <v>69</v>
      </c>
      <c r="H9" s="1440"/>
      <c r="I9" s="959" t="s">
        <v>285</v>
      </c>
      <c r="J9" s="922"/>
      <c r="K9" s="1658" t="s">
        <v>69</v>
      </c>
      <c r="L9" s="1659"/>
      <c r="M9" s="941" t="s">
        <v>285</v>
      </c>
      <c r="N9" s="922"/>
      <c r="O9" s="1657" t="s">
        <v>69</v>
      </c>
      <c r="P9" s="1440"/>
      <c r="Q9" s="941" t="s">
        <v>285</v>
      </c>
    </row>
    <row r="10" spans="1:21" s="322" customFormat="1" ht="29.25" customHeight="1" x14ac:dyDescent="0.25">
      <c r="A10" s="316"/>
      <c r="B10" s="1648"/>
      <c r="C10" s="937" t="s">
        <v>9</v>
      </c>
      <c r="D10" s="942" t="s">
        <v>10</v>
      </c>
      <c r="E10" s="940" t="s">
        <v>9</v>
      </c>
      <c r="F10" s="939"/>
      <c r="G10" s="937" t="s">
        <v>9</v>
      </c>
      <c r="H10" s="938" t="s">
        <v>71</v>
      </c>
      <c r="I10" s="943" t="s">
        <v>9</v>
      </c>
      <c r="J10" s="939"/>
      <c r="K10" s="944" t="s">
        <v>9</v>
      </c>
      <c r="L10" s="945" t="s">
        <v>71</v>
      </c>
      <c r="M10" s="943" t="s">
        <v>9</v>
      </c>
      <c r="N10" s="939"/>
      <c r="O10" s="937" t="s">
        <v>9</v>
      </c>
      <c r="P10" s="938" t="s">
        <v>71</v>
      </c>
      <c r="Q10" s="943" t="s">
        <v>9</v>
      </c>
    </row>
    <row r="11" spans="1:21" s="322" customFormat="1" ht="6" customHeight="1" x14ac:dyDescent="0.25">
      <c r="A11" s="316"/>
      <c r="B11" s="923"/>
      <c r="C11" s="923"/>
      <c r="D11" s="923"/>
      <c r="E11" s="923"/>
      <c r="F11" s="923"/>
      <c r="G11" s="923"/>
      <c r="H11" s="923"/>
      <c r="I11" s="923"/>
      <c r="J11" s="923"/>
      <c r="K11" s="923"/>
      <c r="L11" s="923"/>
      <c r="M11" s="923"/>
      <c r="N11" s="923"/>
      <c r="O11" s="923"/>
      <c r="P11" s="923"/>
      <c r="Q11" s="923"/>
    </row>
    <row r="12" spans="1:21" s="331" customFormat="1" ht="18" customHeight="1" x14ac:dyDescent="0.25">
      <c r="A12" s="330"/>
      <c r="B12" s="926" t="s">
        <v>8</v>
      </c>
      <c r="C12" s="927">
        <f>G12+K12+O12</f>
        <v>459364</v>
      </c>
      <c r="D12" s="928">
        <f t="shared" ref="D12:D29" si="0">C12/C$30*100</f>
        <v>20.434114389297271</v>
      </c>
      <c r="E12" s="929">
        <f>I12+M12+Q12</f>
        <v>305669</v>
      </c>
      <c r="F12" s="930"/>
      <c r="G12" s="927">
        <v>100945</v>
      </c>
      <c r="H12" s="928">
        <v>21.974947971543266</v>
      </c>
      <c r="I12" s="929">
        <v>72431</v>
      </c>
      <c r="J12" s="930"/>
      <c r="K12" s="927">
        <v>198988</v>
      </c>
      <c r="L12" s="928">
        <v>43.318152924478191</v>
      </c>
      <c r="M12" s="929">
        <v>133484</v>
      </c>
      <c r="N12" s="930"/>
      <c r="O12" s="927">
        <v>159431</v>
      </c>
      <c r="P12" s="928">
        <v>34.706899103978543</v>
      </c>
      <c r="Q12" s="929">
        <v>99754</v>
      </c>
    </row>
    <row r="13" spans="1:21" s="331" customFormat="1" ht="18" customHeight="1" x14ac:dyDescent="0.25">
      <c r="A13" s="330"/>
      <c r="B13" s="931" t="s">
        <v>7</v>
      </c>
      <c r="C13" s="932">
        <f t="shared" ref="C13:C29" si="1">G13+K13+O13</f>
        <v>62993</v>
      </c>
      <c r="D13" s="933">
        <f t="shared" si="0"/>
        <v>2.8021485526184096</v>
      </c>
      <c r="E13" s="934">
        <f t="shared" ref="E13:E29" si="2">I13+M13+Q13</f>
        <v>47607</v>
      </c>
      <c r="F13" s="930"/>
      <c r="G13" s="932">
        <v>18197</v>
      </c>
      <c r="H13" s="933">
        <v>28.887336688203451</v>
      </c>
      <c r="I13" s="934">
        <v>13918</v>
      </c>
      <c r="J13" s="930"/>
      <c r="K13" s="932">
        <v>22224</v>
      </c>
      <c r="L13" s="933">
        <v>35.280110488466967</v>
      </c>
      <c r="M13" s="934">
        <v>17047</v>
      </c>
      <c r="N13" s="930"/>
      <c r="O13" s="932">
        <v>22572</v>
      </c>
      <c r="P13" s="933">
        <v>35.832552823329578</v>
      </c>
      <c r="Q13" s="934">
        <v>16642</v>
      </c>
    </row>
    <row r="14" spans="1:21" s="331" customFormat="1" ht="18" customHeight="1" x14ac:dyDescent="0.25">
      <c r="A14" s="330"/>
      <c r="B14" s="931" t="s">
        <v>37</v>
      </c>
      <c r="C14" s="932">
        <f t="shared" si="1"/>
        <v>49198</v>
      </c>
      <c r="D14" s="933">
        <f t="shared" si="0"/>
        <v>2.1884987933853051</v>
      </c>
      <c r="E14" s="934">
        <f t="shared" si="2"/>
        <v>34630</v>
      </c>
      <c r="F14" s="930"/>
      <c r="G14" s="932">
        <v>11291</v>
      </c>
      <c r="H14" s="933">
        <v>22.950119923574128</v>
      </c>
      <c r="I14" s="934">
        <v>8026</v>
      </c>
      <c r="J14" s="930"/>
      <c r="K14" s="932">
        <v>16463</v>
      </c>
      <c r="L14" s="933">
        <v>33.462742387901947</v>
      </c>
      <c r="M14" s="934">
        <v>11376</v>
      </c>
      <c r="N14" s="930"/>
      <c r="O14" s="932">
        <v>21444</v>
      </c>
      <c r="P14" s="933">
        <v>43.587137688523924</v>
      </c>
      <c r="Q14" s="934">
        <v>15228</v>
      </c>
    </row>
    <row r="15" spans="1:21" s="331" customFormat="1" ht="18" customHeight="1" x14ac:dyDescent="0.25">
      <c r="A15" s="330"/>
      <c r="B15" s="931" t="s">
        <v>38</v>
      </c>
      <c r="C15" s="932">
        <f t="shared" si="1"/>
        <v>55499</v>
      </c>
      <c r="D15" s="933">
        <f t="shared" si="0"/>
        <v>2.4687892705819552</v>
      </c>
      <c r="E15" s="934">
        <f t="shared" si="2"/>
        <v>33401</v>
      </c>
      <c r="F15" s="930"/>
      <c r="G15" s="932">
        <v>11918</v>
      </c>
      <c r="H15" s="933">
        <v>21.474260797491844</v>
      </c>
      <c r="I15" s="934">
        <v>8211</v>
      </c>
      <c r="J15" s="930"/>
      <c r="K15" s="932">
        <v>18248</v>
      </c>
      <c r="L15" s="933">
        <v>32.87987170940017</v>
      </c>
      <c r="M15" s="934">
        <v>10903</v>
      </c>
      <c r="N15" s="930"/>
      <c r="O15" s="932">
        <v>25333</v>
      </c>
      <c r="P15" s="933">
        <v>45.645867493107986</v>
      </c>
      <c r="Q15" s="934">
        <v>14287</v>
      </c>
    </row>
    <row r="16" spans="1:21" s="331" customFormat="1" ht="18" customHeight="1" x14ac:dyDescent="0.25">
      <c r="A16" s="330"/>
      <c r="B16" s="931" t="s">
        <v>6</v>
      </c>
      <c r="C16" s="932">
        <f t="shared" si="1"/>
        <v>61800</v>
      </c>
      <c r="D16" s="933">
        <f t="shared" si="0"/>
        <v>2.7490797477786058</v>
      </c>
      <c r="E16" s="934">
        <f t="shared" si="2"/>
        <v>54256</v>
      </c>
      <c r="F16" s="930"/>
      <c r="G16" s="932">
        <v>21829</v>
      </c>
      <c r="H16" s="933">
        <v>35.322006472491907</v>
      </c>
      <c r="I16" s="934">
        <v>19020</v>
      </c>
      <c r="J16" s="930"/>
      <c r="K16" s="932">
        <v>22023</v>
      </c>
      <c r="L16" s="933">
        <v>35.635922330097088</v>
      </c>
      <c r="M16" s="934">
        <v>19358</v>
      </c>
      <c r="N16" s="930"/>
      <c r="O16" s="932">
        <v>17948</v>
      </c>
      <c r="P16" s="933">
        <v>29.042071197411001</v>
      </c>
      <c r="Q16" s="934">
        <v>15878</v>
      </c>
    </row>
    <row r="17" spans="1:18" s="331" customFormat="1" ht="18" customHeight="1" x14ac:dyDescent="0.25">
      <c r="A17" s="330"/>
      <c r="B17" s="931" t="s">
        <v>5</v>
      </c>
      <c r="C17" s="932">
        <f t="shared" si="1"/>
        <v>28836</v>
      </c>
      <c r="D17" s="933">
        <f t="shared" si="0"/>
        <v>1.2827259483324251</v>
      </c>
      <c r="E17" s="934">
        <f t="shared" si="2"/>
        <v>18123</v>
      </c>
      <c r="F17" s="930"/>
      <c r="G17" s="932">
        <v>8449</v>
      </c>
      <c r="H17" s="933">
        <v>29.300180330142879</v>
      </c>
      <c r="I17" s="934">
        <v>5128</v>
      </c>
      <c r="J17" s="930"/>
      <c r="K17" s="932">
        <v>13009</v>
      </c>
      <c r="L17" s="933">
        <v>45.113746705507005</v>
      </c>
      <c r="M17" s="934">
        <v>7869</v>
      </c>
      <c r="N17" s="930"/>
      <c r="O17" s="932">
        <v>7378</v>
      </c>
      <c r="P17" s="933">
        <v>25.586072964350119</v>
      </c>
      <c r="Q17" s="934">
        <v>5126</v>
      </c>
    </row>
    <row r="18" spans="1:18" s="331" customFormat="1" ht="18" customHeight="1" x14ac:dyDescent="0.25">
      <c r="A18" s="330"/>
      <c r="B18" s="931" t="s">
        <v>4</v>
      </c>
      <c r="C18" s="932">
        <f t="shared" si="1"/>
        <v>179644</v>
      </c>
      <c r="D18" s="933">
        <f t="shared" si="0"/>
        <v>7.991192268769252</v>
      </c>
      <c r="E18" s="934">
        <f t="shared" si="2"/>
        <v>127434</v>
      </c>
      <c r="F18" s="930"/>
      <c r="G18" s="932">
        <v>47830</v>
      </c>
      <c r="H18" s="933">
        <v>26.624880318852846</v>
      </c>
      <c r="I18" s="934">
        <v>34719</v>
      </c>
      <c r="J18" s="930"/>
      <c r="K18" s="932">
        <v>59212</v>
      </c>
      <c r="L18" s="933">
        <v>32.960744583732271</v>
      </c>
      <c r="M18" s="934">
        <v>41936</v>
      </c>
      <c r="N18" s="930"/>
      <c r="O18" s="932">
        <v>72602</v>
      </c>
      <c r="P18" s="933">
        <v>40.41437509741489</v>
      </c>
      <c r="Q18" s="934">
        <v>50779</v>
      </c>
    </row>
    <row r="19" spans="1:18" s="331" customFormat="1" ht="18" customHeight="1" x14ac:dyDescent="0.25">
      <c r="A19" s="330"/>
      <c r="B19" s="931" t="s">
        <v>40</v>
      </c>
      <c r="C19" s="932">
        <f t="shared" si="1"/>
        <v>112487</v>
      </c>
      <c r="D19" s="933">
        <f t="shared" si="0"/>
        <v>5.0038144593587708</v>
      </c>
      <c r="E19" s="934">
        <f t="shared" si="2"/>
        <v>79522</v>
      </c>
      <c r="F19" s="930"/>
      <c r="G19" s="932">
        <v>33756</v>
      </c>
      <c r="H19" s="933">
        <v>30.008801017006409</v>
      </c>
      <c r="I19" s="934">
        <v>23697</v>
      </c>
      <c r="J19" s="930"/>
      <c r="K19" s="932">
        <v>36910</v>
      </c>
      <c r="L19" s="933">
        <v>32.812680576422167</v>
      </c>
      <c r="M19" s="934">
        <v>26014</v>
      </c>
      <c r="N19" s="930"/>
      <c r="O19" s="932">
        <v>41821</v>
      </c>
      <c r="P19" s="933">
        <v>37.178518406571428</v>
      </c>
      <c r="Q19" s="934">
        <v>29811</v>
      </c>
    </row>
    <row r="20" spans="1:18" s="331" customFormat="1" ht="18" customHeight="1" x14ac:dyDescent="0.25">
      <c r="A20" s="330"/>
      <c r="B20" s="931" t="s">
        <v>41</v>
      </c>
      <c r="C20" s="932">
        <f t="shared" si="1"/>
        <v>299454</v>
      </c>
      <c r="D20" s="933">
        <f t="shared" si="0"/>
        <v>13.32075933319247</v>
      </c>
      <c r="E20" s="934">
        <f t="shared" si="2"/>
        <v>241584</v>
      </c>
      <c r="F20" s="930"/>
      <c r="G20" s="932">
        <v>57059</v>
      </c>
      <c r="H20" s="933">
        <v>19.054345575614285</v>
      </c>
      <c r="I20" s="934">
        <v>45964</v>
      </c>
      <c r="J20" s="930"/>
      <c r="K20" s="932">
        <v>119020</v>
      </c>
      <c r="L20" s="933">
        <v>39.745670453558816</v>
      </c>
      <c r="M20" s="934">
        <v>94378</v>
      </c>
      <c r="N20" s="930"/>
      <c r="O20" s="932">
        <v>123375</v>
      </c>
      <c r="P20" s="933">
        <v>41.199983970826906</v>
      </c>
      <c r="Q20" s="934">
        <v>101242</v>
      </c>
    </row>
    <row r="21" spans="1:18" s="331" customFormat="1" ht="18" customHeight="1" x14ac:dyDescent="0.25">
      <c r="A21" s="330"/>
      <c r="B21" s="931" t="s">
        <v>3</v>
      </c>
      <c r="C21" s="932">
        <f t="shared" si="1"/>
        <v>265414</v>
      </c>
      <c r="D21" s="933">
        <f t="shared" si="0"/>
        <v>11.806541297361017</v>
      </c>
      <c r="E21" s="934">
        <f t="shared" si="2"/>
        <v>174851</v>
      </c>
      <c r="F21" s="930"/>
      <c r="G21" s="932">
        <v>71443</v>
      </c>
      <c r="H21" s="933">
        <v>26.91757028642046</v>
      </c>
      <c r="I21" s="934">
        <v>47711</v>
      </c>
      <c r="J21" s="930"/>
      <c r="K21" s="932">
        <v>99711</v>
      </c>
      <c r="L21" s="933">
        <v>37.568101155176443</v>
      </c>
      <c r="M21" s="934">
        <v>65623</v>
      </c>
      <c r="N21" s="930"/>
      <c r="O21" s="932">
        <v>94260</v>
      </c>
      <c r="P21" s="933">
        <v>35.514328558403093</v>
      </c>
      <c r="Q21" s="934">
        <v>61517</v>
      </c>
    </row>
    <row r="22" spans="1:18" s="331" customFormat="1" ht="18" customHeight="1" x14ac:dyDescent="0.25">
      <c r="A22" s="330"/>
      <c r="B22" s="931" t="s">
        <v>2</v>
      </c>
      <c r="C22" s="932">
        <f t="shared" si="1"/>
        <v>44883</v>
      </c>
      <c r="D22" s="933">
        <f t="shared" si="0"/>
        <v>1.9965525294425106</v>
      </c>
      <c r="E22" s="934">
        <f t="shared" si="2"/>
        <v>37508</v>
      </c>
      <c r="F22" s="930"/>
      <c r="G22" s="932">
        <v>13917</v>
      </c>
      <c r="H22" s="933">
        <v>31.007285609250719</v>
      </c>
      <c r="I22" s="934">
        <v>12326</v>
      </c>
      <c r="J22" s="930"/>
      <c r="K22" s="932">
        <v>15223</v>
      </c>
      <c r="L22" s="933">
        <v>33.917073279415369</v>
      </c>
      <c r="M22" s="934">
        <v>12670</v>
      </c>
      <c r="N22" s="930"/>
      <c r="O22" s="932">
        <v>15743</v>
      </c>
      <c r="P22" s="933">
        <v>35.075641111333908</v>
      </c>
      <c r="Q22" s="934">
        <v>12512</v>
      </c>
    </row>
    <row r="23" spans="1:18" s="331" customFormat="1" ht="18" customHeight="1" x14ac:dyDescent="0.25">
      <c r="A23" s="330"/>
      <c r="B23" s="931" t="s">
        <v>35</v>
      </c>
      <c r="C23" s="932">
        <f t="shared" si="1"/>
        <v>131597</v>
      </c>
      <c r="D23" s="933">
        <f t="shared" si="0"/>
        <v>5.8538939735990478</v>
      </c>
      <c r="E23" s="934">
        <f t="shared" si="2"/>
        <v>86858</v>
      </c>
      <c r="F23" s="930"/>
      <c r="G23" s="932">
        <v>39977</v>
      </c>
      <c r="H23" s="933">
        <v>30.378352090093241</v>
      </c>
      <c r="I23" s="934">
        <v>27491</v>
      </c>
      <c r="J23" s="930"/>
      <c r="K23" s="932">
        <v>44532</v>
      </c>
      <c r="L23" s="933">
        <v>33.839677196288669</v>
      </c>
      <c r="M23" s="934">
        <v>29536</v>
      </c>
      <c r="N23" s="930"/>
      <c r="O23" s="932">
        <v>47088</v>
      </c>
      <c r="P23" s="933">
        <v>35.781970713618094</v>
      </c>
      <c r="Q23" s="934">
        <v>29831</v>
      </c>
    </row>
    <row r="24" spans="1:18" s="331" customFormat="1" ht="18" customHeight="1" x14ac:dyDescent="0.25">
      <c r="A24" s="330"/>
      <c r="B24" s="931" t="s">
        <v>42</v>
      </c>
      <c r="C24" s="932">
        <f t="shared" si="1"/>
        <v>283980</v>
      </c>
      <c r="D24" s="933">
        <f t="shared" si="0"/>
        <v>12.632421792462273</v>
      </c>
      <c r="E24" s="934">
        <f t="shared" si="2"/>
        <v>202367</v>
      </c>
      <c r="F24" s="930"/>
      <c r="G24" s="932">
        <v>91513</v>
      </c>
      <c r="H24" s="933">
        <v>32.22515670117614</v>
      </c>
      <c r="I24" s="934">
        <v>65433</v>
      </c>
      <c r="J24" s="930"/>
      <c r="K24" s="932">
        <v>109635</v>
      </c>
      <c r="L24" s="933">
        <v>38.606592013522075</v>
      </c>
      <c r="M24" s="934">
        <v>76388</v>
      </c>
      <c r="N24" s="930"/>
      <c r="O24" s="932">
        <v>82832</v>
      </c>
      <c r="P24" s="933">
        <v>29.168251285301782</v>
      </c>
      <c r="Q24" s="934">
        <v>60546</v>
      </c>
    </row>
    <row r="25" spans="1:18" s="331" customFormat="1" ht="18" customHeight="1" x14ac:dyDescent="0.25">
      <c r="A25" s="330">
        <v>47094</v>
      </c>
      <c r="B25" s="931" t="s">
        <v>43</v>
      </c>
      <c r="C25" s="932">
        <f t="shared" si="1"/>
        <v>63770</v>
      </c>
      <c r="D25" s="933">
        <f t="shared" si="0"/>
        <v>2.8367122251754315</v>
      </c>
      <c r="E25" s="934">
        <f t="shared" si="2"/>
        <v>47962</v>
      </c>
      <c r="F25" s="930"/>
      <c r="G25" s="932">
        <v>17777</v>
      </c>
      <c r="H25" s="933">
        <v>27.876744550729182</v>
      </c>
      <c r="I25" s="934">
        <v>14227</v>
      </c>
      <c r="J25" s="930"/>
      <c r="K25" s="932">
        <v>23595</v>
      </c>
      <c r="L25" s="933">
        <v>37.000156813548692</v>
      </c>
      <c r="M25" s="934">
        <v>17993</v>
      </c>
      <c r="N25" s="930"/>
      <c r="O25" s="932">
        <v>22398</v>
      </c>
      <c r="P25" s="933">
        <v>35.12309863572213</v>
      </c>
      <c r="Q25" s="934">
        <v>15742</v>
      </c>
    </row>
    <row r="26" spans="1:18" s="331" customFormat="1" ht="18" customHeight="1" x14ac:dyDescent="0.25">
      <c r="B26" s="931" t="s">
        <v>44</v>
      </c>
      <c r="C26" s="932">
        <f t="shared" si="1"/>
        <v>24746</v>
      </c>
      <c r="D26" s="933">
        <f t="shared" si="0"/>
        <v>1.1007884698791162</v>
      </c>
      <c r="E26" s="934">
        <f t="shared" si="2"/>
        <v>17306</v>
      </c>
      <c r="F26" s="930"/>
      <c r="G26" s="932">
        <v>4129</v>
      </c>
      <c r="H26" s="933">
        <v>16.685524933322558</v>
      </c>
      <c r="I26" s="934">
        <v>3233</v>
      </c>
      <c r="J26" s="930"/>
      <c r="K26" s="932">
        <v>8923</v>
      </c>
      <c r="L26" s="933">
        <v>36.058352865109512</v>
      </c>
      <c r="M26" s="934">
        <v>6580</v>
      </c>
      <c r="N26" s="930"/>
      <c r="O26" s="932">
        <v>11694</v>
      </c>
      <c r="P26" s="933">
        <v>47.256122201567926</v>
      </c>
      <c r="Q26" s="934">
        <v>7493</v>
      </c>
    </row>
    <row r="27" spans="1:18" s="331" customFormat="1" ht="18" customHeight="1" x14ac:dyDescent="0.25">
      <c r="B27" s="931" t="s">
        <v>45</v>
      </c>
      <c r="C27" s="932">
        <f t="shared" si="1"/>
        <v>104864</v>
      </c>
      <c r="D27" s="933">
        <f t="shared" si="0"/>
        <v>4.6647168069750116</v>
      </c>
      <c r="E27" s="934">
        <f t="shared" si="2"/>
        <v>72880</v>
      </c>
      <c r="F27" s="930"/>
      <c r="G27" s="932">
        <v>24566</v>
      </c>
      <c r="H27" s="933">
        <v>23.426533414708576</v>
      </c>
      <c r="I27" s="934">
        <v>17179</v>
      </c>
      <c r="J27" s="930"/>
      <c r="K27" s="932">
        <v>35517</v>
      </c>
      <c r="L27" s="933">
        <v>33.869583460482147</v>
      </c>
      <c r="M27" s="934">
        <v>24075</v>
      </c>
      <c r="N27" s="930"/>
      <c r="O27" s="932">
        <v>44781</v>
      </c>
      <c r="P27" s="933">
        <v>42.703883124809281</v>
      </c>
      <c r="Q27" s="934">
        <v>31626</v>
      </c>
    </row>
    <row r="28" spans="1:18" s="331" customFormat="1" ht="18" customHeight="1" x14ac:dyDescent="0.25">
      <c r="B28" s="931" t="s">
        <v>46</v>
      </c>
      <c r="C28" s="932">
        <f t="shared" si="1"/>
        <v>14260</v>
      </c>
      <c r="D28" s="933">
        <f t="shared" si="0"/>
        <v>0.63433458257804065</v>
      </c>
      <c r="E28" s="934">
        <f t="shared" si="2"/>
        <v>9314</v>
      </c>
      <c r="F28" s="930"/>
      <c r="G28" s="932">
        <v>3453</v>
      </c>
      <c r="H28" s="933">
        <v>24.214586255259469</v>
      </c>
      <c r="I28" s="934">
        <v>2201</v>
      </c>
      <c r="J28" s="930"/>
      <c r="K28" s="932">
        <v>6511</v>
      </c>
      <c r="L28" s="933">
        <v>45.659186535764377</v>
      </c>
      <c r="M28" s="934">
        <v>4133</v>
      </c>
      <c r="N28" s="930"/>
      <c r="O28" s="932">
        <v>4296</v>
      </c>
      <c r="P28" s="933">
        <v>30.126227208976157</v>
      </c>
      <c r="Q28" s="934">
        <v>2980</v>
      </c>
    </row>
    <row r="29" spans="1:18" s="331" customFormat="1" ht="18" customHeight="1" x14ac:dyDescent="0.25">
      <c r="B29" s="952" t="s">
        <v>1</v>
      </c>
      <c r="C29" s="946">
        <f t="shared" si="1"/>
        <v>5236</v>
      </c>
      <c r="D29" s="933">
        <f t="shared" si="0"/>
        <v>0.23291555921308701</v>
      </c>
      <c r="E29" s="948">
        <f t="shared" si="2"/>
        <v>3873</v>
      </c>
      <c r="F29" s="930"/>
      <c r="G29" s="932">
        <v>1545</v>
      </c>
      <c r="H29" s="949">
        <v>29.507257448433922</v>
      </c>
      <c r="I29" s="934">
        <v>1183</v>
      </c>
      <c r="J29" s="930"/>
      <c r="K29" s="946">
        <v>1932</v>
      </c>
      <c r="L29" s="949">
        <v>36.898395721925134</v>
      </c>
      <c r="M29" s="948">
        <v>1448</v>
      </c>
      <c r="N29" s="930"/>
      <c r="O29" s="946">
        <v>1759</v>
      </c>
      <c r="P29" s="949">
        <v>33.594346829640948</v>
      </c>
      <c r="Q29" s="934">
        <v>1242</v>
      </c>
    </row>
    <row r="30" spans="1:18" s="319" customFormat="1" ht="18" customHeight="1" x14ac:dyDescent="0.25">
      <c r="B30" s="1274" t="s">
        <v>0</v>
      </c>
      <c r="C30" s="1275">
        <f>SUM(C12:C29)</f>
        <v>2248025</v>
      </c>
      <c r="D30" s="1276">
        <f>C30/C$30*100</f>
        <v>100</v>
      </c>
      <c r="E30" s="1277">
        <f>SUM(E12:E29)</f>
        <v>1595145</v>
      </c>
      <c r="F30" s="1278"/>
      <c r="G30" s="1279">
        <f>SUM(G12:G29)</f>
        <v>579594</v>
      </c>
      <c r="H30" s="1280">
        <f t="shared" ref="H30" si="3">G30/$C30*100</f>
        <v>25.782364519967526</v>
      </c>
      <c r="I30" s="1279">
        <f>SUM(I12:I29)</f>
        <v>422098</v>
      </c>
      <c r="J30" s="1278"/>
      <c r="K30" s="1279">
        <f>SUM(K12:K29)</f>
        <v>851676</v>
      </c>
      <c r="L30" s="1281">
        <f t="shared" ref="L30" si="4">K30/$C30*100</f>
        <v>37.885521735745819</v>
      </c>
      <c r="M30" s="1277">
        <f>SUM(M12:M29)</f>
        <v>600811</v>
      </c>
      <c r="N30" s="1278"/>
      <c r="O30" s="1282">
        <f>SUM(O12:O29)</f>
        <v>816755</v>
      </c>
      <c r="P30" s="1283">
        <f t="shared" ref="P30" si="5">O30/$C30*100</f>
        <v>36.332113744286652</v>
      </c>
      <c r="Q30" s="1279">
        <f>SUM(Q12:Q29)</f>
        <v>572236</v>
      </c>
      <c r="R30" s="1115"/>
    </row>
    <row r="31" spans="1:18" s="328" customFormat="1" ht="6.75" customHeight="1" x14ac:dyDescent="0.25">
      <c r="B31" s="1660"/>
      <c r="C31" s="1660"/>
      <c r="D31" s="1660"/>
      <c r="E31" s="947"/>
      <c r="F31" s="779"/>
      <c r="G31" s="950"/>
      <c r="I31" s="951"/>
      <c r="M31" s="950"/>
    </row>
    <row r="32" spans="1:18" ht="24.75" customHeight="1" x14ac:dyDescent="0.35">
      <c r="B32" s="1656" t="s">
        <v>78</v>
      </c>
      <c r="C32" s="1656"/>
      <c r="D32" s="1656"/>
      <c r="E32" s="1656"/>
      <c r="F32" s="1656"/>
      <c r="G32" s="1656"/>
      <c r="H32" s="1656"/>
      <c r="I32" s="1656"/>
      <c r="J32" s="1656"/>
      <c r="K32" s="1656"/>
      <c r="L32" s="1656"/>
      <c r="M32" s="1656"/>
      <c r="N32" s="1656"/>
      <c r="O32" s="1656"/>
      <c r="P32" s="1656"/>
      <c r="Q32" s="1656"/>
    </row>
    <row r="33" spans="2:11" x14ac:dyDescent="0.35">
      <c r="G33" s="935"/>
      <c r="K33" s="935"/>
    </row>
    <row r="34" spans="2:11" x14ac:dyDescent="0.35">
      <c r="B34" s="935"/>
      <c r="K34" s="935"/>
    </row>
  </sheetData>
  <mergeCells count="15">
    <mergeCell ref="B32:Q32"/>
    <mergeCell ref="G9:H9"/>
    <mergeCell ref="K9:L9"/>
    <mergeCell ref="O9:P9"/>
    <mergeCell ref="B31:D31"/>
    <mergeCell ref="B2:D2"/>
    <mergeCell ref="G2:P2"/>
    <mergeCell ref="B5:P5"/>
    <mergeCell ref="B7:B10"/>
    <mergeCell ref="C7:E8"/>
    <mergeCell ref="C9:D9"/>
    <mergeCell ref="B4:Q4"/>
    <mergeCell ref="G7:I8"/>
    <mergeCell ref="K7:M8"/>
    <mergeCell ref="O7:Q8"/>
  </mergeCells>
  <printOptions horizontalCentered="1"/>
  <pageMargins left="0" right="0" top="0.43307086614173229" bottom="0.43307086614173229" header="0" footer="0"/>
  <pageSetup paperSize="9" scale="98"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64</v>
      </c>
    </row>
    <row r="2" spans="1:22" s="343" customFormat="1" ht="49.5" customHeight="1" x14ac:dyDescent="0.35">
      <c r="B2" s="1447"/>
      <c r="C2" s="1447"/>
      <c r="D2" s="1447"/>
      <c r="E2" s="1447"/>
      <c r="F2" s="344"/>
      <c r="G2" s="1645"/>
      <c r="H2" s="1645"/>
      <c r="I2" s="1645"/>
      <c r="J2" s="1645"/>
      <c r="K2" s="1645"/>
      <c r="L2" s="1645"/>
      <c r="M2" s="1645"/>
      <c r="N2" s="1645"/>
      <c r="O2" s="1645"/>
      <c r="P2" s="1645"/>
      <c r="Q2" s="1645"/>
      <c r="R2" s="1645"/>
      <c r="T2" s="344"/>
    </row>
    <row r="3" spans="1:22" s="343" customFormat="1" ht="3" customHeight="1" x14ac:dyDescent="0.35">
      <c r="B3" s="344"/>
      <c r="C3" s="344"/>
      <c r="D3" s="344"/>
      <c r="E3" s="344"/>
      <c r="F3" s="344"/>
      <c r="L3" s="344"/>
      <c r="Q3" s="344"/>
      <c r="T3" s="344"/>
    </row>
    <row r="4" spans="1:22" s="345" customFormat="1" ht="15" customHeight="1" x14ac:dyDescent="0.25">
      <c r="B4" s="1474" t="s">
        <v>437</v>
      </c>
      <c r="C4" s="1474"/>
      <c r="D4" s="1474"/>
      <c r="E4" s="1474"/>
      <c r="F4" s="1474"/>
      <c r="G4" s="1474"/>
      <c r="H4" s="1474"/>
      <c r="I4" s="1474"/>
      <c r="J4" s="1474"/>
      <c r="K4" s="1474"/>
      <c r="L4" s="1474"/>
      <c r="M4" s="1474"/>
      <c r="N4" s="1474"/>
      <c r="O4" s="1474"/>
      <c r="P4" s="1474"/>
      <c r="Q4" s="1474"/>
      <c r="R4" s="1474"/>
      <c r="S4" s="1474"/>
      <c r="T4" s="1474"/>
      <c r="U4" s="924"/>
    </row>
    <row r="5" spans="1:22" s="345" customFormat="1" ht="15" customHeight="1" x14ac:dyDescent="0.25">
      <c r="B5" s="1475" t="str">
        <f>porsaad!$B$6</f>
        <v>Situación a 31 de agosto de 2025</v>
      </c>
      <c r="C5" s="1475"/>
      <c r="D5" s="1475"/>
      <c r="E5" s="1475"/>
      <c r="F5" s="1475"/>
      <c r="G5" s="1475"/>
      <c r="H5" s="1475"/>
      <c r="I5" s="1475"/>
      <c r="J5" s="1475"/>
      <c r="K5" s="1475"/>
      <c r="L5" s="1475"/>
      <c r="M5" s="1475"/>
      <c r="N5" s="1475"/>
      <c r="O5" s="1475"/>
      <c r="P5" s="1475"/>
      <c r="Q5" s="1475"/>
      <c r="R5" s="1475"/>
      <c r="S5" s="1475"/>
      <c r="T5" s="1475"/>
      <c r="U5" s="925"/>
      <c r="V5" s="875"/>
    </row>
    <row r="6" spans="1:22" s="345" customFormat="1" ht="4.5" customHeight="1" x14ac:dyDescent="0.25"/>
    <row r="7" spans="1:22" s="322" customFormat="1" ht="15" customHeight="1" x14ac:dyDescent="0.25">
      <c r="A7" s="316"/>
      <c r="B7" s="1646" t="s">
        <v>12</v>
      </c>
      <c r="C7" s="920"/>
      <c r="D7" s="1665" t="s">
        <v>72</v>
      </c>
      <c r="E7" s="1651"/>
      <c r="F7" s="920"/>
      <c r="G7" s="1667" t="s">
        <v>31</v>
      </c>
      <c r="H7" s="1668"/>
      <c r="I7" s="1668"/>
      <c r="J7" s="1669"/>
      <c r="K7" s="921"/>
      <c r="L7" s="1667" t="s">
        <v>49</v>
      </c>
      <c r="M7" s="1668"/>
      <c r="N7" s="1668"/>
      <c r="O7" s="1669"/>
      <c r="P7" s="921"/>
      <c r="Q7" s="1667" t="s">
        <v>50</v>
      </c>
      <c r="R7" s="1668"/>
      <c r="S7" s="1668"/>
      <c r="T7" s="1669"/>
    </row>
    <row r="8" spans="1:22" s="322" customFormat="1" ht="35.25" customHeight="1" x14ac:dyDescent="0.25">
      <c r="A8" s="316"/>
      <c r="B8" s="1647"/>
      <c r="C8" s="920"/>
      <c r="D8" s="1666"/>
      <c r="E8" s="1654"/>
      <c r="F8" s="920"/>
      <c r="G8" s="1670" t="s">
        <v>69</v>
      </c>
      <c r="H8" s="1671"/>
      <c r="I8" s="1661" t="s">
        <v>286</v>
      </c>
      <c r="J8" s="1662"/>
      <c r="K8" s="957"/>
      <c r="L8" s="1672" t="s">
        <v>69</v>
      </c>
      <c r="M8" s="1673"/>
      <c r="N8" s="1661" t="s">
        <v>286</v>
      </c>
      <c r="O8" s="1662"/>
      <c r="P8" s="957"/>
      <c r="Q8" s="1672" t="s">
        <v>69</v>
      </c>
      <c r="R8" s="1673"/>
      <c r="S8" s="1661" t="s">
        <v>286</v>
      </c>
      <c r="T8" s="1662"/>
    </row>
    <row r="9" spans="1:22" s="322" customFormat="1" ht="29.25" customHeight="1" x14ac:dyDescent="0.25">
      <c r="A9" s="316"/>
      <c r="B9" s="1648"/>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578</v>
      </c>
      <c r="E11" s="928">
        <f>D11/D$29*100</f>
        <v>0.74640357447248118</v>
      </c>
      <c r="F11" s="930"/>
      <c r="G11" s="927">
        <v>3</v>
      </c>
      <c r="H11" s="928">
        <v>0.51903114186851207</v>
      </c>
      <c r="I11" s="927">
        <v>2</v>
      </c>
      <c r="J11" s="928">
        <v>66.666666666666657</v>
      </c>
      <c r="K11" s="930"/>
      <c r="L11" s="927">
        <v>19</v>
      </c>
      <c r="M11" s="928">
        <v>3.2871972318339098</v>
      </c>
      <c r="N11" s="927">
        <v>16</v>
      </c>
      <c r="O11" s="928">
        <v>84.210526315789465</v>
      </c>
      <c r="P11" s="930"/>
      <c r="Q11" s="927">
        <v>556</v>
      </c>
      <c r="R11" s="928">
        <v>96.193771626297575</v>
      </c>
      <c r="S11" s="927">
        <v>385</v>
      </c>
      <c r="T11" s="928">
        <f>S11/Q11*100</f>
        <v>69.24460431654677</v>
      </c>
    </row>
    <row r="12" spans="1:22" s="331" customFormat="1" ht="18" customHeight="1" x14ac:dyDescent="0.25">
      <c r="A12" s="330"/>
      <c r="B12" s="931" t="s">
        <v>7</v>
      </c>
      <c r="C12" s="930"/>
      <c r="D12" s="932">
        <f t="shared" ref="D12:D28" si="0">G12+L12+Q12</f>
        <v>4879</v>
      </c>
      <c r="E12" s="933">
        <f t="shared" ref="E12:E29" si="1">D12/D$29*100</f>
        <v>6.3005242904000616</v>
      </c>
      <c r="F12" s="930"/>
      <c r="G12" s="932">
        <v>2351</v>
      </c>
      <c r="H12" s="933">
        <v>48.186103709776596</v>
      </c>
      <c r="I12" s="932">
        <v>0</v>
      </c>
      <c r="J12" s="933">
        <v>0</v>
      </c>
      <c r="K12" s="930"/>
      <c r="L12" s="932">
        <v>1436</v>
      </c>
      <c r="M12" s="933">
        <v>29.43226070916171</v>
      </c>
      <c r="N12" s="932">
        <v>18</v>
      </c>
      <c r="O12" s="933">
        <v>1.2534818941504178</v>
      </c>
      <c r="P12" s="930"/>
      <c r="Q12" s="932">
        <v>1092</v>
      </c>
      <c r="R12" s="933">
        <v>22.381635581061694</v>
      </c>
      <c r="S12" s="932">
        <v>232</v>
      </c>
      <c r="T12" s="933">
        <f t="shared" ref="T12:T29" si="2">S12/Q12*100</f>
        <v>21.245421245421245</v>
      </c>
    </row>
    <row r="13" spans="1:22" s="331" customFormat="1" ht="18" customHeight="1" x14ac:dyDescent="0.25">
      <c r="A13" s="330"/>
      <c r="B13" s="931" t="s">
        <v>37</v>
      </c>
      <c r="C13" s="930"/>
      <c r="D13" s="932">
        <f t="shared" si="0"/>
        <v>7549</v>
      </c>
      <c r="E13" s="933">
        <f t="shared" si="1"/>
        <v>9.7484439164234615</v>
      </c>
      <c r="F13" s="930"/>
      <c r="G13" s="932">
        <v>2338</v>
      </c>
      <c r="H13" s="933">
        <v>30.970989535037752</v>
      </c>
      <c r="I13" s="932">
        <v>7</v>
      </c>
      <c r="J13" s="933">
        <v>0.29940119760479045</v>
      </c>
      <c r="K13" s="930"/>
      <c r="L13" s="932">
        <v>2681</v>
      </c>
      <c r="M13" s="933">
        <v>35.514637700357667</v>
      </c>
      <c r="N13" s="932">
        <v>7</v>
      </c>
      <c r="O13" s="933">
        <v>0.26109660574412535</v>
      </c>
      <c r="P13" s="930"/>
      <c r="Q13" s="932">
        <v>2530</v>
      </c>
      <c r="R13" s="933">
        <v>33.51437276460458</v>
      </c>
      <c r="S13" s="932">
        <v>1729</v>
      </c>
      <c r="T13" s="933">
        <f t="shared" si="2"/>
        <v>68.339920948616609</v>
      </c>
    </row>
    <row r="14" spans="1:22" s="331" customFormat="1" ht="18" customHeight="1" x14ac:dyDescent="0.25">
      <c r="A14" s="330"/>
      <c r="B14" s="931" t="s">
        <v>38</v>
      </c>
      <c r="C14" s="930"/>
      <c r="D14" s="932">
        <f t="shared" si="0"/>
        <v>3585</v>
      </c>
      <c r="E14" s="933">
        <f t="shared" si="1"/>
        <v>4.6295100596606318</v>
      </c>
      <c r="F14" s="930"/>
      <c r="G14" s="932">
        <v>420</v>
      </c>
      <c r="H14" s="933">
        <v>11.715481171548117</v>
      </c>
      <c r="I14" s="932">
        <v>23</v>
      </c>
      <c r="J14" s="933">
        <v>5.4761904761904763</v>
      </c>
      <c r="K14" s="930"/>
      <c r="L14" s="932">
        <v>923</v>
      </c>
      <c r="M14" s="933">
        <v>25.746164574616458</v>
      </c>
      <c r="N14" s="932">
        <v>43</v>
      </c>
      <c r="O14" s="933">
        <v>4.6587215601300107</v>
      </c>
      <c r="P14" s="930"/>
      <c r="Q14" s="932">
        <v>2242</v>
      </c>
      <c r="R14" s="933">
        <v>62.538354253835429</v>
      </c>
      <c r="S14" s="932">
        <v>213</v>
      </c>
      <c r="T14" s="933">
        <f t="shared" si="2"/>
        <v>9.5004460303300622</v>
      </c>
    </row>
    <row r="15" spans="1:22" s="331" customFormat="1" ht="18" customHeight="1" x14ac:dyDescent="0.25">
      <c r="A15" s="330"/>
      <c r="B15" s="931" t="s">
        <v>6</v>
      </c>
      <c r="C15" s="930"/>
      <c r="D15" s="932">
        <f t="shared" si="0"/>
        <v>1739</v>
      </c>
      <c r="E15" s="933">
        <f t="shared" si="1"/>
        <v>2.2456675017433301</v>
      </c>
      <c r="F15" s="930"/>
      <c r="G15" s="932">
        <v>626</v>
      </c>
      <c r="H15" s="933">
        <v>35.997699827487061</v>
      </c>
      <c r="I15" s="932">
        <v>87</v>
      </c>
      <c r="J15" s="933">
        <v>13.897763578274761</v>
      </c>
      <c r="K15" s="930"/>
      <c r="L15" s="932">
        <v>564</v>
      </c>
      <c r="M15" s="933">
        <v>32.432432432432435</v>
      </c>
      <c r="N15" s="932">
        <v>112</v>
      </c>
      <c r="O15" s="933">
        <v>19.858156028368796</v>
      </c>
      <c r="P15" s="930"/>
      <c r="Q15" s="932">
        <v>549</v>
      </c>
      <c r="R15" s="933">
        <v>31.569867740080504</v>
      </c>
      <c r="S15" s="932">
        <v>161</v>
      </c>
      <c r="T15" s="933">
        <f t="shared" si="2"/>
        <v>29.326047358834245</v>
      </c>
    </row>
    <row r="16" spans="1:22" s="331" customFormat="1" ht="18" customHeight="1" x14ac:dyDescent="0.25">
      <c r="A16" s="330"/>
      <c r="B16" s="931" t="s">
        <v>5</v>
      </c>
      <c r="C16" s="930"/>
      <c r="D16" s="932">
        <f t="shared" si="0"/>
        <v>6486</v>
      </c>
      <c r="E16" s="933">
        <f t="shared" si="1"/>
        <v>8.3757328443399874</v>
      </c>
      <c r="F16" s="930"/>
      <c r="G16" s="932">
        <v>2387</v>
      </c>
      <c r="H16" s="933">
        <v>36.802343509096517</v>
      </c>
      <c r="I16" s="932">
        <v>0</v>
      </c>
      <c r="J16" s="933">
        <v>0</v>
      </c>
      <c r="K16" s="930"/>
      <c r="L16" s="932">
        <v>3372</v>
      </c>
      <c r="M16" s="933">
        <v>51.988899167437566</v>
      </c>
      <c r="N16" s="932">
        <v>0</v>
      </c>
      <c r="O16" s="933">
        <v>0</v>
      </c>
      <c r="P16" s="930"/>
      <c r="Q16" s="932">
        <v>727</v>
      </c>
      <c r="R16" s="933">
        <v>11.208757323465926</v>
      </c>
      <c r="S16" s="932">
        <v>100</v>
      </c>
      <c r="T16" s="933">
        <f t="shared" si="2"/>
        <v>13.75515818431912</v>
      </c>
    </row>
    <row r="17" spans="1:20" s="331" customFormat="1" ht="18" customHeight="1" x14ac:dyDescent="0.25">
      <c r="A17" s="330"/>
      <c r="B17" s="931" t="s">
        <v>4</v>
      </c>
      <c r="C17" s="930"/>
      <c r="D17" s="932">
        <f t="shared" si="0"/>
        <v>14224</v>
      </c>
      <c r="E17" s="933">
        <f t="shared" si="1"/>
        <v>18.368242981481959</v>
      </c>
      <c r="F17" s="930"/>
      <c r="G17" s="932">
        <v>5838</v>
      </c>
      <c r="H17" s="933">
        <v>41.04330708661417</v>
      </c>
      <c r="I17" s="932">
        <v>8</v>
      </c>
      <c r="J17" s="933">
        <v>0.13703323055841041</v>
      </c>
      <c r="K17" s="930"/>
      <c r="L17" s="932">
        <v>4741</v>
      </c>
      <c r="M17" s="933">
        <v>33.330989876265463</v>
      </c>
      <c r="N17" s="932">
        <v>28</v>
      </c>
      <c r="O17" s="933">
        <v>0.5905927019616114</v>
      </c>
      <c r="P17" s="930"/>
      <c r="Q17" s="932">
        <v>3645</v>
      </c>
      <c r="R17" s="933">
        <v>25.625703037120363</v>
      </c>
      <c r="S17" s="932">
        <v>48</v>
      </c>
      <c r="T17" s="933">
        <f t="shared" si="2"/>
        <v>1.3168724279835391</v>
      </c>
    </row>
    <row r="18" spans="1:20" s="331" customFormat="1" ht="18" customHeight="1" x14ac:dyDescent="0.25">
      <c r="A18" s="330"/>
      <c r="B18" s="931" t="s">
        <v>40</v>
      </c>
      <c r="C18" s="930"/>
      <c r="D18" s="932">
        <f t="shared" si="0"/>
        <v>13657</v>
      </c>
      <c r="E18" s="933">
        <f t="shared" si="1"/>
        <v>17.63604431932643</v>
      </c>
      <c r="F18" s="930"/>
      <c r="G18" s="932">
        <v>4184</v>
      </c>
      <c r="H18" s="933">
        <v>30.63630372702643</v>
      </c>
      <c r="I18" s="932">
        <v>216</v>
      </c>
      <c r="J18" s="933">
        <v>5.1625239005736141</v>
      </c>
      <c r="K18" s="930"/>
      <c r="L18" s="932">
        <v>3750</v>
      </c>
      <c r="M18" s="933">
        <v>27.458446218056675</v>
      </c>
      <c r="N18" s="932">
        <v>422</v>
      </c>
      <c r="O18" s="933">
        <v>11.253333333333334</v>
      </c>
      <c r="P18" s="930"/>
      <c r="Q18" s="932">
        <v>5723</v>
      </c>
      <c r="R18" s="933">
        <v>41.905250054916891</v>
      </c>
      <c r="S18" s="932">
        <v>1361</v>
      </c>
      <c r="T18" s="933">
        <f t="shared" si="2"/>
        <v>23.781233618731434</v>
      </c>
    </row>
    <row r="19" spans="1:20" s="331" customFormat="1" ht="18" customHeight="1" x14ac:dyDescent="0.25">
      <c r="A19" s="330"/>
      <c r="B19" s="931" t="s">
        <v>41</v>
      </c>
      <c r="C19" s="930"/>
      <c r="D19" s="932">
        <f t="shared" si="0"/>
        <v>15</v>
      </c>
      <c r="E19" s="933">
        <f t="shared" si="1"/>
        <v>1.9370334977659547E-2</v>
      </c>
      <c r="F19" s="930"/>
      <c r="G19" s="932">
        <v>9</v>
      </c>
      <c r="H19" s="933">
        <v>60</v>
      </c>
      <c r="I19" s="932">
        <v>8</v>
      </c>
      <c r="J19" s="933">
        <v>88.888888888888886</v>
      </c>
      <c r="K19" s="930"/>
      <c r="L19" s="932">
        <v>5</v>
      </c>
      <c r="M19" s="933">
        <v>33.333333333333329</v>
      </c>
      <c r="N19" s="932">
        <v>5</v>
      </c>
      <c r="O19" s="933">
        <v>100</v>
      </c>
      <c r="P19" s="930"/>
      <c r="Q19" s="932">
        <v>1</v>
      </c>
      <c r="R19" s="933">
        <v>6.666666666666667</v>
      </c>
      <c r="S19" s="932">
        <v>1</v>
      </c>
      <c r="T19" s="933">
        <f t="shared" si="2"/>
        <v>100</v>
      </c>
    </row>
    <row r="20" spans="1:20" s="331" customFormat="1" ht="18" customHeight="1" x14ac:dyDescent="0.25">
      <c r="A20" s="330"/>
      <c r="B20" s="931" t="s">
        <v>3</v>
      </c>
      <c r="C20" s="930"/>
      <c r="D20" s="932">
        <f t="shared" si="0"/>
        <v>1742</v>
      </c>
      <c r="E20" s="933">
        <f t="shared" si="1"/>
        <v>2.249541568738862</v>
      </c>
      <c r="F20" s="930"/>
      <c r="G20" s="932">
        <v>23</v>
      </c>
      <c r="H20" s="933">
        <v>1.320321469575201</v>
      </c>
      <c r="I20" s="932">
        <v>1</v>
      </c>
      <c r="J20" s="933">
        <v>4.3478260869565215</v>
      </c>
      <c r="K20" s="930"/>
      <c r="L20" s="932">
        <v>342</v>
      </c>
      <c r="M20" s="933">
        <v>19.632606199770379</v>
      </c>
      <c r="N20" s="932">
        <v>66</v>
      </c>
      <c r="O20" s="933">
        <v>19.298245614035086</v>
      </c>
      <c r="P20" s="930"/>
      <c r="Q20" s="932">
        <v>1377</v>
      </c>
      <c r="R20" s="933">
        <v>79.047072330654416</v>
      </c>
      <c r="S20" s="932">
        <v>373</v>
      </c>
      <c r="T20" s="933">
        <f t="shared" si="2"/>
        <v>27.087872185911401</v>
      </c>
    </row>
    <row r="21" spans="1:20" s="331" customFormat="1" ht="18" customHeight="1" x14ac:dyDescent="0.25">
      <c r="A21" s="330"/>
      <c r="B21" s="931" t="s">
        <v>2</v>
      </c>
      <c r="C21" s="930"/>
      <c r="D21" s="932">
        <f t="shared" si="0"/>
        <v>1815</v>
      </c>
      <c r="E21" s="933">
        <f t="shared" si="1"/>
        <v>2.3438105322968052</v>
      </c>
      <c r="F21" s="930"/>
      <c r="G21" s="932">
        <v>425</v>
      </c>
      <c r="H21" s="933">
        <v>23.415977961432507</v>
      </c>
      <c r="I21" s="932">
        <v>70</v>
      </c>
      <c r="J21" s="933">
        <v>16.470588235294116</v>
      </c>
      <c r="K21" s="930"/>
      <c r="L21" s="932">
        <v>434</v>
      </c>
      <c r="M21" s="933">
        <v>23.911845730027547</v>
      </c>
      <c r="N21" s="932">
        <v>97</v>
      </c>
      <c r="O21" s="933">
        <v>22.350230414746544</v>
      </c>
      <c r="P21" s="930"/>
      <c r="Q21" s="932">
        <v>956</v>
      </c>
      <c r="R21" s="933">
        <v>52.672176308539939</v>
      </c>
      <c r="S21" s="932">
        <v>770</v>
      </c>
      <c r="T21" s="933">
        <f t="shared" si="2"/>
        <v>80.543933054393307</v>
      </c>
    </row>
    <row r="22" spans="1:20" s="331" customFormat="1" ht="18" customHeight="1" x14ac:dyDescent="0.25">
      <c r="A22" s="330"/>
      <c r="B22" s="931" t="s">
        <v>35</v>
      </c>
      <c r="C22" s="930"/>
      <c r="D22" s="932">
        <f t="shared" si="0"/>
        <v>6099</v>
      </c>
      <c r="E22" s="933">
        <f t="shared" si="1"/>
        <v>7.8759782019163715</v>
      </c>
      <c r="F22" s="930"/>
      <c r="G22" s="932">
        <v>1491</v>
      </c>
      <c r="H22" s="933">
        <v>24.446630595179538</v>
      </c>
      <c r="I22" s="932">
        <v>6</v>
      </c>
      <c r="J22" s="933">
        <v>0.4024144869215292</v>
      </c>
      <c r="K22" s="930"/>
      <c r="L22" s="932">
        <v>2213</v>
      </c>
      <c r="M22" s="933">
        <v>36.284636825709136</v>
      </c>
      <c r="N22" s="932">
        <v>54</v>
      </c>
      <c r="O22" s="933">
        <v>2.4401265250790782</v>
      </c>
      <c r="P22" s="930"/>
      <c r="Q22" s="932">
        <v>2395</v>
      </c>
      <c r="R22" s="933">
        <v>39.26873257911133</v>
      </c>
      <c r="S22" s="932">
        <v>157</v>
      </c>
      <c r="T22" s="933">
        <f t="shared" si="2"/>
        <v>6.5553235908141962</v>
      </c>
    </row>
    <row r="23" spans="1:20" s="331" customFormat="1" ht="18" customHeight="1" x14ac:dyDescent="0.25">
      <c r="A23" s="330"/>
      <c r="B23" s="931" t="s">
        <v>42</v>
      </c>
      <c r="C23" s="930"/>
      <c r="D23" s="932">
        <f t="shared" si="0"/>
        <v>6257</v>
      </c>
      <c r="E23" s="933">
        <f t="shared" si="1"/>
        <v>8.0800123970143858</v>
      </c>
      <c r="F23" s="930"/>
      <c r="G23" s="932">
        <v>2464</v>
      </c>
      <c r="H23" s="933">
        <v>39.379894518139686</v>
      </c>
      <c r="I23" s="932">
        <v>17</v>
      </c>
      <c r="J23" s="933">
        <v>0.68993506493506496</v>
      </c>
      <c r="K23" s="930"/>
      <c r="L23" s="932">
        <v>2757</v>
      </c>
      <c r="M23" s="933">
        <v>44.062649832187951</v>
      </c>
      <c r="N23" s="932">
        <v>42</v>
      </c>
      <c r="O23" s="933">
        <v>1.5233949945593037</v>
      </c>
      <c r="P23" s="930"/>
      <c r="Q23" s="932">
        <v>1036</v>
      </c>
      <c r="R23" s="933">
        <v>16.557455649672367</v>
      </c>
      <c r="S23" s="932">
        <v>82</v>
      </c>
      <c r="T23" s="933">
        <f t="shared" si="2"/>
        <v>7.9150579150579148</v>
      </c>
    </row>
    <row r="24" spans="1:20" s="331" customFormat="1" ht="18" customHeight="1" x14ac:dyDescent="0.25">
      <c r="A24" s="330">
        <v>47094</v>
      </c>
      <c r="B24" s="931" t="s">
        <v>43</v>
      </c>
      <c r="C24" s="930"/>
      <c r="D24" s="932">
        <f t="shared" si="0"/>
        <v>3329</v>
      </c>
      <c r="E24" s="933">
        <f t="shared" si="1"/>
        <v>4.2989230093752422</v>
      </c>
      <c r="F24" s="930"/>
      <c r="G24" s="932">
        <v>1202</v>
      </c>
      <c r="H24" s="933">
        <v>36.106939020726948</v>
      </c>
      <c r="I24" s="932">
        <v>46</v>
      </c>
      <c r="J24" s="933">
        <v>3.8269550748752081</v>
      </c>
      <c r="K24" s="930"/>
      <c r="L24" s="932">
        <v>1690</v>
      </c>
      <c r="M24" s="933">
        <v>50.765995794532891</v>
      </c>
      <c r="N24" s="932">
        <v>182</v>
      </c>
      <c r="O24" s="933">
        <v>10.76923076923077</v>
      </c>
      <c r="P24" s="930"/>
      <c r="Q24" s="932">
        <v>437</v>
      </c>
      <c r="R24" s="933">
        <v>13.127065184740161</v>
      </c>
      <c r="S24" s="932">
        <v>75</v>
      </c>
      <c r="T24" s="933">
        <f t="shared" si="2"/>
        <v>17.162471395881006</v>
      </c>
    </row>
    <row r="25" spans="1:20" s="331" customFormat="1" ht="18" customHeight="1" x14ac:dyDescent="0.25">
      <c r="B25" s="931" t="s">
        <v>44</v>
      </c>
      <c r="C25" s="930"/>
      <c r="D25" s="932">
        <f t="shared" si="0"/>
        <v>2400</v>
      </c>
      <c r="E25" s="933">
        <f t="shared" si="1"/>
        <v>3.0992535964255277</v>
      </c>
      <c r="F25" s="930"/>
      <c r="G25" s="932">
        <v>329</v>
      </c>
      <c r="H25" s="933">
        <v>13.708333333333334</v>
      </c>
      <c r="I25" s="932">
        <v>0</v>
      </c>
      <c r="J25" s="933">
        <v>0</v>
      </c>
      <c r="K25" s="930"/>
      <c r="L25" s="932">
        <v>691</v>
      </c>
      <c r="M25" s="933">
        <v>28.791666666666664</v>
      </c>
      <c r="N25" s="932">
        <v>16</v>
      </c>
      <c r="O25" s="933">
        <v>2.3154848046309695</v>
      </c>
      <c r="P25" s="930"/>
      <c r="Q25" s="932">
        <v>1380</v>
      </c>
      <c r="R25" s="933">
        <v>57.499999999999993</v>
      </c>
      <c r="S25" s="932">
        <v>328</v>
      </c>
      <c r="T25" s="933">
        <f t="shared" si="2"/>
        <v>23.768115942028984</v>
      </c>
    </row>
    <row r="26" spans="1:20" s="331" customFormat="1" ht="18" customHeight="1" x14ac:dyDescent="0.25">
      <c r="B26" s="931" t="s">
        <v>45</v>
      </c>
      <c r="C26" s="930"/>
      <c r="D26" s="932">
        <f t="shared" si="0"/>
        <v>1153</v>
      </c>
      <c r="E26" s="933">
        <f t="shared" si="1"/>
        <v>1.4889330819494304</v>
      </c>
      <c r="F26" s="930"/>
      <c r="G26" s="932">
        <v>281</v>
      </c>
      <c r="H26" s="933">
        <v>24.371205550737209</v>
      </c>
      <c r="I26" s="932">
        <v>19</v>
      </c>
      <c r="J26" s="933">
        <v>6.7615658362989333</v>
      </c>
      <c r="K26" s="930"/>
      <c r="L26" s="932">
        <v>488</v>
      </c>
      <c r="M26" s="933">
        <v>42.32437120555074</v>
      </c>
      <c r="N26" s="932">
        <v>31</v>
      </c>
      <c r="O26" s="933">
        <v>6.3524590163934427</v>
      </c>
      <c r="P26" s="930"/>
      <c r="Q26" s="932">
        <v>384</v>
      </c>
      <c r="R26" s="933">
        <v>33.304423243712058</v>
      </c>
      <c r="S26" s="932">
        <v>22</v>
      </c>
      <c r="T26" s="933">
        <f t="shared" si="2"/>
        <v>5.7291666666666661</v>
      </c>
    </row>
    <row r="27" spans="1:20" s="331" customFormat="1" ht="18" customHeight="1" x14ac:dyDescent="0.25">
      <c r="B27" s="931" t="s">
        <v>46</v>
      </c>
      <c r="C27" s="930"/>
      <c r="D27" s="932">
        <f t="shared" si="0"/>
        <v>1151</v>
      </c>
      <c r="E27" s="933">
        <f t="shared" si="1"/>
        <v>1.4863503706190759</v>
      </c>
      <c r="F27" s="930"/>
      <c r="G27" s="932">
        <v>376</v>
      </c>
      <c r="H27" s="933">
        <v>32.667245873153774</v>
      </c>
      <c r="I27" s="932">
        <v>7</v>
      </c>
      <c r="J27" s="933">
        <v>1.8617021276595744</v>
      </c>
      <c r="K27" s="930"/>
      <c r="L27" s="932">
        <v>581</v>
      </c>
      <c r="M27" s="933">
        <v>50.477845351867941</v>
      </c>
      <c r="N27" s="932">
        <v>13</v>
      </c>
      <c r="O27" s="933">
        <v>2.2375215146299485</v>
      </c>
      <c r="P27" s="930"/>
      <c r="Q27" s="932">
        <v>194</v>
      </c>
      <c r="R27" s="933">
        <v>16.854908774978281</v>
      </c>
      <c r="S27" s="932">
        <v>11</v>
      </c>
      <c r="T27" s="933">
        <f t="shared" si="2"/>
        <v>5.6701030927835054</v>
      </c>
    </row>
    <row r="28" spans="1:20" s="331" customFormat="1" ht="18" customHeight="1" x14ac:dyDescent="0.25">
      <c r="B28" s="953" t="s">
        <v>1</v>
      </c>
      <c r="C28" s="930"/>
      <c r="D28" s="954">
        <f t="shared" si="0"/>
        <v>780</v>
      </c>
      <c r="E28" s="955">
        <f t="shared" si="1"/>
        <v>1.0072574188382966</v>
      </c>
      <c r="F28" s="930"/>
      <c r="G28" s="954">
        <v>192</v>
      </c>
      <c r="H28" s="955">
        <v>24.615384615384617</v>
      </c>
      <c r="I28" s="954">
        <v>14</v>
      </c>
      <c r="J28" s="955">
        <v>7.291666666666667</v>
      </c>
      <c r="K28" s="930"/>
      <c r="L28" s="954">
        <v>269</v>
      </c>
      <c r="M28" s="955">
        <v>34.487179487179489</v>
      </c>
      <c r="N28" s="954">
        <v>29</v>
      </c>
      <c r="O28" s="955">
        <v>10.780669144981413</v>
      </c>
      <c r="P28" s="930"/>
      <c r="Q28" s="954">
        <v>319</v>
      </c>
      <c r="R28" s="955">
        <v>40.897435897435898</v>
      </c>
      <c r="S28" s="954">
        <v>50</v>
      </c>
      <c r="T28" s="955">
        <f t="shared" si="2"/>
        <v>15.673981191222571</v>
      </c>
    </row>
    <row r="29" spans="1:20" s="319" customFormat="1" ht="18" customHeight="1" x14ac:dyDescent="0.25">
      <c r="B29" s="1284" t="s">
        <v>0</v>
      </c>
      <c r="C29" s="1277"/>
      <c r="D29" s="1285">
        <f>SUM(D11:D28)</f>
        <v>77438</v>
      </c>
      <c r="E29" s="1286">
        <f t="shared" si="1"/>
        <v>100</v>
      </c>
      <c r="F29" s="1277"/>
      <c r="G29" s="1285">
        <f>SUM(G11:G28)</f>
        <v>24939</v>
      </c>
      <c r="H29" s="1286">
        <f t="shared" ref="H29" si="3">G29/$D29*100</f>
        <v>32.205118933856767</v>
      </c>
      <c r="I29" s="1285">
        <f>SUM(I11:I28)</f>
        <v>531</v>
      </c>
      <c r="J29" s="1286">
        <f t="shared" ref="J29" si="4">I29/G29*100</f>
        <v>2.1291952363767592</v>
      </c>
      <c r="K29" s="1277"/>
      <c r="L29" s="1285">
        <f>SUM(L11:L28)</f>
        <v>26956</v>
      </c>
      <c r="M29" s="1286">
        <f t="shared" ref="M29" si="5">L29/$D29*100</f>
        <v>34.809783310519379</v>
      </c>
      <c r="N29" s="1285">
        <f>SUM(N11:N28)</f>
        <v>1181</v>
      </c>
      <c r="O29" s="1286">
        <f t="shared" ref="O29" si="6">N29/L29*100</f>
        <v>4.3812138299450956</v>
      </c>
      <c r="P29" s="1277"/>
      <c r="Q29" s="1285">
        <f>SUM(Q11:Q28)</f>
        <v>25543</v>
      </c>
      <c r="R29" s="1286">
        <f t="shared" ref="R29" si="7">Q29/$D29*100</f>
        <v>32.985097755623855</v>
      </c>
      <c r="S29" s="1285">
        <f>SUM(S11:S28)</f>
        <v>6098</v>
      </c>
      <c r="T29" s="1286">
        <f t="shared" si="2"/>
        <v>23.873468269193125</v>
      </c>
    </row>
    <row r="30" spans="1:20" s="328" customFormat="1" ht="6.75" customHeight="1" x14ac:dyDescent="0.25">
      <c r="B30" s="1663"/>
      <c r="C30" s="1663"/>
      <c r="D30" s="1663"/>
      <c r="E30" s="1663"/>
      <c r="F30" s="779"/>
    </row>
    <row r="31" spans="1:20" x14ac:dyDescent="0.35">
      <c r="B31" s="1664"/>
      <c r="C31" s="1664"/>
      <c r="D31" s="1664"/>
      <c r="E31" s="1664"/>
      <c r="F31" s="1664"/>
      <c r="G31" s="1664"/>
      <c r="H31" s="1664"/>
      <c r="I31" s="1664"/>
      <c r="J31" s="1664"/>
      <c r="K31" s="1664"/>
      <c r="L31" s="1664"/>
      <c r="M31" s="1664"/>
      <c r="N31" s="1664"/>
      <c r="O31" s="1664"/>
      <c r="P31" s="1664"/>
      <c r="Q31" s="1664"/>
      <c r="R31" s="1664"/>
    </row>
    <row r="32" spans="1:20" x14ac:dyDescent="0.35">
      <c r="G32" s="935"/>
      <c r="L32" s="935"/>
    </row>
    <row r="33" spans="2:12" x14ac:dyDescent="0.35">
      <c r="B33" s="935"/>
      <c r="L33" s="935"/>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0:E30"/>
    <mergeCell ref="B31:R31"/>
  </mergeCells>
  <printOptions horizontalCentered="1"/>
  <pageMargins left="0" right="0" top="0.43307086614173229" bottom="0.43307086614173229" header="0" footer="0"/>
  <pageSetup paperSize="9" scale="98"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55</v>
      </c>
    </row>
    <row r="2" spans="1:22" s="343" customFormat="1" ht="49.5" customHeight="1" x14ac:dyDescent="0.35">
      <c r="B2" s="1447"/>
      <c r="C2" s="1447"/>
      <c r="D2" s="1447"/>
      <c r="E2" s="1447"/>
      <c r="F2" s="344"/>
      <c r="G2" s="1645"/>
      <c r="H2" s="1645"/>
      <c r="I2" s="1645"/>
      <c r="J2" s="1645"/>
      <c r="K2" s="1645"/>
      <c r="L2" s="1645"/>
      <c r="M2" s="1645"/>
      <c r="N2" s="1645"/>
      <c r="O2" s="1645"/>
      <c r="P2" s="1645"/>
      <c r="Q2" s="1645"/>
      <c r="R2" s="1645"/>
      <c r="T2" s="344"/>
    </row>
    <row r="3" spans="1:22" s="343" customFormat="1" ht="3" customHeight="1" x14ac:dyDescent="0.35">
      <c r="B3" s="344"/>
      <c r="C3" s="344"/>
      <c r="D3" s="344"/>
      <c r="E3" s="344"/>
      <c r="F3" s="344"/>
      <c r="L3" s="344"/>
      <c r="Q3" s="344"/>
      <c r="T3" s="344"/>
    </row>
    <row r="4" spans="1:22" s="345" customFormat="1" ht="15" customHeight="1" x14ac:dyDescent="0.25">
      <c r="B4" s="1474" t="s">
        <v>436</v>
      </c>
      <c r="C4" s="1474"/>
      <c r="D4" s="1474"/>
      <c r="E4" s="1474"/>
      <c r="F4" s="1474"/>
      <c r="G4" s="1474"/>
      <c r="H4" s="1474"/>
      <c r="I4" s="1474"/>
      <c r="J4" s="1474"/>
      <c r="K4" s="1474"/>
      <c r="L4" s="1474"/>
      <c r="M4" s="1474"/>
      <c r="N4" s="1474"/>
      <c r="O4" s="1474"/>
      <c r="P4" s="1474"/>
      <c r="Q4" s="1474"/>
      <c r="R4" s="1474"/>
      <c r="S4" s="1474"/>
      <c r="T4" s="1474"/>
      <c r="U4" s="924"/>
    </row>
    <row r="5" spans="1:22" s="345" customFormat="1" ht="15" customHeight="1" x14ac:dyDescent="0.25">
      <c r="B5" s="1475" t="str">
        <f>porsaad!$B$6</f>
        <v>Situación a 31 de agosto de 2025</v>
      </c>
      <c r="C5" s="1475"/>
      <c r="D5" s="1475"/>
      <c r="E5" s="1475"/>
      <c r="F5" s="1475"/>
      <c r="G5" s="1475"/>
      <c r="H5" s="1475"/>
      <c r="I5" s="1475"/>
      <c r="J5" s="1475"/>
      <c r="K5" s="1475"/>
      <c r="L5" s="1475"/>
      <c r="M5" s="1475"/>
      <c r="N5" s="1475"/>
      <c r="O5" s="1475"/>
      <c r="P5" s="1475"/>
      <c r="Q5" s="1475"/>
      <c r="R5" s="1475"/>
      <c r="S5" s="1475"/>
      <c r="T5" s="1475"/>
      <c r="U5" s="925"/>
      <c r="V5" s="875"/>
    </row>
    <row r="6" spans="1:22" s="345" customFormat="1" ht="4.5" customHeight="1" x14ac:dyDescent="0.25"/>
    <row r="7" spans="1:22" s="322" customFormat="1" ht="15" customHeight="1" x14ac:dyDescent="0.25">
      <c r="A7" s="316"/>
      <c r="B7" s="1646" t="s">
        <v>12</v>
      </c>
      <c r="C7" s="920"/>
      <c r="D7" s="1665" t="s">
        <v>73</v>
      </c>
      <c r="E7" s="1651"/>
      <c r="F7" s="920"/>
      <c r="G7" s="1667" t="s">
        <v>31</v>
      </c>
      <c r="H7" s="1668"/>
      <c r="I7" s="1668"/>
      <c r="J7" s="1669"/>
      <c r="K7" s="921"/>
      <c r="L7" s="1667" t="s">
        <v>49</v>
      </c>
      <c r="M7" s="1668"/>
      <c r="N7" s="1668"/>
      <c r="O7" s="1669"/>
      <c r="P7" s="921"/>
      <c r="Q7" s="1667" t="s">
        <v>50</v>
      </c>
      <c r="R7" s="1668"/>
      <c r="S7" s="1668"/>
      <c r="T7" s="1669"/>
    </row>
    <row r="8" spans="1:22" s="322" customFormat="1" ht="35.25" customHeight="1" x14ac:dyDescent="0.25">
      <c r="A8" s="316"/>
      <c r="B8" s="1647"/>
      <c r="C8" s="920"/>
      <c r="D8" s="1666"/>
      <c r="E8" s="1654"/>
      <c r="F8" s="920"/>
      <c r="G8" s="1670" t="s">
        <v>69</v>
      </c>
      <c r="H8" s="1671"/>
      <c r="I8" s="1661" t="s">
        <v>129</v>
      </c>
      <c r="J8" s="1662"/>
      <c r="K8" s="957"/>
      <c r="L8" s="1672" t="s">
        <v>69</v>
      </c>
      <c r="M8" s="1673"/>
      <c r="N8" s="1661" t="s">
        <v>129</v>
      </c>
      <c r="O8" s="1662"/>
      <c r="P8" s="957"/>
      <c r="Q8" s="1672" t="s">
        <v>69</v>
      </c>
      <c r="R8" s="1673"/>
      <c r="S8" s="1661" t="s">
        <v>129</v>
      </c>
      <c r="T8" s="1662"/>
    </row>
    <row r="9" spans="1:22" s="322" customFormat="1" ht="29.25" customHeight="1" x14ac:dyDescent="0.25">
      <c r="A9" s="316"/>
      <c r="B9" s="1648"/>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150688</v>
      </c>
      <c r="E11" s="928">
        <f>D11/D$29*100</f>
        <v>26.312775022700286</v>
      </c>
      <c r="F11" s="930"/>
      <c r="G11" s="927">
        <v>24991</v>
      </c>
      <c r="H11" s="928">
        <v>16.584598640900403</v>
      </c>
      <c r="I11" s="927">
        <v>127</v>
      </c>
      <c r="J11" s="928">
        <v>0.50818294586050983</v>
      </c>
      <c r="K11" s="930"/>
      <c r="L11" s="927">
        <v>61443</v>
      </c>
      <c r="M11" s="928">
        <v>40.774978764068806</v>
      </c>
      <c r="N11" s="927">
        <v>428</v>
      </c>
      <c r="O11" s="928">
        <v>0.69658057061015899</v>
      </c>
      <c r="P11" s="930"/>
      <c r="Q11" s="927">
        <v>64254</v>
      </c>
      <c r="R11" s="928">
        <v>42.640422595030792</v>
      </c>
      <c r="S11" s="927">
        <v>4605</v>
      </c>
      <c r="T11" s="928">
        <f>S11/Q11*100</f>
        <v>7.1668689887010935</v>
      </c>
    </row>
    <row r="12" spans="1:22" s="331" customFormat="1" ht="18" customHeight="1" x14ac:dyDescent="0.25">
      <c r="A12" s="330"/>
      <c r="B12" s="931" t="s">
        <v>7</v>
      </c>
      <c r="C12" s="930"/>
      <c r="D12" s="932">
        <f t="shared" ref="D12:D28" si="0">G12+L12+Q12</f>
        <v>10804</v>
      </c>
      <c r="E12" s="933">
        <f t="shared" ref="E12:E29" si="1">D12/D$29*100</f>
        <v>1.8865684151707762</v>
      </c>
      <c r="F12" s="930"/>
      <c r="G12" s="932">
        <v>1911</v>
      </c>
      <c r="H12" s="933">
        <v>17.687893372824881</v>
      </c>
      <c r="I12" s="932">
        <v>5</v>
      </c>
      <c r="J12" s="933">
        <v>0.2616431187859759</v>
      </c>
      <c r="K12" s="930"/>
      <c r="L12" s="932">
        <v>3736</v>
      </c>
      <c r="M12" s="933">
        <v>34.579785264716776</v>
      </c>
      <c r="N12" s="932">
        <v>21</v>
      </c>
      <c r="O12" s="933">
        <v>0.56209850107066384</v>
      </c>
      <c r="P12" s="930"/>
      <c r="Q12" s="932">
        <v>5157</v>
      </c>
      <c r="R12" s="933">
        <v>47.732321362458343</v>
      </c>
      <c r="S12" s="932">
        <v>81</v>
      </c>
      <c r="T12" s="933">
        <f t="shared" ref="T12:T29" si="2">S12/Q12*100</f>
        <v>1.5706806282722512</v>
      </c>
    </row>
    <row r="13" spans="1:22" s="331" customFormat="1" ht="18" customHeight="1" x14ac:dyDescent="0.25">
      <c r="A13" s="330"/>
      <c r="B13" s="931" t="s">
        <v>37</v>
      </c>
      <c r="C13" s="930"/>
      <c r="D13" s="932">
        <f t="shared" si="0"/>
        <v>8776</v>
      </c>
      <c r="E13" s="933">
        <f t="shared" si="1"/>
        <v>1.5324439477544178</v>
      </c>
      <c r="F13" s="930"/>
      <c r="G13" s="932">
        <v>940</v>
      </c>
      <c r="H13" s="933">
        <v>10.711030082041932</v>
      </c>
      <c r="I13" s="932">
        <v>28</v>
      </c>
      <c r="J13" s="933">
        <v>2.9787234042553195</v>
      </c>
      <c r="K13" s="930"/>
      <c r="L13" s="932">
        <v>2457</v>
      </c>
      <c r="M13" s="933">
        <v>27.99680948040109</v>
      </c>
      <c r="N13" s="932">
        <v>107</v>
      </c>
      <c r="O13" s="933">
        <v>4.3549043549043551</v>
      </c>
      <c r="P13" s="930"/>
      <c r="Q13" s="932">
        <v>5379</v>
      </c>
      <c r="R13" s="933">
        <v>61.292160437556973</v>
      </c>
      <c r="S13" s="932">
        <v>142</v>
      </c>
      <c r="T13" s="933">
        <f t="shared" si="2"/>
        <v>2.6398958914296338</v>
      </c>
    </row>
    <row r="14" spans="1:22" s="331" customFormat="1" ht="18" customHeight="1" x14ac:dyDescent="0.25">
      <c r="A14" s="330"/>
      <c r="B14" s="931" t="s">
        <v>38</v>
      </c>
      <c r="C14" s="930"/>
      <c r="D14" s="932">
        <f t="shared" si="0"/>
        <v>18299</v>
      </c>
      <c r="E14" s="933">
        <f t="shared" si="1"/>
        <v>3.195327233358944</v>
      </c>
      <c r="F14" s="930"/>
      <c r="G14" s="932">
        <v>2846</v>
      </c>
      <c r="H14" s="933">
        <v>15.552762446035304</v>
      </c>
      <c r="I14" s="932">
        <v>254</v>
      </c>
      <c r="J14" s="933">
        <v>8.9248067463106118</v>
      </c>
      <c r="K14" s="930"/>
      <c r="L14" s="932">
        <v>5808</v>
      </c>
      <c r="M14" s="933">
        <v>31.739439313623695</v>
      </c>
      <c r="N14" s="932">
        <v>522</v>
      </c>
      <c r="O14" s="933">
        <v>8.9876033057851252</v>
      </c>
      <c r="P14" s="930"/>
      <c r="Q14" s="932">
        <v>9645</v>
      </c>
      <c r="R14" s="933">
        <v>52.707798240340999</v>
      </c>
      <c r="S14" s="932">
        <v>921</v>
      </c>
      <c r="T14" s="933">
        <f t="shared" si="2"/>
        <v>9.5489891135303253</v>
      </c>
    </row>
    <row r="15" spans="1:22" s="331" customFormat="1" ht="18" customHeight="1" x14ac:dyDescent="0.25">
      <c r="A15" s="330"/>
      <c r="B15" s="931" t="s">
        <v>6</v>
      </c>
      <c r="C15" s="930"/>
      <c r="D15" s="932">
        <f t="shared" si="0"/>
        <v>2487</v>
      </c>
      <c r="E15" s="933">
        <f t="shared" si="1"/>
        <v>0.43427394007124398</v>
      </c>
      <c r="F15" s="930"/>
      <c r="G15" s="932">
        <v>828</v>
      </c>
      <c r="H15" s="933">
        <v>33.293124246079614</v>
      </c>
      <c r="I15" s="932">
        <v>71</v>
      </c>
      <c r="J15" s="933">
        <v>8.57487922705314</v>
      </c>
      <c r="K15" s="930"/>
      <c r="L15" s="932">
        <v>885</v>
      </c>
      <c r="M15" s="933">
        <v>35.58504221954162</v>
      </c>
      <c r="N15" s="932">
        <v>102</v>
      </c>
      <c r="O15" s="933">
        <v>11.525423728813559</v>
      </c>
      <c r="P15" s="930"/>
      <c r="Q15" s="932">
        <v>774</v>
      </c>
      <c r="R15" s="933">
        <v>31.121833534378769</v>
      </c>
      <c r="S15" s="932">
        <v>131</v>
      </c>
      <c r="T15" s="933">
        <f t="shared" si="2"/>
        <v>16.925064599483207</v>
      </c>
    </row>
    <row r="16" spans="1:22" s="331" customFormat="1" ht="18" customHeight="1" x14ac:dyDescent="0.25">
      <c r="A16" s="330"/>
      <c r="B16" s="931" t="s">
        <v>5</v>
      </c>
      <c r="C16" s="930"/>
      <c r="D16" s="932">
        <f t="shared" si="0"/>
        <v>4223</v>
      </c>
      <c r="E16" s="933">
        <f t="shared" si="1"/>
        <v>0.73741007194244612</v>
      </c>
      <c r="F16" s="930"/>
      <c r="G16" s="932">
        <v>681</v>
      </c>
      <c r="H16" s="933">
        <v>16.125976793748521</v>
      </c>
      <c r="I16" s="932">
        <v>60</v>
      </c>
      <c r="J16" s="933">
        <v>8.8105726872246706</v>
      </c>
      <c r="K16" s="930"/>
      <c r="L16" s="932">
        <v>1669</v>
      </c>
      <c r="M16" s="933">
        <v>39.52166706133081</v>
      </c>
      <c r="N16" s="932">
        <v>194</v>
      </c>
      <c r="O16" s="933">
        <v>11.623726782504495</v>
      </c>
      <c r="P16" s="930"/>
      <c r="Q16" s="932">
        <v>1873</v>
      </c>
      <c r="R16" s="933">
        <v>44.352356144920677</v>
      </c>
      <c r="S16" s="932">
        <v>284</v>
      </c>
      <c r="T16" s="933">
        <f t="shared" si="2"/>
        <v>15.162840363053926</v>
      </c>
    </row>
    <row r="17" spans="1:20" s="331" customFormat="1" ht="18" customHeight="1" x14ac:dyDescent="0.25">
      <c r="A17" s="330"/>
      <c r="B17" s="931" t="s">
        <v>4</v>
      </c>
      <c r="C17" s="930"/>
      <c r="D17" s="932">
        <f t="shared" si="0"/>
        <v>33578</v>
      </c>
      <c r="E17" s="933">
        <f t="shared" si="1"/>
        <v>5.8633093525179856</v>
      </c>
      <c r="F17" s="930"/>
      <c r="G17" s="932">
        <v>4559</v>
      </c>
      <c r="H17" s="933">
        <v>13.577342307463219</v>
      </c>
      <c r="I17" s="932">
        <v>80</v>
      </c>
      <c r="J17" s="933">
        <v>1.7547707830664621</v>
      </c>
      <c r="K17" s="930"/>
      <c r="L17" s="932">
        <v>10129</v>
      </c>
      <c r="M17" s="933">
        <v>30.165584608970157</v>
      </c>
      <c r="N17" s="932">
        <v>430</v>
      </c>
      <c r="O17" s="933">
        <v>4.2452364497976109</v>
      </c>
      <c r="P17" s="930"/>
      <c r="Q17" s="932">
        <v>18890</v>
      </c>
      <c r="R17" s="933">
        <v>56.257073083566624</v>
      </c>
      <c r="S17" s="932">
        <v>1851</v>
      </c>
      <c r="T17" s="933">
        <f t="shared" si="2"/>
        <v>9.798835362625729</v>
      </c>
    </row>
    <row r="18" spans="1:20" s="331" customFormat="1" ht="18" customHeight="1" x14ac:dyDescent="0.25">
      <c r="A18" s="330"/>
      <c r="B18" s="931" t="s">
        <v>40</v>
      </c>
      <c r="C18" s="930"/>
      <c r="D18" s="932">
        <f t="shared" si="0"/>
        <v>33309</v>
      </c>
      <c r="E18" s="933">
        <f t="shared" si="1"/>
        <v>5.8163372214849476</v>
      </c>
      <c r="F18" s="930"/>
      <c r="G18" s="932">
        <v>5496</v>
      </c>
      <c r="H18" s="933">
        <v>16.500045032873999</v>
      </c>
      <c r="I18" s="932">
        <v>554</v>
      </c>
      <c r="J18" s="933">
        <v>10.080058224163027</v>
      </c>
      <c r="K18" s="930"/>
      <c r="L18" s="932">
        <v>10098</v>
      </c>
      <c r="M18" s="933">
        <v>30.316130775466089</v>
      </c>
      <c r="N18" s="932">
        <v>2888</v>
      </c>
      <c r="O18" s="933">
        <v>28.599722717369776</v>
      </c>
      <c r="P18" s="930"/>
      <c r="Q18" s="932">
        <v>17715</v>
      </c>
      <c r="R18" s="933">
        <v>53.183824191659909</v>
      </c>
      <c r="S18" s="932">
        <v>8274</v>
      </c>
      <c r="T18" s="933">
        <f t="shared" si="2"/>
        <v>46.706181202370871</v>
      </c>
    </row>
    <row r="19" spans="1:20" s="331" customFormat="1" ht="18" customHeight="1" x14ac:dyDescent="0.25">
      <c r="A19" s="330"/>
      <c r="B19" s="931" t="s">
        <v>41</v>
      </c>
      <c r="C19" s="930"/>
      <c r="D19" s="932">
        <f t="shared" si="0"/>
        <v>40035</v>
      </c>
      <c r="E19" s="933">
        <f t="shared" si="1"/>
        <v>6.990815114898373</v>
      </c>
      <c r="F19" s="930"/>
      <c r="G19" s="932">
        <v>4347</v>
      </c>
      <c r="H19" s="933">
        <v>10.857999250655677</v>
      </c>
      <c r="I19" s="932">
        <v>20</v>
      </c>
      <c r="J19" s="933">
        <v>0.46008741660915575</v>
      </c>
      <c r="K19" s="930"/>
      <c r="L19" s="932">
        <v>13638</v>
      </c>
      <c r="M19" s="933">
        <v>34.065192956163358</v>
      </c>
      <c r="N19" s="932">
        <v>42</v>
      </c>
      <c r="O19" s="933">
        <v>0.30796304443466782</v>
      </c>
      <c r="P19" s="930"/>
      <c r="Q19" s="932">
        <v>22050</v>
      </c>
      <c r="R19" s="933">
        <v>55.076807793180969</v>
      </c>
      <c r="S19" s="932">
        <v>22</v>
      </c>
      <c r="T19" s="933">
        <f t="shared" si="2"/>
        <v>9.9773242630385492E-2</v>
      </c>
    </row>
    <row r="20" spans="1:20" s="331" customFormat="1" ht="18" customHeight="1" x14ac:dyDescent="0.25">
      <c r="A20" s="330"/>
      <c r="B20" s="931" t="s">
        <v>3</v>
      </c>
      <c r="C20" s="930"/>
      <c r="D20" s="932">
        <f t="shared" si="0"/>
        <v>81867</v>
      </c>
      <c r="E20" s="933">
        <f t="shared" si="1"/>
        <v>14.295418034504435</v>
      </c>
      <c r="F20" s="930"/>
      <c r="G20" s="932">
        <v>20028</v>
      </c>
      <c r="H20" s="933">
        <v>24.464069771702885</v>
      </c>
      <c r="I20" s="932">
        <v>462</v>
      </c>
      <c r="J20" s="933">
        <v>2.3067705212702219</v>
      </c>
      <c r="K20" s="930"/>
      <c r="L20" s="932">
        <v>30337</v>
      </c>
      <c r="M20" s="933">
        <v>37.05644520991364</v>
      </c>
      <c r="N20" s="932">
        <v>1136</v>
      </c>
      <c r="O20" s="933">
        <v>3.7446023008207798</v>
      </c>
      <c r="P20" s="930"/>
      <c r="Q20" s="932">
        <v>31502</v>
      </c>
      <c r="R20" s="933">
        <v>38.479485018383471</v>
      </c>
      <c r="S20" s="932">
        <v>2088</v>
      </c>
      <c r="T20" s="933">
        <f t="shared" si="2"/>
        <v>6.6281505936131042</v>
      </c>
    </row>
    <row r="21" spans="1:20" s="331" customFormat="1" ht="18" customHeight="1" x14ac:dyDescent="0.25">
      <c r="A21" s="330"/>
      <c r="B21" s="931" t="s">
        <v>2</v>
      </c>
      <c r="C21" s="930"/>
      <c r="D21" s="932">
        <f t="shared" si="0"/>
        <v>6689</v>
      </c>
      <c r="E21" s="933">
        <f t="shared" si="1"/>
        <v>1.1680170426765384</v>
      </c>
      <c r="F21" s="930"/>
      <c r="G21" s="932">
        <v>982</v>
      </c>
      <c r="H21" s="933">
        <v>14.680819255494097</v>
      </c>
      <c r="I21" s="932">
        <v>80</v>
      </c>
      <c r="J21" s="933">
        <v>8.146639511201629</v>
      </c>
      <c r="K21" s="930"/>
      <c r="L21" s="932">
        <v>2156</v>
      </c>
      <c r="M21" s="933">
        <v>32.232022723875019</v>
      </c>
      <c r="N21" s="932">
        <v>221</v>
      </c>
      <c r="O21" s="933">
        <v>10.250463821892392</v>
      </c>
      <c r="P21" s="930"/>
      <c r="Q21" s="932">
        <v>3551</v>
      </c>
      <c r="R21" s="933">
        <v>53.087158020630888</v>
      </c>
      <c r="S21" s="932">
        <v>651</v>
      </c>
      <c r="T21" s="933">
        <f t="shared" si="2"/>
        <v>18.332863981976907</v>
      </c>
    </row>
    <row r="22" spans="1:20" s="331" customFormat="1" ht="18" customHeight="1" x14ac:dyDescent="0.25">
      <c r="A22" s="330"/>
      <c r="B22" s="931" t="s">
        <v>35</v>
      </c>
      <c r="C22" s="930"/>
      <c r="D22" s="932">
        <f t="shared" si="0"/>
        <v>37101</v>
      </c>
      <c r="E22" s="933">
        <f t="shared" si="1"/>
        <v>6.4784871132220436</v>
      </c>
      <c r="F22" s="930"/>
      <c r="G22" s="932">
        <v>10168</v>
      </c>
      <c r="H22" s="933">
        <v>27.406269372793187</v>
      </c>
      <c r="I22" s="932">
        <v>5</v>
      </c>
      <c r="J22" s="933">
        <v>4.9173878835562547E-2</v>
      </c>
      <c r="K22" s="930"/>
      <c r="L22" s="932">
        <v>12205</v>
      </c>
      <c r="M22" s="933">
        <v>32.896687420824236</v>
      </c>
      <c r="N22" s="932">
        <v>32</v>
      </c>
      <c r="O22" s="933">
        <v>0.26218762802130274</v>
      </c>
      <c r="P22" s="930"/>
      <c r="Q22" s="932">
        <v>14728</v>
      </c>
      <c r="R22" s="933">
        <v>39.697043206382574</v>
      </c>
      <c r="S22" s="932">
        <v>93</v>
      </c>
      <c r="T22" s="933">
        <f t="shared" si="2"/>
        <v>0.63145029875067893</v>
      </c>
    </row>
    <row r="23" spans="1:20" s="331" customFormat="1" ht="18" customHeight="1" x14ac:dyDescent="0.25">
      <c r="A23" s="330"/>
      <c r="B23" s="931" t="s">
        <v>42</v>
      </c>
      <c r="C23" s="930"/>
      <c r="D23" s="932">
        <f t="shared" si="0"/>
        <v>92066</v>
      </c>
      <c r="E23" s="933">
        <f t="shared" si="1"/>
        <v>16.076342809247748</v>
      </c>
      <c r="F23" s="930"/>
      <c r="G23" s="932">
        <v>19968</v>
      </c>
      <c r="H23" s="933">
        <v>21.688788477831121</v>
      </c>
      <c r="I23" s="932">
        <v>2524</v>
      </c>
      <c r="J23" s="933">
        <v>12.640224358974358</v>
      </c>
      <c r="K23" s="930"/>
      <c r="L23" s="932">
        <v>34572</v>
      </c>
      <c r="M23" s="933">
        <v>37.55132187778333</v>
      </c>
      <c r="N23" s="932">
        <v>7597</v>
      </c>
      <c r="O23" s="933">
        <v>21.974430174707855</v>
      </c>
      <c r="P23" s="930"/>
      <c r="Q23" s="932">
        <v>37526</v>
      </c>
      <c r="R23" s="933">
        <v>40.759889644385552</v>
      </c>
      <c r="S23" s="932">
        <v>16655</v>
      </c>
      <c r="T23" s="933">
        <f t="shared" si="2"/>
        <v>44.382561424079306</v>
      </c>
    </row>
    <row r="24" spans="1:20" s="331" customFormat="1" ht="18" customHeight="1" x14ac:dyDescent="0.25">
      <c r="A24" s="330">
        <v>47094</v>
      </c>
      <c r="B24" s="931" t="s">
        <v>43</v>
      </c>
      <c r="C24" s="930"/>
      <c r="D24" s="932">
        <f t="shared" si="0"/>
        <v>15913</v>
      </c>
      <c r="E24" s="933">
        <f t="shared" si="1"/>
        <v>2.7786896696235246</v>
      </c>
      <c r="F24" s="930"/>
      <c r="G24" s="932">
        <v>2744</v>
      </c>
      <c r="H24" s="933">
        <v>17.243762961100987</v>
      </c>
      <c r="I24" s="932">
        <v>353</v>
      </c>
      <c r="J24" s="933">
        <v>12.864431486880468</v>
      </c>
      <c r="K24" s="930"/>
      <c r="L24" s="932">
        <v>5116</v>
      </c>
      <c r="M24" s="933">
        <v>32.149814616979825</v>
      </c>
      <c r="N24" s="932">
        <v>1003</v>
      </c>
      <c r="O24" s="933">
        <v>19.6051602814699</v>
      </c>
      <c r="P24" s="930"/>
      <c r="Q24" s="932">
        <v>8053</v>
      </c>
      <c r="R24" s="933">
        <v>50.606422421919184</v>
      </c>
      <c r="S24" s="932">
        <v>1753</v>
      </c>
      <c r="T24" s="933">
        <f t="shared" si="2"/>
        <v>21.768285111138706</v>
      </c>
    </row>
    <row r="25" spans="1:20" s="331" customFormat="1" ht="18" customHeight="1" x14ac:dyDescent="0.25">
      <c r="B25" s="931" t="s">
        <v>44</v>
      </c>
      <c r="C25" s="930"/>
      <c r="D25" s="932">
        <f t="shared" si="0"/>
        <v>4068</v>
      </c>
      <c r="E25" s="933">
        <f t="shared" si="1"/>
        <v>0.71034434588251738</v>
      </c>
      <c r="F25" s="930"/>
      <c r="G25" s="932">
        <v>339</v>
      </c>
      <c r="H25" s="933">
        <v>8.3333333333333321</v>
      </c>
      <c r="I25" s="932">
        <v>3</v>
      </c>
      <c r="J25" s="933">
        <v>0.88495575221238942</v>
      </c>
      <c r="K25" s="930"/>
      <c r="L25" s="932">
        <v>1260</v>
      </c>
      <c r="M25" s="933">
        <v>30.973451327433626</v>
      </c>
      <c r="N25" s="932">
        <v>6</v>
      </c>
      <c r="O25" s="933">
        <v>0.47619047619047622</v>
      </c>
      <c r="P25" s="930"/>
      <c r="Q25" s="932">
        <v>2469</v>
      </c>
      <c r="R25" s="933">
        <v>60.693215339233042</v>
      </c>
      <c r="S25" s="932">
        <v>16</v>
      </c>
      <c r="T25" s="933">
        <f t="shared" si="2"/>
        <v>0.64803564196030783</v>
      </c>
    </row>
    <row r="26" spans="1:20" s="331" customFormat="1" ht="18" customHeight="1" x14ac:dyDescent="0.25">
      <c r="B26" s="931" t="s">
        <v>45</v>
      </c>
      <c r="C26" s="930"/>
      <c r="D26" s="932">
        <f t="shared" si="0"/>
        <v>28198</v>
      </c>
      <c r="E26" s="933">
        <f t="shared" si="1"/>
        <v>4.9238667318572329</v>
      </c>
      <c r="F26" s="930"/>
      <c r="G26" s="932">
        <v>4948</v>
      </c>
      <c r="H26" s="933">
        <v>17.547343783247037</v>
      </c>
      <c r="I26" s="932">
        <v>736</v>
      </c>
      <c r="J26" s="933">
        <v>14.874696847210995</v>
      </c>
      <c r="K26" s="930"/>
      <c r="L26" s="932">
        <v>8895</v>
      </c>
      <c r="M26" s="933">
        <v>31.544790410667424</v>
      </c>
      <c r="N26" s="932">
        <v>1785</v>
      </c>
      <c r="O26" s="933">
        <v>20.067453625632378</v>
      </c>
      <c r="P26" s="930"/>
      <c r="Q26" s="932">
        <v>14355</v>
      </c>
      <c r="R26" s="933">
        <v>50.907865806085539</v>
      </c>
      <c r="S26" s="932">
        <v>4463</v>
      </c>
      <c r="T26" s="933">
        <f t="shared" si="2"/>
        <v>31.090212469522815</v>
      </c>
    </row>
    <row r="27" spans="1:20" s="331" customFormat="1" ht="18" customHeight="1" x14ac:dyDescent="0.25">
      <c r="B27" s="931" t="s">
        <v>46</v>
      </c>
      <c r="C27" s="930"/>
      <c r="D27" s="932">
        <f t="shared" si="0"/>
        <v>3721</v>
      </c>
      <c r="E27" s="933">
        <f t="shared" si="1"/>
        <v>0.6497520430257735</v>
      </c>
      <c r="F27" s="930"/>
      <c r="G27" s="932">
        <v>448</v>
      </c>
      <c r="H27" s="933">
        <v>12.039774254232734</v>
      </c>
      <c r="I27" s="932">
        <v>127</v>
      </c>
      <c r="J27" s="933">
        <v>28.348214285714285</v>
      </c>
      <c r="K27" s="930"/>
      <c r="L27" s="932">
        <v>1268</v>
      </c>
      <c r="M27" s="933">
        <v>34.076861058855144</v>
      </c>
      <c r="N27" s="932">
        <v>447</v>
      </c>
      <c r="O27" s="933">
        <v>35.252365930599368</v>
      </c>
      <c r="P27" s="930"/>
      <c r="Q27" s="932">
        <v>2005</v>
      </c>
      <c r="R27" s="933">
        <v>53.883364686912117</v>
      </c>
      <c r="S27" s="932">
        <v>987</v>
      </c>
      <c r="T27" s="933">
        <f t="shared" si="2"/>
        <v>49.226932668329177</v>
      </c>
    </row>
    <row r="28" spans="1:20" s="331" customFormat="1" ht="18" customHeight="1" x14ac:dyDescent="0.25">
      <c r="B28" s="953" t="s">
        <v>1</v>
      </c>
      <c r="C28" s="930"/>
      <c r="D28" s="954">
        <f t="shared" si="0"/>
        <v>858</v>
      </c>
      <c r="E28" s="955">
        <f t="shared" si="1"/>
        <v>0.1498218900607669</v>
      </c>
      <c r="F28" s="930"/>
      <c r="G28" s="954">
        <v>202</v>
      </c>
      <c r="H28" s="955">
        <v>23.543123543123542</v>
      </c>
      <c r="I28" s="954">
        <v>7</v>
      </c>
      <c r="J28" s="955">
        <v>3.4653465346534658</v>
      </c>
      <c r="K28" s="930"/>
      <c r="L28" s="954">
        <v>295</v>
      </c>
      <c r="M28" s="955">
        <v>34.382284382284382</v>
      </c>
      <c r="N28" s="954">
        <v>29</v>
      </c>
      <c r="O28" s="955">
        <v>9.8305084745762716</v>
      </c>
      <c r="P28" s="930"/>
      <c r="Q28" s="954">
        <v>361</v>
      </c>
      <c r="R28" s="955">
        <v>42.074592074592076</v>
      </c>
      <c r="S28" s="954">
        <v>62</v>
      </c>
      <c r="T28" s="955">
        <f t="shared" si="2"/>
        <v>17.174515235457065</v>
      </c>
    </row>
    <row r="29" spans="1:20" s="319" customFormat="1" ht="18" customHeight="1" x14ac:dyDescent="0.25">
      <c r="B29" s="1284" t="s">
        <v>0</v>
      </c>
      <c r="C29" s="1277"/>
      <c r="D29" s="1285">
        <f>SUM(D11:D28)</f>
        <v>572680</v>
      </c>
      <c r="E29" s="1286">
        <f t="shared" si="1"/>
        <v>100</v>
      </c>
      <c r="F29" s="1277"/>
      <c r="G29" s="1285">
        <f>SUM(G11:G28)</f>
        <v>106426</v>
      </c>
      <c r="H29" s="1286">
        <f t="shared" ref="H29" si="3">G29/$D29*100</f>
        <v>18.583851365509535</v>
      </c>
      <c r="I29" s="1285">
        <f>SUM(I11:I28)</f>
        <v>5496</v>
      </c>
      <c r="J29" s="1286">
        <f t="shared" ref="J29" si="4">I29/G29*100</f>
        <v>5.1641516170860502</v>
      </c>
      <c r="K29" s="1277"/>
      <c r="L29" s="1285">
        <f>SUM(L11:L28)</f>
        <v>205967</v>
      </c>
      <c r="M29" s="1286">
        <f t="shared" ref="M29" si="5">L29/$D29*100</f>
        <v>35.965460641195776</v>
      </c>
      <c r="N29" s="1285">
        <f>SUM(N11:N28)</f>
        <v>16990</v>
      </c>
      <c r="O29" s="1286">
        <f t="shared" ref="O29" si="6">N29/L29*100</f>
        <v>8.2488942403394709</v>
      </c>
      <c r="P29" s="1277"/>
      <c r="Q29" s="1285">
        <f>SUM(Q11:Q28)</f>
        <v>260287</v>
      </c>
      <c r="R29" s="1286">
        <f t="shared" ref="R29" si="7">Q29/$D29*100</f>
        <v>45.450687993294686</v>
      </c>
      <c r="S29" s="1285">
        <f>SUM(S11:S28)</f>
        <v>43079</v>
      </c>
      <c r="T29" s="1286">
        <f t="shared" si="2"/>
        <v>16.55057686323174</v>
      </c>
    </row>
    <row r="30" spans="1:20" s="328" customFormat="1" ht="6.75" customHeight="1" x14ac:dyDescent="0.25">
      <c r="B30" s="1663"/>
      <c r="C30" s="1663"/>
      <c r="D30" s="1663"/>
      <c r="E30" s="1663"/>
      <c r="F30" s="779"/>
    </row>
    <row r="31" spans="1:20" x14ac:dyDescent="0.35">
      <c r="B31" s="1664"/>
      <c r="C31" s="1664"/>
      <c r="D31" s="1664"/>
      <c r="E31" s="1664"/>
      <c r="F31" s="1664"/>
      <c r="G31" s="1664"/>
      <c r="H31" s="1664"/>
      <c r="I31" s="1664"/>
      <c r="J31" s="1664"/>
      <c r="K31" s="1664"/>
      <c r="L31" s="1664"/>
      <c r="M31" s="1664"/>
      <c r="N31" s="1664"/>
      <c r="O31" s="1664"/>
      <c r="P31" s="1664"/>
      <c r="Q31" s="1664"/>
      <c r="R31" s="1664"/>
    </row>
    <row r="32" spans="1:20" x14ac:dyDescent="0.35">
      <c r="G32" s="935"/>
      <c r="L32" s="935"/>
    </row>
    <row r="33" spans="2:12" x14ac:dyDescent="0.35">
      <c r="B33" s="935"/>
      <c r="L33" s="935"/>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0:E30"/>
    <mergeCell ref="B31:R31"/>
  </mergeCells>
  <printOptions horizontalCentered="1"/>
  <pageMargins left="0" right="0" top="0.43307086614173229" bottom="0.43307086614173229" header="0" footer="0"/>
  <pageSetup paperSize="9" scale="98"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80</v>
      </c>
    </row>
    <row r="2" spans="1:22" s="343" customFormat="1" ht="49.5" customHeight="1" x14ac:dyDescent="0.35">
      <c r="B2" s="1447"/>
      <c r="C2" s="1447"/>
      <c r="D2" s="1447"/>
      <c r="E2" s="1447"/>
      <c r="F2" s="344"/>
      <c r="G2" s="1645"/>
      <c r="H2" s="1645"/>
      <c r="I2" s="1645"/>
      <c r="J2" s="1645"/>
      <c r="K2" s="1645"/>
      <c r="L2" s="1645"/>
      <c r="M2" s="1645"/>
      <c r="N2" s="1645"/>
      <c r="O2" s="1645"/>
      <c r="P2" s="1645"/>
      <c r="Q2" s="1645"/>
      <c r="R2" s="1645"/>
      <c r="T2" s="344"/>
    </row>
    <row r="3" spans="1:22" s="343" customFormat="1" ht="3" customHeight="1" x14ac:dyDescent="0.35">
      <c r="B3" s="344"/>
      <c r="C3" s="344"/>
      <c r="D3" s="344"/>
      <c r="E3" s="344"/>
      <c r="F3" s="344"/>
      <c r="L3" s="344"/>
      <c r="Q3" s="344"/>
      <c r="T3" s="344"/>
    </row>
    <row r="4" spans="1:22" s="345" customFormat="1" ht="15" customHeight="1" x14ac:dyDescent="0.25">
      <c r="B4" s="1474" t="s">
        <v>435</v>
      </c>
      <c r="C4" s="1474"/>
      <c r="D4" s="1474"/>
      <c r="E4" s="1474"/>
      <c r="F4" s="1474"/>
      <c r="G4" s="1474"/>
      <c r="H4" s="1474"/>
      <c r="I4" s="1474"/>
      <c r="J4" s="1474"/>
      <c r="K4" s="1474"/>
      <c r="L4" s="1474"/>
      <c r="M4" s="1474"/>
      <c r="N4" s="1474"/>
      <c r="O4" s="1474"/>
      <c r="P4" s="1474"/>
      <c r="Q4" s="1474"/>
      <c r="R4" s="1474"/>
      <c r="S4" s="1474"/>
      <c r="T4" s="1474"/>
      <c r="U4" s="924"/>
    </row>
    <row r="5" spans="1:22" s="345" customFormat="1" ht="15" customHeight="1" x14ac:dyDescent="0.25">
      <c r="B5" s="1475" t="str">
        <f>porsaad!$B$6</f>
        <v>Situación a 31 de agosto de 2025</v>
      </c>
      <c r="C5" s="1475"/>
      <c r="D5" s="1475"/>
      <c r="E5" s="1475"/>
      <c r="F5" s="1475"/>
      <c r="G5" s="1475"/>
      <c r="H5" s="1475"/>
      <c r="I5" s="1475"/>
      <c r="J5" s="1475"/>
      <c r="K5" s="1475"/>
      <c r="L5" s="1475"/>
      <c r="M5" s="1475"/>
      <c r="N5" s="1475"/>
      <c r="O5" s="1475"/>
      <c r="P5" s="1475"/>
      <c r="Q5" s="1475"/>
      <c r="R5" s="1475"/>
      <c r="S5" s="1475"/>
      <c r="T5" s="1475"/>
      <c r="U5" s="925"/>
      <c r="V5" s="875"/>
    </row>
    <row r="6" spans="1:22" s="345" customFormat="1" ht="4.5" customHeight="1" x14ac:dyDescent="0.25"/>
    <row r="7" spans="1:22" s="322" customFormat="1" ht="15" customHeight="1" x14ac:dyDescent="0.25">
      <c r="A7" s="316"/>
      <c r="B7" s="1646" t="s">
        <v>12</v>
      </c>
      <c r="C7" s="920"/>
      <c r="D7" s="1665" t="s">
        <v>74</v>
      </c>
      <c r="E7" s="1651"/>
      <c r="F7" s="920"/>
      <c r="G7" s="1667" t="s">
        <v>31</v>
      </c>
      <c r="H7" s="1668"/>
      <c r="I7" s="1668"/>
      <c r="J7" s="1669"/>
      <c r="K7" s="921"/>
      <c r="L7" s="1667" t="s">
        <v>49</v>
      </c>
      <c r="M7" s="1668"/>
      <c r="N7" s="1668"/>
      <c r="O7" s="1669"/>
      <c r="P7" s="921"/>
      <c r="Q7" s="1667" t="s">
        <v>50</v>
      </c>
      <c r="R7" s="1668"/>
      <c r="S7" s="1668"/>
      <c r="T7" s="1669"/>
    </row>
    <row r="8" spans="1:22" s="322" customFormat="1" ht="35.25" customHeight="1" x14ac:dyDescent="0.25">
      <c r="A8" s="316"/>
      <c r="B8" s="1647"/>
      <c r="C8" s="920"/>
      <c r="D8" s="1666"/>
      <c r="E8" s="1654"/>
      <c r="F8" s="920"/>
      <c r="G8" s="1670" t="s">
        <v>69</v>
      </c>
      <c r="H8" s="1671"/>
      <c r="I8" s="1661" t="s">
        <v>129</v>
      </c>
      <c r="J8" s="1662"/>
      <c r="K8" s="957"/>
      <c r="L8" s="1672" t="s">
        <v>69</v>
      </c>
      <c r="M8" s="1673"/>
      <c r="N8" s="1661" t="s">
        <v>129</v>
      </c>
      <c r="O8" s="1662"/>
      <c r="P8" s="957"/>
      <c r="Q8" s="1672" t="s">
        <v>69</v>
      </c>
      <c r="R8" s="1673"/>
      <c r="S8" s="1661" t="s">
        <v>129</v>
      </c>
      <c r="T8" s="1662"/>
    </row>
    <row r="9" spans="1:22" s="322" customFormat="1" ht="29.25" customHeight="1" x14ac:dyDescent="0.25">
      <c r="A9" s="316"/>
      <c r="B9" s="1648"/>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169769</v>
      </c>
      <c r="E11" s="928">
        <f>D11/D$29*100</f>
        <v>46.779531182404597</v>
      </c>
      <c r="F11" s="930"/>
      <c r="G11" s="927">
        <v>28309</v>
      </c>
      <c r="H11" s="928">
        <v>16.675011338937026</v>
      </c>
      <c r="I11" s="927">
        <v>7000</v>
      </c>
      <c r="J11" s="928">
        <v>24.727118584195839</v>
      </c>
      <c r="K11" s="930"/>
      <c r="L11" s="927">
        <v>70603</v>
      </c>
      <c r="M11" s="928">
        <v>41.587686797943086</v>
      </c>
      <c r="N11" s="927">
        <v>16909</v>
      </c>
      <c r="O11" s="928">
        <v>23.949407248983754</v>
      </c>
      <c r="P11" s="930"/>
      <c r="Q11" s="927">
        <v>70857</v>
      </c>
      <c r="R11" s="928">
        <v>41.737301863119889</v>
      </c>
      <c r="S11" s="927">
        <v>16983</v>
      </c>
      <c r="T11" s="928">
        <f>IFERROR(S11/Q11*100,"-")</f>
        <v>23.967991870951352</v>
      </c>
    </row>
    <row r="12" spans="1:22" s="331" customFormat="1" ht="18" customHeight="1" x14ac:dyDescent="0.25">
      <c r="A12" s="330"/>
      <c r="B12" s="931" t="s">
        <v>7</v>
      </c>
      <c r="C12" s="930"/>
      <c r="D12" s="932">
        <f t="shared" ref="D12:D28" si="0">G12+L12+Q12</f>
        <v>5963</v>
      </c>
      <c r="E12" s="933">
        <f t="shared" ref="E12:E29" si="1">D12/D$29*100</f>
        <v>1.6430935237922037</v>
      </c>
      <c r="F12" s="930"/>
      <c r="G12" s="932">
        <v>720</v>
      </c>
      <c r="H12" s="933">
        <v>12.074459164849907</v>
      </c>
      <c r="I12" s="932">
        <v>330</v>
      </c>
      <c r="J12" s="933">
        <v>45.833333333333329</v>
      </c>
      <c r="K12" s="930"/>
      <c r="L12" s="932">
        <v>1822</v>
      </c>
      <c r="M12" s="933">
        <v>30.555089719939627</v>
      </c>
      <c r="N12" s="932">
        <v>775</v>
      </c>
      <c r="O12" s="933">
        <v>42.53567508232711</v>
      </c>
      <c r="P12" s="930"/>
      <c r="Q12" s="932">
        <v>3421</v>
      </c>
      <c r="R12" s="933">
        <v>57.370451115210464</v>
      </c>
      <c r="S12" s="932">
        <v>1496</v>
      </c>
      <c r="T12" s="933">
        <f t="shared" ref="T12:T28" si="2">IFERROR(S12/Q12*100,"-")</f>
        <v>43.729903536977496</v>
      </c>
    </row>
    <row r="13" spans="1:22" s="331" customFormat="1" ht="18" customHeight="1" x14ac:dyDescent="0.25">
      <c r="A13" s="330"/>
      <c r="B13" s="931" t="s">
        <v>37</v>
      </c>
      <c r="C13" s="930"/>
      <c r="D13" s="932">
        <f t="shared" si="0"/>
        <v>8023</v>
      </c>
      <c r="E13" s="933">
        <f t="shared" si="1"/>
        <v>2.2107226800913717</v>
      </c>
      <c r="F13" s="930"/>
      <c r="G13" s="932">
        <v>948</v>
      </c>
      <c r="H13" s="933">
        <v>11.816028916864015</v>
      </c>
      <c r="I13" s="932">
        <v>611</v>
      </c>
      <c r="J13" s="933">
        <v>64.451476793248943</v>
      </c>
      <c r="K13" s="930"/>
      <c r="L13" s="932">
        <v>2044</v>
      </c>
      <c r="M13" s="933">
        <v>25.476754331297517</v>
      </c>
      <c r="N13" s="932">
        <v>951</v>
      </c>
      <c r="O13" s="933">
        <v>46.526418786692759</v>
      </c>
      <c r="P13" s="930"/>
      <c r="Q13" s="932">
        <v>5031</v>
      </c>
      <c r="R13" s="933">
        <v>62.707216751838466</v>
      </c>
      <c r="S13" s="932">
        <v>2002</v>
      </c>
      <c r="T13" s="933">
        <f t="shared" si="2"/>
        <v>39.793281653746767</v>
      </c>
    </row>
    <row r="14" spans="1:22" s="331" customFormat="1" ht="18" customHeight="1" x14ac:dyDescent="0.25">
      <c r="A14" s="330"/>
      <c r="B14" s="931" t="s">
        <v>38</v>
      </c>
      <c r="C14" s="930"/>
      <c r="D14" s="932">
        <f t="shared" si="0"/>
        <v>2493</v>
      </c>
      <c r="E14" s="933">
        <f t="shared" si="1"/>
        <v>0.68694149837564378</v>
      </c>
      <c r="F14" s="930"/>
      <c r="G14" s="932">
        <v>657</v>
      </c>
      <c r="H14" s="933">
        <v>26.353790613718413</v>
      </c>
      <c r="I14" s="932">
        <v>40</v>
      </c>
      <c r="J14" s="933">
        <v>6.0882800608828003</v>
      </c>
      <c r="K14" s="930"/>
      <c r="L14" s="932">
        <v>926</v>
      </c>
      <c r="M14" s="933">
        <v>37.144003208985161</v>
      </c>
      <c r="N14" s="932">
        <v>51</v>
      </c>
      <c r="O14" s="933">
        <v>5.5075593952483803</v>
      </c>
      <c r="P14" s="930"/>
      <c r="Q14" s="932">
        <v>910</v>
      </c>
      <c r="R14" s="933">
        <v>36.502206177296429</v>
      </c>
      <c r="S14" s="932">
        <v>73</v>
      </c>
      <c r="T14" s="933">
        <f t="shared" si="2"/>
        <v>8.0219780219780219</v>
      </c>
    </row>
    <row r="15" spans="1:22" s="331" customFormat="1" ht="18" customHeight="1" x14ac:dyDescent="0.25">
      <c r="A15" s="330"/>
      <c r="B15" s="931" t="s">
        <v>6</v>
      </c>
      <c r="C15" s="930"/>
      <c r="D15" s="932">
        <f t="shared" si="0"/>
        <v>1547</v>
      </c>
      <c r="E15" s="933">
        <f t="shared" si="1"/>
        <v>0.42627296349262772</v>
      </c>
      <c r="F15" s="930"/>
      <c r="G15" s="932">
        <v>534</v>
      </c>
      <c r="H15" s="933">
        <v>34.51842275371687</v>
      </c>
      <c r="I15" s="932">
        <v>56</v>
      </c>
      <c r="J15" s="933">
        <v>10.486891385767791</v>
      </c>
      <c r="K15" s="930"/>
      <c r="L15" s="932">
        <v>492</v>
      </c>
      <c r="M15" s="933">
        <v>31.803490627020036</v>
      </c>
      <c r="N15" s="932">
        <v>67</v>
      </c>
      <c r="O15" s="933">
        <v>13.617886178861788</v>
      </c>
      <c r="P15" s="930"/>
      <c r="Q15" s="932">
        <v>521</v>
      </c>
      <c r="R15" s="933">
        <v>33.678086619263091</v>
      </c>
      <c r="S15" s="932">
        <v>80</v>
      </c>
      <c r="T15" s="933">
        <f t="shared" si="2"/>
        <v>15.355086372360843</v>
      </c>
    </row>
    <row r="16" spans="1:22" s="331" customFormat="1" ht="18" customHeight="1" x14ac:dyDescent="0.25">
      <c r="A16" s="330"/>
      <c r="B16" s="931" t="s">
        <v>5</v>
      </c>
      <c r="C16" s="930"/>
      <c r="D16" s="932">
        <f t="shared" si="0"/>
        <v>1399</v>
      </c>
      <c r="E16" s="933">
        <f t="shared" si="1"/>
        <v>0.38549183964200789</v>
      </c>
      <c r="F16" s="930"/>
      <c r="G16" s="932">
        <v>398</v>
      </c>
      <c r="H16" s="933">
        <v>28.448892065761257</v>
      </c>
      <c r="I16" s="932">
        <v>120</v>
      </c>
      <c r="J16" s="933">
        <v>30.150753768844218</v>
      </c>
      <c r="K16" s="930"/>
      <c r="L16" s="932">
        <v>583</v>
      </c>
      <c r="M16" s="933">
        <v>41.672623302358829</v>
      </c>
      <c r="N16" s="932">
        <v>179</v>
      </c>
      <c r="O16" s="933">
        <v>30.703259005145799</v>
      </c>
      <c r="P16" s="930"/>
      <c r="Q16" s="932">
        <v>418</v>
      </c>
      <c r="R16" s="933">
        <v>29.878484631879914</v>
      </c>
      <c r="S16" s="932">
        <v>149</v>
      </c>
      <c r="T16" s="933">
        <f t="shared" si="2"/>
        <v>35.645933014354064</v>
      </c>
    </row>
    <row r="17" spans="1:20" s="331" customFormat="1" ht="18" customHeight="1" x14ac:dyDescent="0.25">
      <c r="A17" s="330"/>
      <c r="B17" s="931" t="s">
        <v>4</v>
      </c>
      <c r="C17" s="930"/>
      <c r="D17" s="932">
        <f t="shared" si="0"/>
        <v>23971</v>
      </c>
      <c r="E17" s="933">
        <f t="shared" si="1"/>
        <v>6.6051643231297863</v>
      </c>
      <c r="F17" s="930"/>
      <c r="G17" s="932">
        <v>3494</v>
      </c>
      <c r="H17" s="933">
        <v>14.575945934671061</v>
      </c>
      <c r="I17" s="932">
        <v>1802</v>
      </c>
      <c r="J17" s="933">
        <v>51.574127074985689</v>
      </c>
      <c r="K17" s="930"/>
      <c r="L17" s="932">
        <v>7390</v>
      </c>
      <c r="M17" s="933">
        <v>30.828918276250466</v>
      </c>
      <c r="N17" s="932">
        <v>2863</v>
      </c>
      <c r="O17" s="933">
        <v>38.741542625169146</v>
      </c>
      <c r="P17" s="930"/>
      <c r="Q17" s="932">
        <v>13087</v>
      </c>
      <c r="R17" s="933">
        <v>54.595135789078476</v>
      </c>
      <c r="S17" s="932">
        <v>4947</v>
      </c>
      <c r="T17" s="933">
        <f t="shared" si="2"/>
        <v>37.800871093451519</v>
      </c>
    </row>
    <row r="18" spans="1:20" s="331" customFormat="1" ht="18" customHeight="1" x14ac:dyDescent="0.25">
      <c r="A18" s="330"/>
      <c r="B18" s="931" t="s">
        <v>40</v>
      </c>
      <c r="C18" s="930"/>
      <c r="D18" s="932">
        <f t="shared" si="0"/>
        <v>15265</v>
      </c>
      <c r="E18" s="933">
        <f t="shared" si="1"/>
        <v>4.2062422674304862</v>
      </c>
      <c r="F18" s="930"/>
      <c r="G18" s="932">
        <v>2831</v>
      </c>
      <c r="H18" s="933">
        <v>18.545692761218476</v>
      </c>
      <c r="I18" s="932">
        <v>527</v>
      </c>
      <c r="J18" s="933">
        <v>18.615330271988697</v>
      </c>
      <c r="K18" s="930"/>
      <c r="L18" s="932">
        <v>4531</v>
      </c>
      <c r="M18" s="933">
        <v>29.682279724860795</v>
      </c>
      <c r="N18" s="932">
        <v>1165</v>
      </c>
      <c r="O18" s="933">
        <v>25.711763407636283</v>
      </c>
      <c r="P18" s="930"/>
      <c r="Q18" s="932">
        <v>7903</v>
      </c>
      <c r="R18" s="933">
        <v>51.77202751392074</v>
      </c>
      <c r="S18" s="932">
        <v>2683</v>
      </c>
      <c r="T18" s="933">
        <f t="shared" si="2"/>
        <v>33.94913324054157</v>
      </c>
    </row>
    <row r="19" spans="1:20" s="331" customFormat="1" ht="18" customHeight="1" x14ac:dyDescent="0.25">
      <c r="A19" s="330"/>
      <c r="B19" s="931" t="s">
        <v>41</v>
      </c>
      <c r="C19" s="930"/>
      <c r="D19" s="932">
        <f t="shared" si="0"/>
        <v>32971</v>
      </c>
      <c r="E19" s="933">
        <f t="shared" si="1"/>
        <v>9.0850975302620736</v>
      </c>
      <c r="F19" s="930"/>
      <c r="G19" s="932">
        <v>5839</v>
      </c>
      <c r="H19" s="933">
        <v>17.709502289891116</v>
      </c>
      <c r="I19" s="932">
        <v>875</v>
      </c>
      <c r="J19" s="933">
        <v>14.985442712793287</v>
      </c>
      <c r="K19" s="930"/>
      <c r="L19" s="932">
        <v>13454</v>
      </c>
      <c r="M19" s="933">
        <v>40.805556398046768</v>
      </c>
      <c r="N19" s="932">
        <v>3355</v>
      </c>
      <c r="O19" s="933">
        <v>24.936821763044449</v>
      </c>
      <c r="P19" s="930"/>
      <c r="Q19" s="932">
        <v>13678</v>
      </c>
      <c r="R19" s="933">
        <v>41.484941312062112</v>
      </c>
      <c r="S19" s="932">
        <v>7287</v>
      </c>
      <c r="T19" s="933">
        <f t="shared" si="2"/>
        <v>53.275332650972359</v>
      </c>
    </row>
    <row r="20" spans="1:20" s="331" customFormat="1" ht="18" customHeight="1" x14ac:dyDescent="0.25">
      <c r="A20" s="330"/>
      <c r="B20" s="931" t="s">
        <v>3</v>
      </c>
      <c r="C20" s="930"/>
      <c r="D20" s="932">
        <f t="shared" si="0"/>
        <v>6383</v>
      </c>
      <c r="E20" s="933">
        <f t="shared" si="1"/>
        <v>1.7588237401250439</v>
      </c>
      <c r="F20" s="930"/>
      <c r="G20" s="932">
        <v>1122</v>
      </c>
      <c r="H20" s="933">
        <v>17.577941406861978</v>
      </c>
      <c r="I20" s="932">
        <v>289</v>
      </c>
      <c r="J20" s="933">
        <v>25.757575757575758</v>
      </c>
      <c r="K20" s="930"/>
      <c r="L20" s="932">
        <v>2264</v>
      </c>
      <c r="M20" s="933">
        <v>35.469215102616324</v>
      </c>
      <c r="N20" s="932">
        <v>627</v>
      </c>
      <c r="O20" s="933">
        <v>27.694346289752652</v>
      </c>
      <c r="P20" s="930"/>
      <c r="Q20" s="932">
        <v>2997</v>
      </c>
      <c r="R20" s="933">
        <v>46.952843490521701</v>
      </c>
      <c r="S20" s="932">
        <v>893</v>
      </c>
      <c r="T20" s="933">
        <f t="shared" si="2"/>
        <v>29.796463129796464</v>
      </c>
    </row>
    <row r="21" spans="1:20" s="331" customFormat="1" ht="18" customHeight="1" x14ac:dyDescent="0.25">
      <c r="A21" s="330"/>
      <c r="B21" s="931" t="s">
        <v>2</v>
      </c>
      <c r="C21" s="930"/>
      <c r="D21" s="932">
        <f t="shared" si="0"/>
        <v>919</v>
      </c>
      <c r="E21" s="933">
        <f t="shared" si="1"/>
        <v>0.25322873526161915</v>
      </c>
      <c r="F21" s="930"/>
      <c r="G21" s="932">
        <v>193</v>
      </c>
      <c r="H21" s="933">
        <v>21.00108813928183</v>
      </c>
      <c r="I21" s="932">
        <v>123</v>
      </c>
      <c r="J21" s="933">
        <v>63.730569948186535</v>
      </c>
      <c r="K21" s="930"/>
      <c r="L21" s="932">
        <v>280</v>
      </c>
      <c r="M21" s="933">
        <v>30.467899891186072</v>
      </c>
      <c r="N21" s="932">
        <v>141</v>
      </c>
      <c r="O21" s="933">
        <v>50.357142857142854</v>
      </c>
      <c r="P21" s="930"/>
      <c r="Q21" s="932">
        <v>446</v>
      </c>
      <c r="R21" s="933">
        <v>48.531011969532102</v>
      </c>
      <c r="S21" s="932">
        <v>240</v>
      </c>
      <c r="T21" s="933">
        <f t="shared" si="2"/>
        <v>53.811659192825111</v>
      </c>
    </row>
    <row r="22" spans="1:20" s="331" customFormat="1" ht="18" customHeight="1" x14ac:dyDescent="0.25">
      <c r="A22" s="330"/>
      <c r="B22" s="931" t="s">
        <v>35</v>
      </c>
      <c r="C22" s="930"/>
      <c r="D22" s="932">
        <f t="shared" si="0"/>
        <v>23038</v>
      </c>
      <c r="E22" s="933">
        <f t="shared" si="1"/>
        <v>6.3480779139904051</v>
      </c>
      <c r="F22" s="930"/>
      <c r="G22" s="932">
        <v>8377</v>
      </c>
      <c r="H22" s="933">
        <v>36.361663338831498</v>
      </c>
      <c r="I22" s="932">
        <v>3124</v>
      </c>
      <c r="J22" s="933">
        <v>37.292586844932551</v>
      </c>
      <c r="K22" s="930"/>
      <c r="L22" s="932">
        <v>7946</v>
      </c>
      <c r="M22" s="933">
        <v>34.490841218855806</v>
      </c>
      <c r="N22" s="932">
        <v>3552</v>
      </c>
      <c r="O22" s="933">
        <v>44.701736722879438</v>
      </c>
      <c r="P22" s="930"/>
      <c r="Q22" s="932">
        <v>6715</v>
      </c>
      <c r="R22" s="933">
        <v>29.1474954423127</v>
      </c>
      <c r="S22" s="932">
        <v>2987</v>
      </c>
      <c r="T22" s="933">
        <f t="shared" si="2"/>
        <v>44.482501861504097</v>
      </c>
    </row>
    <row r="23" spans="1:20" s="331" customFormat="1" ht="18" customHeight="1" x14ac:dyDescent="0.25">
      <c r="A23" s="330"/>
      <c r="B23" s="931" t="s">
        <v>42</v>
      </c>
      <c r="C23" s="930"/>
      <c r="D23" s="932">
        <f t="shared" si="0"/>
        <v>54893</v>
      </c>
      <c r="E23" s="933">
        <f t="shared" si="1"/>
        <v>15.125663726568076</v>
      </c>
      <c r="F23" s="930"/>
      <c r="G23" s="932">
        <v>15589</v>
      </c>
      <c r="H23" s="933">
        <v>28.39888510374729</v>
      </c>
      <c r="I23" s="932">
        <v>2472</v>
      </c>
      <c r="J23" s="933">
        <v>15.857335300532426</v>
      </c>
      <c r="K23" s="930"/>
      <c r="L23" s="932">
        <v>22368</v>
      </c>
      <c r="M23" s="933">
        <v>40.74836500100195</v>
      </c>
      <c r="N23" s="932">
        <v>3260</v>
      </c>
      <c r="O23" s="933">
        <v>14.57439198855508</v>
      </c>
      <c r="P23" s="930"/>
      <c r="Q23" s="932">
        <v>16936</v>
      </c>
      <c r="R23" s="933">
        <v>30.85274989525076</v>
      </c>
      <c r="S23" s="932">
        <v>3047</v>
      </c>
      <c r="T23" s="933">
        <f t="shared" si="2"/>
        <v>17.991261218705716</v>
      </c>
    </row>
    <row r="24" spans="1:20" s="331" customFormat="1" ht="18" customHeight="1" x14ac:dyDescent="0.25">
      <c r="A24" s="330">
        <v>47094</v>
      </c>
      <c r="B24" s="931" t="s">
        <v>43</v>
      </c>
      <c r="C24" s="930"/>
      <c r="D24" s="932">
        <f t="shared" si="0"/>
        <v>3785</v>
      </c>
      <c r="E24" s="933">
        <f t="shared" si="1"/>
        <v>1.0429496876661899</v>
      </c>
      <c r="F24" s="930"/>
      <c r="G24" s="932">
        <v>540</v>
      </c>
      <c r="H24" s="933">
        <v>14.266842800528401</v>
      </c>
      <c r="I24" s="932">
        <v>198</v>
      </c>
      <c r="J24" s="933">
        <v>36.666666666666664</v>
      </c>
      <c r="K24" s="930"/>
      <c r="L24" s="932">
        <v>1185</v>
      </c>
      <c r="M24" s="933">
        <v>31.307793923381773</v>
      </c>
      <c r="N24" s="932">
        <v>374</v>
      </c>
      <c r="O24" s="933">
        <v>31.561181434599156</v>
      </c>
      <c r="P24" s="930"/>
      <c r="Q24" s="932">
        <v>2060</v>
      </c>
      <c r="R24" s="933">
        <v>54.425363276089833</v>
      </c>
      <c r="S24" s="932">
        <v>568</v>
      </c>
      <c r="T24" s="933">
        <f t="shared" si="2"/>
        <v>27.572815533980581</v>
      </c>
    </row>
    <row r="25" spans="1:20" s="331" customFormat="1" ht="18" customHeight="1" x14ac:dyDescent="0.25">
      <c r="B25" s="931" t="s">
        <v>44</v>
      </c>
      <c r="C25" s="930"/>
      <c r="D25" s="932">
        <f t="shared" si="0"/>
        <v>1242</v>
      </c>
      <c r="E25" s="933">
        <f t="shared" si="1"/>
        <v>0.34223078258425577</v>
      </c>
      <c r="F25" s="930"/>
      <c r="G25" s="932">
        <v>176</v>
      </c>
      <c r="H25" s="933">
        <v>14.170692431561996</v>
      </c>
      <c r="I25" s="932">
        <v>1</v>
      </c>
      <c r="J25" s="933">
        <v>0.56818181818181823</v>
      </c>
      <c r="K25" s="930"/>
      <c r="L25" s="932">
        <v>353</v>
      </c>
      <c r="M25" s="933">
        <v>28.421900161030596</v>
      </c>
      <c r="N25" s="932">
        <v>5</v>
      </c>
      <c r="O25" s="933">
        <v>1.41643059490085</v>
      </c>
      <c r="P25" s="930"/>
      <c r="Q25" s="932">
        <v>713</v>
      </c>
      <c r="R25" s="933">
        <v>57.407407407407405</v>
      </c>
      <c r="S25" s="932">
        <v>6</v>
      </c>
      <c r="T25" s="933">
        <f t="shared" si="2"/>
        <v>0.84151472650771386</v>
      </c>
    </row>
    <row r="26" spans="1:20" s="331" customFormat="1" ht="18" customHeight="1" x14ac:dyDescent="0.25">
      <c r="B26" s="931" t="s">
        <v>45</v>
      </c>
      <c r="C26" s="930"/>
      <c r="D26" s="932">
        <f t="shared" si="0"/>
        <v>6228</v>
      </c>
      <c r="E26" s="933">
        <f t="shared" si="1"/>
        <v>1.7161137793355434</v>
      </c>
      <c r="F26" s="930"/>
      <c r="G26" s="932">
        <v>1392</v>
      </c>
      <c r="H26" s="933">
        <v>22.350674373795762</v>
      </c>
      <c r="I26" s="932">
        <v>113</v>
      </c>
      <c r="J26" s="933">
        <v>8.1178160919540243</v>
      </c>
      <c r="K26" s="930"/>
      <c r="L26" s="932">
        <v>1944</v>
      </c>
      <c r="M26" s="933">
        <v>31.213872832369944</v>
      </c>
      <c r="N26" s="932">
        <v>271</v>
      </c>
      <c r="O26" s="933">
        <v>13.940329218106996</v>
      </c>
      <c r="P26" s="930"/>
      <c r="Q26" s="932">
        <v>2892</v>
      </c>
      <c r="R26" s="933">
        <v>46.435452793834301</v>
      </c>
      <c r="S26" s="932">
        <v>762</v>
      </c>
      <c r="T26" s="933">
        <f t="shared" si="2"/>
        <v>26.348547717842326</v>
      </c>
    </row>
    <row r="27" spans="1:20" s="331" customFormat="1" ht="18" customHeight="1" x14ac:dyDescent="0.25">
      <c r="B27" s="931" t="s">
        <v>46</v>
      </c>
      <c r="C27" s="930"/>
      <c r="D27" s="932">
        <f t="shared" si="0"/>
        <v>3661</v>
      </c>
      <c r="E27" s="933">
        <f t="shared" si="1"/>
        <v>1.0087817190345896</v>
      </c>
      <c r="F27" s="930"/>
      <c r="G27" s="932">
        <v>613</v>
      </c>
      <c r="H27" s="933">
        <v>16.744059000273147</v>
      </c>
      <c r="I27" s="932">
        <v>119</v>
      </c>
      <c r="J27" s="933">
        <v>19.412724306688418</v>
      </c>
      <c r="K27" s="930"/>
      <c r="L27" s="932">
        <v>1383</v>
      </c>
      <c r="M27" s="933">
        <v>37.776563780387875</v>
      </c>
      <c r="N27" s="932">
        <v>284</v>
      </c>
      <c r="O27" s="933">
        <v>20.535068691250906</v>
      </c>
      <c r="P27" s="930"/>
      <c r="Q27" s="932">
        <v>1665</v>
      </c>
      <c r="R27" s="933">
        <v>45.479377219338978</v>
      </c>
      <c r="S27" s="932">
        <v>659</v>
      </c>
      <c r="T27" s="933">
        <f t="shared" si="2"/>
        <v>39.57957957957958</v>
      </c>
    </row>
    <row r="28" spans="1:20" s="331" customFormat="1" ht="18" customHeight="1" x14ac:dyDescent="0.25">
      <c r="B28" s="953" t="s">
        <v>1</v>
      </c>
      <c r="C28" s="930"/>
      <c r="D28" s="954">
        <f t="shared" si="0"/>
        <v>1363</v>
      </c>
      <c r="E28" s="955">
        <f t="shared" si="1"/>
        <v>0.37557210681347869</v>
      </c>
      <c r="F28" s="930"/>
      <c r="G28" s="954">
        <v>373</v>
      </c>
      <c r="H28" s="955">
        <v>27.366104181951577</v>
      </c>
      <c r="I28" s="954">
        <v>156</v>
      </c>
      <c r="J28" s="955">
        <v>41.8230563002681</v>
      </c>
      <c r="K28" s="930"/>
      <c r="L28" s="954">
        <v>471</v>
      </c>
      <c r="M28" s="955">
        <v>34.556126192223033</v>
      </c>
      <c r="N28" s="954">
        <v>190</v>
      </c>
      <c r="O28" s="955">
        <v>40.339702760084926</v>
      </c>
      <c r="P28" s="930"/>
      <c r="Q28" s="954">
        <v>519</v>
      </c>
      <c r="R28" s="955">
        <v>38.077769625825383</v>
      </c>
      <c r="S28" s="954">
        <v>232</v>
      </c>
      <c r="T28" s="955">
        <f t="shared" si="2"/>
        <v>44.701348747591524</v>
      </c>
    </row>
    <row r="29" spans="1:20" s="319" customFormat="1" ht="18" customHeight="1" x14ac:dyDescent="0.25">
      <c r="B29" s="1284" t="s">
        <v>0</v>
      </c>
      <c r="C29" s="1277"/>
      <c r="D29" s="1285">
        <f>SUM(D11:D28)</f>
        <v>362913</v>
      </c>
      <c r="E29" s="1286">
        <f t="shared" si="1"/>
        <v>100</v>
      </c>
      <c r="F29" s="1277"/>
      <c r="G29" s="1285">
        <f>SUM(G11:G28)</f>
        <v>72105</v>
      </c>
      <c r="H29" s="1286">
        <f t="shared" ref="H29" si="3">G29/$D29*100</f>
        <v>19.868398211141514</v>
      </c>
      <c r="I29" s="1285">
        <f>SUM(I11:I28)</f>
        <v>17956</v>
      </c>
      <c r="J29" s="1286">
        <f>I29/G29*100</f>
        <v>24.902572637126415</v>
      </c>
      <c r="K29" s="1277"/>
      <c r="L29" s="1285">
        <f>SUM(L11:L28)</f>
        <v>140039</v>
      </c>
      <c r="M29" s="1286">
        <f t="shared" ref="M29" si="4">L29/$D29*100</f>
        <v>38.587485154844273</v>
      </c>
      <c r="N29" s="1285">
        <f>SUM(N11:N28)</f>
        <v>35019</v>
      </c>
      <c r="O29" s="1286">
        <f>N29/L29*100</f>
        <v>25.006605302808506</v>
      </c>
      <c r="P29" s="1277"/>
      <c r="Q29" s="1285">
        <f>SUM(Q11:Q28)</f>
        <v>150769</v>
      </c>
      <c r="R29" s="1286">
        <f t="shared" ref="R29" si="5">Q29/$D29*100</f>
        <v>41.544116634014209</v>
      </c>
      <c r="S29" s="1285">
        <f>SUM(S11:S28)</f>
        <v>45094</v>
      </c>
      <c r="T29" s="1286">
        <f>S29/Q29*100</f>
        <v>29.909331493874735</v>
      </c>
    </row>
    <row r="30" spans="1:20" s="328" customFormat="1" ht="6.75" customHeight="1" x14ac:dyDescent="0.25">
      <c r="B30" s="1663"/>
      <c r="C30" s="1663"/>
      <c r="D30" s="1663"/>
      <c r="E30" s="1663"/>
      <c r="F30" s="779"/>
    </row>
    <row r="31" spans="1:20" x14ac:dyDescent="0.35">
      <c r="B31" s="1664"/>
      <c r="C31" s="1664"/>
      <c r="D31" s="1664"/>
      <c r="E31" s="1664"/>
      <c r="F31" s="1664"/>
      <c r="G31" s="1664"/>
      <c r="H31" s="1664"/>
      <c r="I31" s="1664"/>
      <c r="J31" s="1664"/>
      <c r="K31" s="1664"/>
      <c r="L31" s="1664"/>
      <c r="M31" s="1664"/>
      <c r="N31" s="1664"/>
      <c r="O31" s="1664"/>
      <c r="P31" s="1664"/>
      <c r="Q31" s="1664"/>
      <c r="R31" s="1664"/>
    </row>
    <row r="32" spans="1:20" x14ac:dyDescent="0.35">
      <c r="G32" s="935"/>
      <c r="L32" s="935"/>
    </row>
    <row r="33" spans="2:12" x14ac:dyDescent="0.35">
      <c r="B33" s="935"/>
      <c r="L33" s="935"/>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0:E30"/>
    <mergeCell ref="B31:R31"/>
  </mergeCells>
  <printOptions horizontalCentered="1"/>
  <pageMargins left="0" right="0" top="0.43307086614173229" bottom="0.43307086614173229" header="0" footer="0"/>
  <pageSetup paperSize="9" scale="99"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63</v>
      </c>
    </row>
    <row r="2" spans="1:22" s="343" customFormat="1" ht="49.5" customHeight="1" x14ac:dyDescent="0.35">
      <c r="B2" s="1447"/>
      <c r="C2" s="1447"/>
      <c r="D2" s="1447"/>
      <c r="E2" s="1447"/>
      <c r="F2" s="344"/>
      <c r="G2" s="1645"/>
      <c r="H2" s="1645"/>
      <c r="I2" s="1645"/>
      <c r="J2" s="1645"/>
      <c r="K2" s="1645"/>
      <c r="L2" s="1645"/>
      <c r="M2" s="1645"/>
      <c r="N2" s="1645"/>
      <c r="O2" s="1645"/>
      <c r="P2" s="1645"/>
      <c r="Q2" s="1645"/>
      <c r="R2" s="1645"/>
      <c r="T2" s="344"/>
    </row>
    <row r="3" spans="1:22" s="343" customFormat="1" ht="3" customHeight="1" x14ac:dyDescent="0.35">
      <c r="B3" s="344"/>
      <c r="C3" s="344"/>
      <c r="D3" s="344"/>
      <c r="E3" s="344"/>
      <c r="F3" s="344"/>
      <c r="L3" s="344"/>
      <c r="Q3" s="344"/>
      <c r="T3" s="344"/>
    </row>
    <row r="4" spans="1:22" s="345" customFormat="1" ht="15" customHeight="1" x14ac:dyDescent="0.25">
      <c r="B4" s="1474" t="s">
        <v>434</v>
      </c>
      <c r="C4" s="1474"/>
      <c r="D4" s="1474"/>
      <c r="E4" s="1474"/>
      <c r="F4" s="1474"/>
      <c r="G4" s="1474"/>
      <c r="H4" s="1474"/>
      <c r="I4" s="1474"/>
      <c r="J4" s="1474"/>
      <c r="K4" s="1474"/>
      <c r="L4" s="1474"/>
      <c r="M4" s="1474"/>
      <c r="N4" s="1474"/>
      <c r="O4" s="1474"/>
      <c r="P4" s="1474"/>
      <c r="Q4" s="1474"/>
      <c r="R4" s="1474"/>
      <c r="S4" s="1474"/>
      <c r="T4" s="1474"/>
      <c r="U4" s="924"/>
    </row>
    <row r="5" spans="1:22" s="345" customFormat="1" ht="15" customHeight="1" x14ac:dyDescent="0.25">
      <c r="B5" s="1475" t="str">
        <f>porsaad!$B$6</f>
        <v>Situación a 31 de agosto de 2025</v>
      </c>
      <c r="C5" s="1475"/>
      <c r="D5" s="1475"/>
      <c r="E5" s="1475"/>
      <c r="F5" s="1475"/>
      <c r="G5" s="1475"/>
      <c r="H5" s="1475"/>
      <c r="I5" s="1475"/>
      <c r="J5" s="1475"/>
      <c r="K5" s="1475"/>
      <c r="L5" s="1475"/>
      <c r="M5" s="1475"/>
      <c r="N5" s="1475"/>
      <c r="O5" s="1475"/>
      <c r="P5" s="1475"/>
      <c r="Q5" s="1475"/>
      <c r="R5" s="1475"/>
      <c r="S5" s="1475"/>
      <c r="T5" s="1475"/>
      <c r="U5" s="925"/>
      <c r="V5" s="875"/>
    </row>
    <row r="6" spans="1:22" s="345" customFormat="1" ht="4.5" customHeight="1" x14ac:dyDescent="0.25"/>
    <row r="7" spans="1:22" s="322" customFormat="1" ht="15" customHeight="1" x14ac:dyDescent="0.25">
      <c r="A7" s="316"/>
      <c r="B7" s="1646" t="s">
        <v>12</v>
      </c>
      <c r="C7" s="920"/>
      <c r="D7" s="1665" t="s">
        <v>75</v>
      </c>
      <c r="E7" s="1651"/>
      <c r="F7" s="920"/>
      <c r="G7" s="1667" t="s">
        <v>31</v>
      </c>
      <c r="H7" s="1668"/>
      <c r="I7" s="1668"/>
      <c r="J7" s="1669"/>
      <c r="K7" s="921"/>
      <c r="L7" s="1667" t="s">
        <v>49</v>
      </c>
      <c r="M7" s="1668"/>
      <c r="N7" s="1668"/>
      <c r="O7" s="1669"/>
      <c r="P7" s="921"/>
      <c r="Q7" s="1667" t="s">
        <v>50</v>
      </c>
      <c r="R7" s="1668"/>
      <c r="S7" s="1668"/>
      <c r="T7" s="1669"/>
    </row>
    <row r="8" spans="1:22" s="322" customFormat="1" ht="35.25" customHeight="1" x14ac:dyDescent="0.25">
      <c r="A8" s="316"/>
      <c r="B8" s="1647"/>
      <c r="C8" s="920"/>
      <c r="D8" s="1666"/>
      <c r="E8" s="1654"/>
      <c r="F8" s="920"/>
      <c r="G8" s="1670" t="s">
        <v>69</v>
      </c>
      <c r="H8" s="1671"/>
      <c r="I8" s="1661" t="s">
        <v>129</v>
      </c>
      <c r="J8" s="1662"/>
      <c r="K8" s="957"/>
      <c r="L8" s="1672" t="s">
        <v>69</v>
      </c>
      <c r="M8" s="1673"/>
      <c r="N8" s="1661" t="s">
        <v>129</v>
      </c>
      <c r="O8" s="1662"/>
      <c r="P8" s="957"/>
      <c r="Q8" s="1672" t="s">
        <v>69</v>
      </c>
      <c r="R8" s="1673"/>
      <c r="S8" s="1661" t="s">
        <v>129</v>
      </c>
      <c r="T8" s="1662"/>
    </row>
    <row r="9" spans="1:22" s="322" customFormat="1" ht="29.25" customHeight="1" x14ac:dyDescent="0.25">
      <c r="A9" s="316"/>
      <c r="B9" s="1648"/>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15121</v>
      </c>
      <c r="E11" s="928">
        <f>D11/D$29*100</f>
        <v>13.891721559224246</v>
      </c>
      <c r="F11" s="930"/>
      <c r="G11" s="927">
        <v>5929</v>
      </c>
      <c r="H11" s="928">
        <v>39.210369684544673</v>
      </c>
      <c r="I11" s="927">
        <v>2043</v>
      </c>
      <c r="J11" s="928">
        <v>34.457750042165628</v>
      </c>
      <c r="K11" s="930"/>
      <c r="L11" s="927">
        <v>8333</v>
      </c>
      <c r="M11" s="928">
        <v>55.108789101249926</v>
      </c>
      <c r="N11" s="927">
        <v>3358</v>
      </c>
      <c r="O11" s="928">
        <v>40.297611904476177</v>
      </c>
      <c r="P11" s="930"/>
      <c r="Q11" s="927">
        <v>859</v>
      </c>
      <c r="R11" s="928">
        <v>5.6808412142054099</v>
      </c>
      <c r="S11" s="927">
        <v>543</v>
      </c>
      <c r="T11" s="928">
        <f>IFERROR(S11/Q11*100,"-")</f>
        <v>63.213038416763681</v>
      </c>
    </row>
    <row r="12" spans="1:22" s="331" customFormat="1" ht="18" customHeight="1" x14ac:dyDescent="0.25">
      <c r="A12" s="330"/>
      <c r="B12" s="931" t="s">
        <v>7</v>
      </c>
      <c r="C12" s="930"/>
      <c r="D12" s="932">
        <f t="shared" ref="D12:D28" si="0">G12+L12+Q12</f>
        <v>1783</v>
      </c>
      <c r="E12" s="933">
        <f t="shared" ref="E12:E29" si="1">D12/D$29*100</f>
        <v>1.6380490404137842</v>
      </c>
      <c r="F12" s="930"/>
      <c r="G12" s="932">
        <v>511</v>
      </c>
      <c r="H12" s="933">
        <v>28.659562535053279</v>
      </c>
      <c r="I12" s="932">
        <v>202</v>
      </c>
      <c r="J12" s="933">
        <v>39.530332681017612</v>
      </c>
      <c r="K12" s="930"/>
      <c r="L12" s="932">
        <v>654</v>
      </c>
      <c r="M12" s="933">
        <v>36.679753224901852</v>
      </c>
      <c r="N12" s="932">
        <v>262</v>
      </c>
      <c r="O12" s="933">
        <v>40.061162079510702</v>
      </c>
      <c r="P12" s="930"/>
      <c r="Q12" s="932">
        <v>618</v>
      </c>
      <c r="R12" s="933">
        <v>34.660684240044873</v>
      </c>
      <c r="S12" s="932">
        <v>129</v>
      </c>
      <c r="T12" s="933">
        <f t="shared" ref="T12:T28" si="2">IFERROR(S12/Q12*100,"-")</f>
        <v>20.873786407766989</v>
      </c>
    </row>
    <row r="13" spans="1:22" s="331" customFormat="1" ht="18" customHeight="1" x14ac:dyDescent="0.25">
      <c r="A13" s="330"/>
      <c r="B13" s="931" t="s">
        <v>37</v>
      </c>
      <c r="C13" s="930"/>
      <c r="D13" s="932">
        <f t="shared" si="0"/>
        <v>2174</v>
      </c>
      <c r="E13" s="933">
        <f t="shared" si="1"/>
        <v>1.9972622624002057</v>
      </c>
      <c r="F13" s="930"/>
      <c r="G13" s="932">
        <v>550</v>
      </c>
      <c r="H13" s="933">
        <v>25.298988040478381</v>
      </c>
      <c r="I13" s="932">
        <v>10</v>
      </c>
      <c r="J13" s="933">
        <v>1.8181818181818181</v>
      </c>
      <c r="K13" s="930"/>
      <c r="L13" s="932">
        <v>849</v>
      </c>
      <c r="M13" s="933">
        <v>39.052437902483902</v>
      </c>
      <c r="N13" s="932">
        <v>15</v>
      </c>
      <c r="O13" s="933">
        <v>1.7667844522968199</v>
      </c>
      <c r="P13" s="930"/>
      <c r="Q13" s="932">
        <v>775</v>
      </c>
      <c r="R13" s="933">
        <v>35.64857405703772</v>
      </c>
      <c r="S13" s="932">
        <v>19</v>
      </c>
      <c r="T13" s="933">
        <f t="shared" si="2"/>
        <v>2.4516129032258065</v>
      </c>
    </row>
    <row r="14" spans="1:22" s="331" customFormat="1" ht="18" customHeight="1" x14ac:dyDescent="0.25">
      <c r="A14" s="330"/>
      <c r="B14" s="931" t="s">
        <v>38</v>
      </c>
      <c r="C14" s="930"/>
      <c r="D14" s="932">
        <f t="shared" si="0"/>
        <v>1867</v>
      </c>
      <c r="E14" s="933">
        <f t="shared" si="1"/>
        <v>1.7152201673878493</v>
      </c>
      <c r="F14" s="930"/>
      <c r="G14" s="932">
        <v>644</v>
      </c>
      <c r="H14" s="933">
        <v>34.49384038564542</v>
      </c>
      <c r="I14" s="932">
        <v>264</v>
      </c>
      <c r="J14" s="933">
        <v>40.993788819875775</v>
      </c>
      <c r="K14" s="930"/>
      <c r="L14" s="932">
        <v>986</v>
      </c>
      <c r="M14" s="933">
        <v>52.811997857525441</v>
      </c>
      <c r="N14" s="932">
        <v>190</v>
      </c>
      <c r="O14" s="933">
        <v>19.269776876267748</v>
      </c>
      <c r="P14" s="930"/>
      <c r="Q14" s="932">
        <v>237</v>
      </c>
      <c r="R14" s="933">
        <v>12.694161756829136</v>
      </c>
      <c r="S14" s="932">
        <v>64</v>
      </c>
      <c r="T14" s="933">
        <f t="shared" si="2"/>
        <v>27.004219409282697</v>
      </c>
    </row>
    <row r="15" spans="1:22" s="331" customFormat="1" ht="18" customHeight="1" x14ac:dyDescent="0.25">
      <c r="A15" s="330"/>
      <c r="B15" s="931" t="s">
        <v>6</v>
      </c>
      <c r="C15" s="930"/>
      <c r="D15" s="932">
        <f t="shared" si="0"/>
        <v>5530</v>
      </c>
      <c r="E15" s="933">
        <f t="shared" si="1"/>
        <v>5.0804325257926113</v>
      </c>
      <c r="F15" s="930"/>
      <c r="G15" s="932">
        <v>1655</v>
      </c>
      <c r="H15" s="933">
        <v>29.927667269439421</v>
      </c>
      <c r="I15" s="932">
        <v>724</v>
      </c>
      <c r="J15" s="933">
        <v>43.746223564954683</v>
      </c>
      <c r="K15" s="930"/>
      <c r="L15" s="932">
        <v>1910</v>
      </c>
      <c r="M15" s="933">
        <v>34.538878842676311</v>
      </c>
      <c r="N15" s="932">
        <v>1026</v>
      </c>
      <c r="O15" s="933">
        <v>53.717277486910994</v>
      </c>
      <c r="P15" s="930"/>
      <c r="Q15" s="932">
        <v>1965</v>
      </c>
      <c r="R15" s="933">
        <v>35.533453887884271</v>
      </c>
      <c r="S15" s="932">
        <v>1350</v>
      </c>
      <c r="T15" s="933">
        <f t="shared" si="2"/>
        <v>68.702290076335885</v>
      </c>
    </row>
    <row r="16" spans="1:22" s="331" customFormat="1" ht="18" customHeight="1" x14ac:dyDescent="0.25">
      <c r="A16" s="330"/>
      <c r="B16" s="931" t="s">
        <v>5</v>
      </c>
      <c r="C16" s="930"/>
      <c r="D16" s="932">
        <f t="shared" si="0"/>
        <v>2200</v>
      </c>
      <c r="E16" s="933">
        <f t="shared" si="1"/>
        <v>2.0211485636064639</v>
      </c>
      <c r="F16" s="930"/>
      <c r="G16" s="932">
        <v>730</v>
      </c>
      <c r="H16" s="933">
        <v>33.181818181818187</v>
      </c>
      <c r="I16" s="932">
        <v>2</v>
      </c>
      <c r="J16" s="933">
        <v>0.27397260273972601</v>
      </c>
      <c r="K16" s="930"/>
      <c r="L16" s="932">
        <v>872</v>
      </c>
      <c r="M16" s="933">
        <v>39.636363636363633</v>
      </c>
      <c r="N16" s="932">
        <v>3</v>
      </c>
      <c r="O16" s="933">
        <v>0.34403669724770647</v>
      </c>
      <c r="P16" s="930"/>
      <c r="Q16" s="932">
        <v>598</v>
      </c>
      <c r="R16" s="933">
        <v>27.18181818181818</v>
      </c>
      <c r="S16" s="932">
        <v>5</v>
      </c>
      <c r="T16" s="933">
        <f t="shared" si="2"/>
        <v>0.83612040133779264</v>
      </c>
    </row>
    <row r="17" spans="1:20" s="331" customFormat="1" ht="18" customHeight="1" x14ac:dyDescent="0.25">
      <c r="A17" s="330"/>
      <c r="B17" s="931" t="s">
        <v>4</v>
      </c>
      <c r="C17" s="930"/>
      <c r="D17" s="932">
        <f t="shared" si="0"/>
        <v>8250</v>
      </c>
      <c r="E17" s="933">
        <f t="shared" si="1"/>
        <v>7.5793071135242407</v>
      </c>
      <c r="F17" s="930"/>
      <c r="G17" s="932">
        <v>2085</v>
      </c>
      <c r="H17" s="933">
        <v>25.272727272727273</v>
      </c>
      <c r="I17" s="932">
        <v>13</v>
      </c>
      <c r="J17" s="933">
        <v>0.6235011990407674</v>
      </c>
      <c r="K17" s="930"/>
      <c r="L17" s="932">
        <v>2486</v>
      </c>
      <c r="M17" s="933">
        <v>30.133333333333333</v>
      </c>
      <c r="N17" s="932">
        <v>8</v>
      </c>
      <c r="O17" s="933">
        <v>0.32180209171359614</v>
      </c>
      <c r="P17" s="930"/>
      <c r="Q17" s="932">
        <v>3679</v>
      </c>
      <c r="R17" s="933">
        <v>44.593939393939394</v>
      </c>
      <c r="S17" s="932">
        <v>18</v>
      </c>
      <c r="T17" s="933">
        <f t="shared" si="2"/>
        <v>0.48926338678988862</v>
      </c>
    </row>
    <row r="18" spans="1:20" s="331" customFormat="1" ht="18" customHeight="1" x14ac:dyDescent="0.25">
      <c r="A18" s="330"/>
      <c r="B18" s="931" t="s">
        <v>40</v>
      </c>
      <c r="C18" s="930"/>
      <c r="D18" s="932">
        <f t="shared" si="0"/>
        <v>4269</v>
      </c>
      <c r="E18" s="933">
        <f t="shared" si="1"/>
        <v>3.9219469172890888</v>
      </c>
      <c r="F18" s="930"/>
      <c r="G18" s="932">
        <v>1426</v>
      </c>
      <c r="H18" s="933">
        <v>33.403607402201921</v>
      </c>
      <c r="I18" s="932">
        <v>300</v>
      </c>
      <c r="J18" s="933">
        <v>21.037868162692845</v>
      </c>
      <c r="K18" s="930"/>
      <c r="L18" s="932">
        <v>1726</v>
      </c>
      <c r="M18" s="933">
        <v>40.43101428906067</v>
      </c>
      <c r="N18" s="932">
        <v>643</v>
      </c>
      <c r="O18" s="933">
        <v>37.253765932792582</v>
      </c>
      <c r="P18" s="930"/>
      <c r="Q18" s="932">
        <v>1117</v>
      </c>
      <c r="R18" s="933">
        <v>26.165378308737409</v>
      </c>
      <c r="S18" s="932">
        <v>504</v>
      </c>
      <c r="T18" s="933">
        <f t="shared" si="2"/>
        <v>45.120859444941807</v>
      </c>
    </row>
    <row r="19" spans="1:20" s="331" customFormat="1" ht="18" customHeight="1" x14ac:dyDescent="0.25">
      <c r="A19" s="330"/>
      <c r="B19" s="931" t="s">
        <v>41</v>
      </c>
      <c r="C19" s="930"/>
      <c r="D19" s="932">
        <f t="shared" si="0"/>
        <v>14254</v>
      </c>
      <c r="E19" s="933">
        <f t="shared" si="1"/>
        <v>13.095205284384789</v>
      </c>
      <c r="F19" s="930"/>
      <c r="G19" s="932">
        <v>3593</v>
      </c>
      <c r="H19" s="933">
        <v>25.206959449978957</v>
      </c>
      <c r="I19" s="932">
        <v>259</v>
      </c>
      <c r="J19" s="933">
        <v>7.20846089618703</v>
      </c>
      <c r="K19" s="930"/>
      <c r="L19" s="932">
        <v>7429</v>
      </c>
      <c r="M19" s="933">
        <v>52.118703521818432</v>
      </c>
      <c r="N19" s="932">
        <v>1067</v>
      </c>
      <c r="O19" s="933">
        <v>14.362632925023554</v>
      </c>
      <c r="P19" s="930"/>
      <c r="Q19" s="932">
        <v>3232</v>
      </c>
      <c r="R19" s="933">
        <v>22.674337028202611</v>
      </c>
      <c r="S19" s="932">
        <v>2783</v>
      </c>
      <c r="T19" s="933">
        <f t="shared" si="2"/>
        <v>86.107673267326732</v>
      </c>
    </row>
    <row r="20" spans="1:20" s="331" customFormat="1" ht="18" customHeight="1" x14ac:dyDescent="0.25">
      <c r="A20" s="330"/>
      <c r="B20" s="931" t="s">
        <v>3</v>
      </c>
      <c r="C20" s="930"/>
      <c r="D20" s="932">
        <f t="shared" si="0"/>
        <v>9794</v>
      </c>
      <c r="E20" s="933">
        <f t="shared" si="1"/>
        <v>8.9977859236189595</v>
      </c>
      <c r="F20" s="930"/>
      <c r="G20" s="932">
        <v>3194</v>
      </c>
      <c r="H20" s="933">
        <v>32.61180314478252</v>
      </c>
      <c r="I20" s="932">
        <v>303</v>
      </c>
      <c r="J20" s="933">
        <v>9.4865372573575453</v>
      </c>
      <c r="K20" s="930"/>
      <c r="L20" s="932">
        <v>4335</v>
      </c>
      <c r="M20" s="933">
        <v>44.261792934449659</v>
      </c>
      <c r="N20" s="932">
        <v>714</v>
      </c>
      <c r="O20" s="933">
        <v>16.470588235294116</v>
      </c>
      <c r="P20" s="930"/>
      <c r="Q20" s="932">
        <v>2265</v>
      </c>
      <c r="R20" s="933">
        <v>23.126403920767817</v>
      </c>
      <c r="S20" s="932">
        <v>486</v>
      </c>
      <c r="T20" s="933">
        <f t="shared" si="2"/>
        <v>21.456953642384104</v>
      </c>
    </row>
    <row r="21" spans="1:20" s="331" customFormat="1" ht="18" customHeight="1" x14ac:dyDescent="0.25">
      <c r="A21" s="330"/>
      <c r="B21" s="931" t="s">
        <v>2</v>
      </c>
      <c r="C21" s="930"/>
      <c r="D21" s="932">
        <f t="shared" si="0"/>
        <v>2445</v>
      </c>
      <c r="E21" s="933">
        <f t="shared" si="1"/>
        <v>2.2462310172808202</v>
      </c>
      <c r="F21" s="930"/>
      <c r="G21" s="932">
        <v>761</v>
      </c>
      <c r="H21" s="933">
        <v>31.12474437627812</v>
      </c>
      <c r="I21" s="932">
        <v>504</v>
      </c>
      <c r="J21" s="933">
        <v>66.228646517739818</v>
      </c>
      <c r="K21" s="930"/>
      <c r="L21" s="932">
        <v>938</v>
      </c>
      <c r="M21" s="933">
        <v>38.3640081799591</v>
      </c>
      <c r="N21" s="932">
        <v>661</v>
      </c>
      <c r="O21" s="933">
        <v>70.469083155650324</v>
      </c>
      <c r="P21" s="930"/>
      <c r="Q21" s="932">
        <v>746</v>
      </c>
      <c r="R21" s="933">
        <v>30.51124744376278</v>
      </c>
      <c r="S21" s="932">
        <v>569</v>
      </c>
      <c r="T21" s="933">
        <f t="shared" si="2"/>
        <v>76.273458445040205</v>
      </c>
    </row>
    <row r="22" spans="1:20" s="331" customFormat="1" ht="18" customHeight="1" x14ac:dyDescent="0.25">
      <c r="A22" s="330"/>
      <c r="B22" s="931" t="s">
        <v>35</v>
      </c>
      <c r="C22" s="930"/>
      <c r="D22" s="932">
        <f t="shared" si="0"/>
        <v>8546</v>
      </c>
      <c r="E22" s="933">
        <f t="shared" si="1"/>
        <v>7.8512434657185644</v>
      </c>
      <c r="F22" s="930"/>
      <c r="G22" s="932">
        <v>1827</v>
      </c>
      <c r="H22" s="933">
        <v>21.378422653873159</v>
      </c>
      <c r="I22" s="932">
        <v>295</v>
      </c>
      <c r="J22" s="933">
        <v>16.146688560481664</v>
      </c>
      <c r="K22" s="930"/>
      <c r="L22" s="932">
        <v>2996</v>
      </c>
      <c r="M22" s="933">
        <v>35.057336765738356</v>
      </c>
      <c r="N22" s="932">
        <v>796</v>
      </c>
      <c r="O22" s="933">
        <v>26.56875834445928</v>
      </c>
      <c r="P22" s="930"/>
      <c r="Q22" s="932">
        <v>3723</v>
      </c>
      <c r="R22" s="933">
        <v>43.564240580388486</v>
      </c>
      <c r="S22" s="932">
        <v>1554</v>
      </c>
      <c r="T22" s="933">
        <f t="shared" si="2"/>
        <v>41.740531829170024</v>
      </c>
    </row>
    <row r="23" spans="1:20" s="331" customFormat="1" ht="18" customHeight="1" x14ac:dyDescent="0.25">
      <c r="A23" s="330"/>
      <c r="B23" s="931" t="s">
        <v>42</v>
      </c>
      <c r="C23" s="930"/>
      <c r="D23" s="932">
        <f t="shared" si="0"/>
        <v>18357</v>
      </c>
      <c r="E23" s="933">
        <f t="shared" si="1"/>
        <v>16.864647355510844</v>
      </c>
      <c r="F23" s="930"/>
      <c r="G23" s="932">
        <v>6850</v>
      </c>
      <c r="H23" s="933">
        <v>37.31546549000381</v>
      </c>
      <c r="I23" s="932">
        <v>2433</v>
      </c>
      <c r="J23" s="933">
        <v>35.518248175182485</v>
      </c>
      <c r="K23" s="930"/>
      <c r="L23" s="932">
        <v>8049</v>
      </c>
      <c r="M23" s="933">
        <v>43.84703382905704</v>
      </c>
      <c r="N23" s="932">
        <v>3852</v>
      </c>
      <c r="O23" s="933">
        <v>47.856876630637345</v>
      </c>
      <c r="P23" s="930"/>
      <c r="Q23" s="932">
        <v>3458</v>
      </c>
      <c r="R23" s="933">
        <v>18.837500680939151</v>
      </c>
      <c r="S23" s="932">
        <v>1976</v>
      </c>
      <c r="T23" s="933">
        <f t="shared" si="2"/>
        <v>57.142857142857139</v>
      </c>
    </row>
    <row r="24" spans="1:20" s="331" customFormat="1" ht="18" customHeight="1" x14ac:dyDescent="0.25">
      <c r="A24" s="330">
        <v>47094</v>
      </c>
      <c r="B24" s="931" t="s">
        <v>43</v>
      </c>
      <c r="C24" s="930"/>
      <c r="D24" s="932">
        <f t="shared" si="0"/>
        <v>4180</v>
      </c>
      <c r="E24" s="933">
        <f t="shared" si="1"/>
        <v>3.8401822708522819</v>
      </c>
      <c r="F24" s="930"/>
      <c r="G24" s="932">
        <v>1496</v>
      </c>
      <c r="H24" s="933">
        <v>35.789473684210527</v>
      </c>
      <c r="I24" s="932">
        <v>435</v>
      </c>
      <c r="J24" s="933">
        <v>29.077540106951872</v>
      </c>
      <c r="K24" s="930"/>
      <c r="L24" s="932">
        <v>2001</v>
      </c>
      <c r="M24" s="933">
        <v>47.870813397129183</v>
      </c>
      <c r="N24" s="932">
        <v>457</v>
      </c>
      <c r="O24" s="933">
        <v>22.838580709645179</v>
      </c>
      <c r="P24" s="930"/>
      <c r="Q24" s="932">
        <v>683</v>
      </c>
      <c r="R24" s="933">
        <v>16.339712918660286</v>
      </c>
      <c r="S24" s="932">
        <v>235</v>
      </c>
      <c r="T24" s="933">
        <f t="shared" si="2"/>
        <v>34.407027818448022</v>
      </c>
    </row>
    <row r="25" spans="1:20" s="331" customFormat="1" ht="18" customHeight="1" x14ac:dyDescent="0.25">
      <c r="B25" s="931" t="s">
        <v>44</v>
      </c>
      <c r="C25" s="930"/>
      <c r="D25" s="932">
        <f t="shared" si="0"/>
        <v>826</v>
      </c>
      <c r="E25" s="933">
        <f t="shared" si="1"/>
        <v>0.7588494152449724</v>
      </c>
      <c r="F25" s="930"/>
      <c r="G25" s="932">
        <v>191</v>
      </c>
      <c r="H25" s="933">
        <v>23.123486682808718</v>
      </c>
      <c r="I25" s="932">
        <v>46</v>
      </c>
      <c r="J25" s="933">
        <v>24.083769633507853</v>
      </c>
      <c r="K25" s="930"/>
      <c r="L25" s="932">
        <v>364</v>
      </c>
      <c r="M25" s="933">
        <v>44.067796610169488</v>
      </c>
      <c r="N25" s="932">
        <v>106</v>
      </c>
      <c r="O25" s="933">
        <v>29.120879120879124</v>
      </c>
      <c r="P25" s="930"/>
      <c r="Q25" s="932">
        <v>271</v>
      </c>
      <c r="R25" s="933">
        <v>32.808716707021787</v>
      </c>
      <c r="S25" s="932">
        <v>97</v>
      </c>
      <c r="T25" s="933">
        <f t="shared" si="2"/>
        <v>35.793357933579337</v>
      </c>
    </row>
    <row r="26" spans="1:20" s="331" customFormat="1" ht="18" customHeight="1" x14ac:dyDescent="0.25">
      <c r="B26" s="931" t="s">
        <v>45</v>
      </c>
      <c r="C26" s="930"/>
      <c r="D26" s="932">
        <f t="shared" si="0"/>
        <v>7753</v>
      </c>
      <c r="E26" s="933">
        <f t="shared" si="1"/>
        <v>7.1227112789276887</v>
      </c>
      <c r="F26" s="930"/>
      <c r="G26" s="932">
        <v>1958</v>
      </c>
      <c r="H26" s="933">
        <v>25.254740100606217</v>
      </c>
      <c r="I26" s="932">
        <v>206</v>
      </c>
      <c r="J26" s="933">
        <v>10.52093973442288</v>
      </c>
      <c r="K26" s="930"/>
      <c r="L26" s="932">
        <v>3219</v>
      </c>
      <c r="M26" s="933">
        <v>41.519411840577838</v>
      </c>
      <c r="N26" s="932">
        <v>408</v>
      </c>
      <c r="O26" s="933">
        <v>12.674743709226469</v>
      </c>
      <c r="P26" s="930"/>
      <c r="Q26" s="932">
        <v>2576</v>
      </c>
      <c r="R26" s="933">
        <v>33.225848058815941</v>
      </c>
      <c r="S26" s="932">
        <v>632</v>
      </c>
      <c r="T26" s="933">
        <f t="shared" si="2"/>
        <v>24.534161490683228</v>
      </c>
    </row>
    <row r="27" spans="1:20" s="331" customFormat="1" ht="18" customHeight="1" x14ac:dyDescent="0.25">
      <c r="B27" s="931" t="s">
        <v>46</v>
      </c>
      <c r="C27" s="930"/>
      <c r="D27" s="932">
        <f t="shared" si="0"/>
        <v>1436</v>
      </c>
      <c r="E27" s="933">
        <f t="shared" si="1"/>
        <v>1.3192587896994921</v>
      </c>
      <c r="F27" s="930"/>
      <c r="G27" s="932">
        <v>414</v>
      </c>
      <c r="H27" s="933">
        <v>28.830083565459606</v>
      </c>
      <c r="I27" s="932">
        <v>35</v>
      </c>
      <c r="J27" s="933">
        <v>8.454106280193237</v>
      </c>
      <c r="K27" s="930"/>
      <c r="L27" s="932">
        <v>744</v>
      </c>
      <c r="M27" s="933">
        <v>51.810584958217262</v>
      </c>
      <c r="N27" s="932">
        <v>72</v>
      </c>
      <c r="O27" s="933">
        <v>9.67741935483871</v>
      </c>
      <c r="P27" s="930"/>
      <c r="Q27" s="932">
        <v>278</v>
      </c>
      <c r="R27" s="933">
        <v>19.359331476323121</v>
      </c>
      <c r="S27" s="932">
        <v>56</v>
      </c>
      <c r="T27" s="933">
        <f t="shared" si="2"/>
        <v>20.14388489208633</v>
      </c>
    </row>
    <row r="28" spans="1:20" s="331" customFormat="1" ht="18" customHeight="1" x14ac:dyDescent="0.25">
      <c r="B28" s="953" t="s">
        <v>1</v>
      </c>
      <c r="C28" s="930"/>
      <c r="D28" s="954">
        <f t="shared" si="0"/>
        <v>64</v>
      </c>
      <c r="E28" s="955">
        <f t="shared" si="1"/>
        <v>5.8797049123097134E-2</v>
      </c>
      <c r="F28" s="930"/>
      <c r="G28" s="954">
        <v>18</v>
      </c>
      <c r="H28" s="955">
        <v>28.125</v>
      </c>
      <c r="I28" s="954">
        <v>11</v>
      </c>
      <c r="J28" s="955">
        <v>61.111111111111114</v>
      </c>
      <c r="K28" s="930"/>
      <c r="L28" s="954">
        <v>25</v>
      </c>
      <c r="M28" s="955">
        <v>39.0625</v>
      </c>
      <c r="N28" s="954">
        <v>15</v>
      </c>
      <c r="O28" s="955">
        <v>60</v>
      </c>
      <c r="P28" s="930"/>
      <c r="Q28" s="954">
        <v>21</v>
      </c>
      <c r="R28" s="955">
        <v>32.8125</v>
      </c>
      <c r="S28" s="954">
        <v>11</v>
      </c>
      <c r="T28" s="955">
        <f t="shared" si="2"/>
        <v>52.380952380952387</v>
      </c>
    </row>
    <row r="29" spans="1:20" s="319" customFormat="1" ht="18" customHeight="1" x14ac:dyDescent="0.25">
      <c r="B29" s="1284" t="s">
        <v>0</v>
      </c>
      <c r="C29" s="1277"/>
      <c r="D29" s="1285">
        <f>SUM(D11:D28)</f>
        <v>108849</v>
      </c>
      <c r="E29" s="1286">
        <f t="shared" si="1"/>
        <v>100</v>
      </c>
      <c r="F29" s="1277"/>
      <c r="G29" s="1285">
        <f>SUM(G11:G28)</f>
        <v>33832</v>
      </c>
      <c r="H29" s="1286">
        <f t="shared" ref="H29" si="3">G29/$D29*100</f>
        <v>31.081590092697226</v>
      </c>
      <c r="I29" s="1285">
        <f>SUM(I11:I28)</f>
        <v>8085</v>
      </c>
      <c r="J29" s="1286">
        <f>I29/G29*100</f>
        <v>23.897493497280681</v>
      </c>
      <c r="K29" s="1277"/>
      <c r="L29" s="1285">
        <f>SUM(L11:L28)</f>
        <v>47916</v>
      </c>
      <c r="M29" s="1286">
        <f t="shared" ref="M29" si="4">L29/$D29*100</f>
        <v>44.020615715348789</v>
      </c>
      <c r="N29" s="1285">
        <f>SUM(N11:N28)</f>
        <v>13653</v>
      </c>
      <c r="O29" s="1286">
        <f>N29/L29*100</f>
        <v>28.493613824192337</v>
      </c>
      <c r="P29" s="1277"/>
      <c r="Q29" s="1285">
        <f>SUM(Q11:Q28)</f>
        <v>27101</v>
      </c>
      <c r="R29" s="1286">
        <f t="shared" ref="R29" si="5">Q29/$D29*100</f>
        <v>24.897794191953992</v>
      </c>
      <c r="S29" s="1285">
        <f>SUM(S11:S28)</f>
        <v>11031</v>
      </c>
      <c r="T29" s="1286">
        <f>S29/Q29*100</f>
        <v>40.703295081362313</v>
      </c>
    </row>
    <row r="30" spans="1:20" s="328" customFormat="1" ht="6.75" customHeight="1" x14ac:dyDescent="0.25">
      <c r="B30" s="1663"/>
      <c r="C30" s="1663"/>
      <c r="D30" s="1663"/>
      <c r="E30" s="1663"/>
      <c r="F30" s="779"/>
    </row>
    <row r="31" spans="1:20" x14ac:dyDescent="0.35">
      <c r="B31" s="1664"/>
      <c r="C31" s="1664"/>
      <c r="D31" s="1664"/>
      <c r="E31" s="1664"/>
      <c r="F31" s="1664"/>
      <c r="G31" s="1664"/>
      <c r="H31" s="1664"/>
      <c r="I31" s="1664"/>
      <c r="J31" s="1664"/>
      <c r="K31" s="1664"/>
      <c r="L31" s="1664"/>
      <c r="M31" s="1664"/>
      <c r="N31" s="1664"/>
      <c r="O31" s="1664"/>
      <c r="P31" s="1664"/>
      <c r="Q31" s="1664"/>
      <c r="R31" s="1664"/>
    </row>
    <row r="32" spans="1:20" x14ac:dyDescent="0.35">
      <c r="G32" s="935"/>
      <c r="L32" s="935"/>
    </row>
    <row r="33" spans="2:12" x14ac:dyDescent="0.35">
      <c r="B33" s="935"/>
      <c r="L33" s="935"/>
    </row>
  </sheetData>
  <mergeCells count="17">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J1" s="221"/>
      <c r="K1" s="221"/>
      <c r="L1" s="221"/>
    </row>
    <row r="2" spans="1:29" ht="48.75" customHeight="1" x14ac:dyDescent="0.35">
      <c r="A2" s="219"/>
      <c r="B2" s="219"/>
      <c r="J2" s="221"/>
      <c r="K2" s="221"/>
      <c r="L2" s="221"/>
    </row>
    <row r="3" spans="1:29" ht="24" customHeight="1" x14ac:dyDescent="0.35">
      <c r="A3" s="219"/>
      <c r="B3" s="1422" t="s">
        <v>366</v>
      </c>
      <c r="C3" s="1422"/>
      <c r="D3" s="1422"/>
      <c r="E3" s="1422"/>
      <c r="F3" s="1422"/>
      <c r="G3" s="1422"/>
      <c r="H3" s="1422"/>
      <c r="I3" s="1422"/>
      <c r="J3" s="1422"/>
      <c r="K3" s="1422"/>
      <c r="L3" s="1422"/>
      <c r="M3" s="1422"/>
      <c r="N3" s="1422"/>
      <c r="O3" s="1422"/>
      <c r="P3" s="1422"/>
      <c r="Q3" s="1422"/>
      <c r="R3" s="1422"/>
      <c r="S3" s="1422"/>
      <c r="T3" s="1422"/>
      <c r="U3" s="1422"/>
      <c r="V3" s="1422"/>
      <c r="W3" s="1422"/>
      <c r="X3" s="1422"/>
    </row>
    <row r="5" spans="1:29" x14ac:dyDescent="0.35">
      <c r="B5" s="219"/>
      <c r="C5" s="219"/>
      <c r="D5" s="1423" t="s">
        <v>365</v>
      </c>
      <c r="E5" s="1423"/>
      <c r="F5" s="1423"/>
      <c r="G5" s="1423"/>
      <c r="H5" s="1423"/>
      <c r="I5" s="1423"/>
      <c r="J5" s="1423"/>
      <c r="K5" s="1423"/>
      <c r="L5" s="1423"/>
      <c r="M5" s="219"/>
      <c r="N5" s="1420" t="s">
        <v>339</v>
      </c>
      <c r="O5" s="1421"/>
      <c r="P5" s="1421"/>
      <c r="Q5" s="1421"/>
      <c r="R5" s="1421"/>
      <c r="S5" s="1421"/>
      <c r="T5" s="1421"/>
      <c r="U5" s="1421"/>
      <c r="V5" s="1421"/>
      <c r="W5" s="1421"/>
      <c r="X5" s="1421"/>
      <c r="Y5" s="1421"/>
      <c r="Z5" s="1421"/>
      <c r="AA5" s="1421"/>
    </row>
    <row r="6" spans="1:29" ht="21" customHeight="1" x14ac:dyDescent="0.35">
      <c r="B6" s="219"/>
      <c r="C6" s="219"/>
      <c r="D6" s="1424"/>
      <c r="E6" s="1424"/>
      <c r="F6" s="1424"/>
      <c r="G6" s="1424"/>
      <c r="H6" s="1424"/>
      <c r="I6" s="1424"/>
      <c r="J6" s="1424"/>
      <c r="K6" s="1424"/>
      <c r="L6" s="1424"/>
      <c r="M6" s="219"/>
      <c r="N6" s="1425">
        <v>43830</v>
      </c>
      <c r="O6" s="1426"/>
      <c r="P6" s="1427">
        <v>44196</v>
      </c>
      <c r="Q6" s="1428"/>
      <c r="R6" s="1427">
        <v>44561</v>
      </c>
      <c r="S6" s="1428"/>
      <c r="T6" s="1429">
        <v>44926</v>
      </c>
      <c r="U6" s="1430"/>
      <c r="V6" s="1417">
        <v>45291</v>
      </c>
      <c r="W6" s="1418"/>
      <c r="X6" s="1417">
        <v>45657</v>
      </c>
      <c r="Y6" s="1418"/>
      <c r="Z6" s="1417">
        <v>45900</v>
      </c>
      <c r="AA6" s="1419"/>
    </row>
    <row r="7" spans="1:29" x14ac:dyDescent="0.35">
      <c r="B7" s="225"/>
      <c r="C7" s="219"/>
      <c r="D7" s="226">
        <v>43465</v>
      </c>
      <c r="E7" s="227">
        <v>43830</v>
      </c>
      <c r="F7" s="228">
        <v>44196</v>
      </c>
      <c r="G7" s="228">
        <v>44561</v>
      </c>
      <c r="H7" s="228">
        <v>44926</v>
      </c>
      <c r="I7" s="228">
        <v>45291</v>
      </c>
      <c r="J7" s="228">
        <v>45657</v>
      </c>
      <c r="K7" s="228">
        <v>45900</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354473</v>
      </c>
      <c r="E9" s="300">
        <v>361314</v>
      </c>
      <c r="F9" s="300">
        <v>351802</v>
      </c>
      <c r="G9" s="254">
        <v>362202</v>
      </c>
      <c r="H9" s="254">
        <v>375118</v>
      </c>
      <c r="I9" s="254">
        <v>392545</v>
      </c>
      <c r="J9" s="1353">
        <v>391278</v>
      </c>
      <c r="K9" s="301">
        <v>397870</v>
      </c>
      <c r="L9" s="302"/>
      <c r="M9" s="222"/>
      <c r="N9" s="278">
        <v>1.9299072143717622E-2</v>
      </c>
      <c r="O9" s="279">
        <v>6841</v>
      </c>
      <c r="P9" s="280">
        <v>-2.632613184100252E-2</v>
      </c>
      <c r="Q9" s="279">
        <v>-9512</v>
      </c>
      <c r="R9" s="280">
        <v>2.9562083217264279E-2</v>
      </c>
      <c r="S9" s="279">
        <v>10400</v>
      </c>
      <c r="T9" s="280">
        <v>3.5659659527004228E-2</v>
      </c>
      <c r="U9" s="279">
        <v>12916</v>
      </c>
      <c r="V9" s="280">
        <v>4.6457381410649479E-2</v>
      </c>
      <c r="W9" s="279">
        <v>17427</v>
      </c>
      <c r="X9" s="280">
        <v>-3.2276554280400438E-3</v>
      </c>
      <c r="Y9" s="279">
        <v>-1267</v>
      </c>
      <c r="Z9" s="280">
        <v>3.0689881172883515E-2</v>
      </c>
      <c r="AA9" s="279">
        <v>11847</v>
      </c>
    </row>
    <row r="10" spans="1:29" x14ac:dyDescent="0.35">
      <c r="B10" s="303" t="s">
        <v>7</v>
      </c>
      <c r="C10" s="219"/>
      <c r="D10" s="253">
        <v>42117</v>
      </c>
      <c r="E10" s="254">
        <v>47743</v>
      </c>
      <c r="F10" s="254">
        <v>44726</v>
      </c>
      <c r="G10" s="254">
        <v>45995</v>
      </c>
      <c r="H10" s="254">
        <v>46968</v>
      </c>
      <c r="I10" s="254">
        <v>48583</v>
      </c>
      <c r="J10" s="1354">
        <v>53246</v>
      </c>
      <c r="K10" s="257">
        <v>55577</v>
      </c>
      <c r="M10" s="222"/>
      <c r="N10" s="256">
        <v>0.13358026450127025</v>
      </c>
      <c r="O10" s="257">
        <v>5626</v>
      </c>
      <c r="P10" s="258">
        <v>-6.3192509896738747E-2</v>
      </c>
      <c r="Q10" s="257">
        <v>-3017</v>
      </c>
      <c r="R10" s="258">
        <v>2.837275857443089E-2</v>
      </c>
      <c r="S10" s="257">
        <v>1269</v>
      </c>
      <c r="T10" s="258">
        <v>2.1154473312316568E-2</v>
      </c>
      <c r="U10" s="257">
        <v>973</v>
      </c>
      <c r="V10" s="258">
        <v>3.438511326860838E-2</v>
      </c>
      <c r="W10" s="257">
        <v>1615</v>
      </c>
      <c r="X10" s="258">
        <v>9.5980075334993753E-2</v>
      </c>
      <c r="Y10" s="257">
        <v>4663</v>
      </c>
      <c r="Z10" s="258">
        <v>9.3755535000885626E-2</v>
      </c>
      <c r="AA10" s="257">
        <v>4764</v>
      </c>
    </row>
    <row r="11" spans="1:29" x14ac:dyDescent="0.35">
      <c r="B11" s="303" t="s">
        <v>37</v>
      </c>
      <c r="C11" s="219"/>
      <c r="D11" s="253">
        <v>33668</v>
      </c>
      <c r="E11" s="254">
        <v>35198</v>
      </c>
      <c r="F11" s="254">
        <v>35711</v>
      </c>
      <c r="G11" s="254">
        <v>38230</v>
      </c>
      <c r="H11" s="254">
        <v>40199</v>
      </c>
      <c r="I11" s="254">
        <v>41209</v>
      </c>
      <c r="J11" s="1354">
        <v>42684</v>
      </c>
      <c r="K11" s="257">
        <v>43887</v>
      </c>
      <c r="M11" s="222"/>
      <c r="N11" s="256">
        <v>4.5443744802186048E-2</v>
      </c>
      <c r="O11" s="257">
        <v>1530</v>
      </c>
      <c r="P11" s="258">
        <v>1.4574691743849177E-2</v>
      </c>
      <c r="Q11" s="257">
        <v>513</v>
      </c>
      <c r="R11" s="258">
        <v>7.0538489541037697E-2</v>
      </c>
      <c r="S11" s="257">
        <v>2519</v>
      </c>
      <c r="T11" s="258">
        <v>5.1504054407533362E-2</v>
      </c>
      <c r="U11" s="257">
        <v>1969</v>
      </c>
      <c r="V11" s="258">
        <v>2.5125003109530031E-2</v>
      </c>
      <c r="W11" s="257">
        <v>1010</v>
      </c>
      <c r="X11" s="258">
        <v>3.5793151981363236E-2</v>
      </c>
      <c r="Y11" s="257">
        <v>1475</v>
      </c>
      <c r="Z11" s="258">
        <v>6.7290856031128499E-2</v>
      </c>
      <c r="AA11" s="257">
        <v>2767</v>
      </c>
    </row>
    <row r="12" spans="1:29" x14ac:dyDescent="0.35">
      <c r="B12" s="303" t="s">
        <v>38</v>
      </c>
      <c r="C12" s="219"/>
      <c r="D12" s="253">
        <v>25370</v>
      </c>
      <c r="E12" s="254">
        <v>30928</v>
      </c>
      <c r="F12" s="254">
        <v>31586</v>
      </c>
      <c r="G12" s="254">
        <v>33061</v>
      </c>
      <c r="H12" s="254">
        <v>36020</v>
      </c>
      <c r="I12" s="254">
        <v>40725</v>
      </c>
      <c r="J12" s="1354">
        <v>44039</v>
      </c>
      <c r="K12" s="257">
        <v>46201</v>
      </c>
      <c r="M12" s="222"/>
      <c r="N12" s="256">
        <v>0.21907765076862429</v>
      </c>
      <c r="O12" s="257">
        <v>5558</v>
      </c>
      <c r="P12" s="258">
        <v>2.1275219865493966E-2</v>
      </c>
      <c r="Q12" s="257">
        <v>658</v>
      </c>
      <c r="R12" s="258">
        <v>4.6697904134743284E-2</v>
      </c>
      <c r="S12" s="257">
        <v>1475</v>
      </c>
      <c r="T12" s="258">
        <v>8.9501225008318031E-2</v>
      </c>
      <c r="U12" s="257">
        <v>2959</v>
      </c>
      <c r="V12" s="258">
        <v>0.13062187673514725</v>
      </c>
      <c r="W12" s="257">
        <v>4705</v>
      </c>
      <c r="X12" s="258">
        <v>8.1375076734192753E-2</v>
      </c>
      <c r="Y12" s="257">
        <v>3314</v>
      </c>
      <c r="Z12" s="258">
        <v>6.9220087942605923E-2</v>
      </c>
      <c r="AA12" s="257">
        <v>2991</v>
      </c>
    </row>
    <row r="13" spans="1:29" x14ac:dyDescent="0.35">
      <c r="B13" s="303" t="s">
        <v>6</v>
      </c>
      <c r="C13" s="219"/>
      <c r="D13" s="253">
        <v>35850</v>
      </c>
      <c r="E13" s="254">
        <v>37916</v>
      </c>
      <c r="F13" s="254">
        <v>38655</v>
      </c>
      <c r="G13" s="254">
        <v>42298</v>
      </c>
      <c r="H13" s="254">
        <v>47498</v>
      </c>
      <c r="I13" s="254">
        <v>52927</v>
      </c>
      <c r="J13" s="1354">
        <v>59260</v>
      </c>
      <c r="K13" s="257">
        <v>71059</v>
      </c>
      <c r="L13" s="304"/>
      <c r="M13" s="219"/>
      <c r="N13" s="256">
        <v>5.7629009762901084E-2</v>
      </c>
      <c r="O13" s="257">
        <v>2066</v>
      </c>
      <c r="P13" s="258">
        <v>1.9490452579385975E-2</v>
      </c>
      <c r="Q13" s="257">
        <v>739</v>
      </c>
      <c r="R13" s="258">
        <v>9.4243952916828411E-2</v>
      </c>
      <c r="S13" s="257">
        <v>3643</v>
      </c>
      <c r="T13" s="258">
        <v>0.12293725471653505</v>
      </c>
      <c r="U13" s="257">
        <v>5200</v>
      </c>
      <c r="V13" s="258">
        <v>0.11429954945471388</v>
      </c>
      <c r="W13" s="257">
        <v>5429</v>
      </c>
      <c r="X13" s="258">
        <v>0.11965537438358487</v>
      </c>
      <c r="Y13" s="257">
        <v>6333</v>
      </c>
      <c r="Z13" s="258">
        <v>0.2641026097166137</v>
      </c>
      <c r="AA13" s="257">
        <v>14846</v>
      </c>
      <c r="AC13" s="224"/>
    </row>
    <row r="14" spans="1:29" x14ac:dyDescent="0.35">
      <c r="B14" s="303" t="s">
        <v>5</v>
      </c>
      <c r="C14" s="219"/>
      <c r="D14" s="253">
        <v>24151</v>
      </c>
      <c r="E14" s="254">
        <v>24993</v>
      </c>
      <c r="F14" s="254">
        <v>24832</v>
      </c>
      <c r="G14" s="254">
        <v>22687</v>
      </c>
      <c r="H14" s="254">
        <v>22423</v>
      </c>
      <c r="I14" s="254">
        <v>23077</v>
      </c>
      <c r="J14" s="1354">
        <v>23374</v>
      </c>
      <c r="K14" s="257">
        <v>23290</v>
      </c>
      <c r="M14" s="222"/>
      <c r="N14" s="256">
        <v>3.4863980787545046E-2</v>
      </c>
      <c r="O14" s="257">
        <v>842</v>
      </c>
      <c r="P14" s="258">
        <v>-6.441803705037441E-3</v>
      </c>
      <c r="Q14" s="257">
        <v>-161</v>
      </c>
      <c r="R14" s="258">
        <v>-8.6380476804123751E-2</v>
      </c>
      <c r="S14" s="257">
        <v>-2145</v>
      </c>
      <c r="T14" s="258">
        <v>-1.1636620090800909E-2</v>
      </c>
      <c r="U14" s="257">
        <v>-264</v>
      </c>
      <c r="V14" s="258">
        <v>2.9166480845560283E-2</v>
      </c>
      <c r="W14" s="257">
        <v>654</v>
      </c>
      <c r="X14" s="258">
        <v>1.2869957100142937E-2</v>
      </c>
      <c r="Y14" s="257">
        <v>297</v>
      </c>
      <c r="Z14" s="258">
        <v>-4.2918454935625405E-4</v>
      </c>
      <c r="AA14" s="257">
        <v>-10</v>
      </c>
      <c r="AC14" s="224"/>
    </row>
    <row r="15" spans="1:29" x14ac:dyDescent="0.35">
      <c r="B15" s="303" t="s">
        <v>4</v>
      </c>
      <c r="C15" s="219"/>
      <c r="D15" s="253">
        <v>120362</v>
      </c>
      <c r="E15" s="254">
        <v>134693</v>
      </c>
      <c r="F15" s="254">
        <v>132386</v>
      </c>
      <c r="G15" s="254">
        <v>133847</v>
      </c>
      <c r="H15" s="254">
        <v>139217</v>
      </c>
      <c r="I15" s="254">
        <v>150140</v>
      </c>
      <c r="J15" s="1354">
        <v>156506</v>
      </c>
      <c r="K15" s="257">
        <v>158598</v>
      </c>
      <c r="M15" s="222"/>
      <c r="N15" s="256">
        <v>0.11906581811535211</v>
      </c>
      <c r="O15" s="257">
        <v>14331</v>
      </c>
      <c r="P15" s="258">
        <v>-1.7127838863192579E-2</v>
      </c>
      <c r="Q15" s="257">
        <v>-2307</v>
      </c>
      <c r="R15" s="258">
        <v>1.1035910141555805E-2</v>
      </c>
      <c r="S15" s="257">
        <v>1461</v>
      </c>
      <c r="T15" s="258">
        <v>4.0120436020232075E-2</v>
      </c>
      <c r="U15" s="257">
        <v>5370</v>
      </c>
      <c r="V15" s="258">
        <v>7.8460245515993066E-2</v>
      </c>
      <c r="W15" s="257">
        <v>10923</v>
      </c>
      <c r="X15" s="258">
        <v>4.2400426268815794E-2</v>
      </c>
      <c r="Y15" s="257">
        <v>6366</v>
      </c>
      <c r="Z15" s="258">
        <v>2.9743469876701845E-2</v>
      </c>
      <c r="AA15" s="257">
        <v>4581</v>
      </c>
      <c r="AC15" s="224"/>
    </row>
    <row r="16" spans="1:29" x14ac:dyDescent="0.35">
      <c r="B16" s="303" t="s">
        <v>40</v>
      </c>
      <c r="C16" s="219"/>
      <c r="D16" s="253">
        <v>81735</v>
      </c>
      <c r="E16" s="254">
        <v>85461</v>
      </c>
      <c r="F16" s="254">
        <v>81399</v>
      </c>
      <c r="G16" s="254">
        <v>83372</v>
      </c>
      <c r="H16" s="254">
        <v>86743</v>
      </c>
      <c r="I16" s="254">
        <v>91940</v>
      </c>
      <c r="J16" s="1354">
        <v>97222</v>
      </c>
      <c r="K16" s="257">
        <v>100174</v>
      </c>
      <c r="M16" s="222"/>
      <c r="N16" s="256">
        <v>4.5586346118553944E-2</v>
      </c>
      <c r="O16" s="257">
        <v>3726</v>
      </c>
      <c r="P16" s="258">
        <v>-4.7530452487099417E-2</v>
      </c>
      <c r="Q16" s="257">
        <v>-4062</v>
      </c>
      <c r="R16" s="258">
        <v>2.4238627010159774E-2</v>
      </c>
      <c r="S16" s="257">
        <v>1973</v>
      </c>
      <c r="T16" s="258">
        <v>4.0433238977114705E-2</v>
      </c>
      <c r="U16" s="257">
        <v>3371</v>
      </c>
      <c r="V16" s="258">
        <v>5.9912615427181404E-2</v>
      </c>
      <c r="W16" s="257">
        <v>5197</v>
      </c>
      <c r="X16" s="258">
        <v>5.745051120295841E-2</v>
      </c>
      <c r="Y16" s="257">
        <v>5282</v>
      </c>
      <c r="Z16" s="258">
        <v>4.7374089060359781E-2</v>
      </c>
      <c r="AA16" s="257">
        <v>4531</v>
      </c>
      <c r="AC16" s="224"/>
    </row>
    <row r="17" spans="2:31" x14ac:dyDescent="0.35">
      <c r="B17" s="303" t="s">
        <v>41</v>
      </c>
      <c r="C17" s="219"/>
      <c r="D17" s="253">
        <v>292526</v>
      </c>
      <c r="E17" s="254">
        <v>307817</v>
      </c>
      <c r="F17" s="254">
        <v>300021</v>
      </c>
      <c r="G17" s="254">
        <v>315907</v>
      </c>
      <c r="H17" s="254">
        <v>330438</v>
      </c>
      <c r="I17" s="254">
        <v>327571</v>
      </c>
      <c r="J17" s="1354">
        <v>352224</v>
      </c>
      <c r="K17" s="257">
        <v>366826</v>
      </c>
      <c r="L17" s="304"/>
      <c r="M17" s="219"/>
      <c r="N17" s="256">
        <v>5.2272276652331806E-2</v>
      </c>
      <c r="O17" s="257">
        <v>15291</v>
      </c>
      <c r="P17" s="258">
        <v>-2.5326736340098188E-2</v>
      </c>
      <c r="Q17" s="257">
        <v>-7796</v>
      </c>
      <c r="R17" s="258">
        <v>5.2949626859453147E-2</v>
      </c>
      <c r="S17" s="257">
        <v>15886</v>
      </c>
      <c r="T17" s="258">
        <v>4.5997714517247212E-2</v>
      </c>
      <c r="U17" s="257">
        <v>14531</v>
      </c>
      <c r="V17" s="258">
        <v>-8.676362888045519E-3</v>
      </c>
      <c r="W17" s="257">
        <v>-2867</v>
      </c>
      <c r="X17" s="258">
        <v>7.5260019965137426E-2</v>
      </c>
      <c r="Y17" s="257">
        <v>24653</v>
      </c>
      <c r="Z17" s="258">
        <v>7.2060882195640108E-2</v>
      </c>
      <c r="AA17" s="257">
        <v>24657</v>
      </c>
      <c r="AC17" s="224"/>
    </row>
    <row r="18" spans="2:31" x14ac:dyDescent="0.35">
      <c r="B18" s="303" t="s">
        <v>3</v>
      </c>
      <c r="C18" s="219"/>
      <c r="D18" s="253">
        <v>102144</v>
      </c>
      <c r="E18" s="254">
        <v>121696</v>
      </c>
      <c r="F18" s="254">
        <v>136159</v>
      </c>
      <c r="G18" s="254">
        <v>151649</v>
      </c>
      <c r="H18" s="254">
        <v>169110</v>
      </c>
      <c r="I18" s="254">
        <v>189030</v>
      </c>
      <c r="J18" s="1354">
        <v>201299</v>
      </c>
      <c r="K18" s="257">
        <v>213527</v>
      </c>
      <c r="M18" s="222"/>
      <c r="N18" s="256">
        <v>0.19141604010025071</v>
      </c>
      <c r="O18" s="257">
        <v>19552</v>
      </c>
      <c r="P18" s="258">
        <v>0.11884531948461752</v>
      </c>
      <c r="Q18" s="257">
        <v>14463</v>
      </c>
      <c r="R18" s="258">
        <v>0.11376405525892519</v>
      </c>
      <c r="S18" s="257">
        <v>15490</v>
      </c>
      <c r="T18" s="258">
        <v>0.11514088454259497</v>
      </c>
      <c r="U18" s="257">
        <v>17461</v>
      </c>
      <c r="V18" s="258">
        <v>0.11779315238602095</v>
      </c>
      <c r="W18" s="257">
        <v>19920</v>
      </c>
      <c r="X18" s="258">
        <v>6.4905041527799856E-2</v>
      </c>
      <c r="Y18" s="257">
        <v>12269</v>
      </c>
      <c r="Z18" s="258">
        <v>8.7559082389373266E-2</v>
      </c>
      <c r="AA18" s="257">
        <v>17191</v>
      </c>
      <c r="AC18" s="224"/>
    </row>
    <row r="19" spans="2:31" x14ac:dyDescent="0.35">
      <c r="B19" s="303" t="s">
        <v>2</v>
      </c>
      <c r="C19" s="219"/>
      <c r="D19" s="253">
        <v>46533</v>
      </c>
      <c r="E19" s="254">
        <v>49654</v>
      </c>
      <c r="F19" s="254">
        <v>49281</v>
      </c>
      <c r="G19" s="254">
        <v>50941</v>
      </c>
      <c r="H19" s="254">
        <v>53876</v>
      </c>
      <c r="I19" s="254">
        <v>56464</v>
      </c>
      <c r="J19" s="1354">
        <v>56727</v>
      </c>
      <c r="K19" s="257">
        <v>57041</v>
      </c>
      <c r="M19" s="222"/>
      <c r="N19" s="256">
        <v>6.7070681022070255E-2</v>
      </c>
      <c r="O19" s="257">
        <v>3121</v>
      </c>
      <c r="P19" s="258">
        <v>-7.5119829218189826E-3</v>
      </c>
      <c r="Q19" s="257">
        <v>-373</v>
      </c>
      <c r="R19" s="258">
        <v>3.3684381404598174E-2</v>
      </c>
      <c r="S19" s="257">
        <v>1660</v>
      </c>
      <c r="T19" s="258">
        <v>5.761567303350934E-2</v>
      </c>
      <c r="U19" s="257">
        <v>2935</v>
      </c>
      <c r="V19" s="258">
        <v>4.8036231346053837E-2</v>
      </c>
      <c r="W19" s="257">
        <v>2588</v>
      </c>
      <c r="X19" s="258">
        <v>4.6578350807593427E-3</v>
      </c>
      <c r="Y19" s="257">
        <v>263</v>
      </c>
      <c r="Z19" s="258">
        <v>1.0236792235623238E-2</v>
      </c>
      <c r="AA19" s="257">
        <v>578</v>
      </c>
      <c r="AC19" s="224"/>
    </row>
    <row r="20" spans="2:31" x14ac:dyDescent="0.35">
      <c r="B20" s="303" t="s">
        <v>35</v>
      </c>
      <c r="C20" s="219"/>
      <c r="D20" s="253">
        <v>79727</v>
      </c>
      <c r="E20" s="254">
        <v>80292</v>
      </c>
      <c r="F20" s="254">
        <v>77049</v>
      </c>
      <c r="G20" s="254">
        <v>77553</v>
      </c>
      <c r="H20" s="254">
        <v>79015</v>
      </c>
      <c r="I20" s="254">
        <v>83386</v>
      </c>
      <c r="J20" s="1354">
        <v>85199</v>
      </c>
      <c r="K20" s="257">
        <v>94502</v>
      </c>
      <c r="M20" s="222"/>
      <c r="N20" s="256">
        <v>7.0866833067844137E-3</v>
      </c>
      <c r="O20" s="257">
        <v>565</v>
      </c>
      <c r="P20" s="258">
        <v>-4.0390076221790472E-2</v>
      </c>
      <c r="Q20" s="257">
        <v>-3243</v>
      </c>
      <c r="R20" s="258">
        <v>6.5412919051512919E-3</v>
      </c>
      <c r="S20" s="257">
        <v>504</v>
      </c>
      <c r="T20" s="258">
        <v>1.8851624050649329E-2</v>
      </c>
      <c r="U20" s="257">
        <v>1462</v>
      </c>
      <c r="V20" s="258">
        <v>5.5318610390432177E-2</v>
      </c>
      <c r="W20" s="257">
        <v>4371</v>
      </c>
      <c r="X20" s="258">
        <v>2.1742258892379906E-2</v>
      </c>
      <c r="Y20" s="257">
        <v>1813</v>
      </c>
      <c r="Z20" s="258">
        <v>0.12173871756522558</v>
      </c>
      <c r="AA20" s="257">
        <v>10256</v>
      </c>
      <c r="AC20" s="224"/>
    </row>
    <row r="21" spans="2:31" x14ac:dyDescent="0.35">
      <c r="B21" s="303" t="s">
        <v>42</v>
      </c>
      <c r="C21" s="219"/>
      <c r="D21" s="253">
        <v>215050</v>
      </c>
      <c r="E21" s="254">
        <v>227239</v>
      </c>
      <c r="F21" s="254">
        <v>216497</v>
      </c>
      <c r="G21" s="254">
        <v>215854</v>
      </c>
      <c r="H21" s="254">
        <v>224758</v>
      </c>
      <c r="I21" s="254">
        <v>237020</v>
      </c>
      <c r="J21" s="1354">
        <v>256322</v>
      </c>
      <c r="K21" s="257">
        <v>271897</v>
      </c>
      <c r="M21" s="222"/>
      <c r="N21" s="256">
        <v>5.6679841897233185E-2</v>
      </c>
      <c r="O21" s="257">
        <v>12189</v>
      </c>
      <c r="P21" s="258">
        <v>-4.7271815137366335E-2</v>
      </c>
      <c r="Q21" s="257">
        <v>-10742</v>
      </c>
      <c r="R21" s="258">
        <v>-2.9700180602963977E-3</v>
      </c>
      <c r="S21" s="257">
        <v>-643</v>
      </c>
      <c r="T21" s="258">
        <v>4.1250104237123164E-2</v>
      </c>
      <c r="U21" s="257">
        <v>8904</v>
      </c>
      <c r="V21" s="258">
        <v>5.4556456277418341E-2</v>
      </c>
      <c r="W21" s="257">
        <v>12262</v>
      </c>
      <c r="X21" s="258">
        <v>8.1436165724411369E-2</v>
      </c>
      <c r="Y21" s="257">
        <v>19302</v>
      </c>
      <c r="Z21" s="258">
        <v>7.7562359804379977E-2</v>
      </c>
      <c r="AA21" s="257">
        <v>19571</v>
      </c>
      <c r="AC21" s="224"/>
    </row>
    <row r="22" spans="2:31" x14ac:dyDescent="0.35">
      <c r="B22" s="303" t="s">
        <v>43</v>
      </c>
      <c r="C22" s="219"/>
      <c r="D22" s="253">
        <v>43671</v>
      </c>
      <c r="E22" s="254">
        <v>46430</v>
      </c>
      <c r="F22" s="254">
        <v>45294</v>
      </c>
      <c r="G22" s="254">
        <v>47556</v>
      </c>
      <c r="H22" s="254">
        <v>50117</v>
      </c>
      <c r="I22" s="254">
        <v>54056</v>
      </c>
      <c r="J22" s="1354">
        <v>59427</v>
      </c>
      <c r="K22" s="257">
        <v>62343</v>
      </c>
      <c r="M22" s="222"/>
      <c r="N22" s="256">
        <v>6.3176936639875336E-2</v>
      </c>
      <c r="O22" s="257">
        <v>2759</v>
      </c>
      <c r="P22" s="258">
        <v>-2.446693947878531E-2</v>
      </c>
      <c r="Q22" s="257">
        <v>-1136</v>
      </c>
      <c r="R22" s="258">
        <v>4.994038945555701E-2</v>
      </c>
      <c r="S22" s="257">
        <v>2262</v>
      </c>
      <c r="T22" s="258">
        <v>5.3852300445790258E-2</v>
      </c>
      <c r="U22" s="257">
        <v>2561</v>
      </c>
      <c r="V22" s="258">
        <v>7.8596085160723916E-2</v>
      </c>
      <c r="W22" s="257">
        <v>3939</v>
      </c>
      <c r="X22" s="258">
        <v>9.9359923042770415E-2</v>
      </c>
      <c r="Y22" s="257">
        <v>5371</v>
      </c>
      <c r="Z22" s="258">
        <v>9.4216761737604182E-2</v>
      </c>
      <c r="AA22" s="257">
        <v>5368</v>
      </c>
      <c r="AC22" s="224"/>
    </row>
    <row r="23" spans="2:31" x14ac:dyDescent="0.35">
      <c r="B23" s="303" t="s">
        <v>44</v>
      </c>
      <c r="C23" s="219"/>
      <c r="D23" s="253">
        <v>19559</v>
      </c>
      <c r="E23" s="254">
        <v>18635</v>
      </c>
      <c r="F23" s="254">
        <v>19594</v>
      </c>
      <c r="G23" s="254">
        <v>20339</v>
      </c>
      <c r="H23" s="254">
        <v>21233</v>
      </c>
      <c r="I23" s="254">
        <v>22030</v>
      </c>
      <c r="J23" s="1354">
        <v>21443</v>
      </c>
      <c r="K23" s="257">
        <v>23630</v>
      </c>
      <c r="L23" s="304"/>
      <c r="M23" s="219"/>
      <c r="N23" s="256">
        <v>-4.7241679022444916E-2</v>
      </c>
      <c r="O23" s="257">
        <v>-924</v>
      </c>
      <c r="P23" s="258">
        <v>5.1462302119667402E-2</v>
      </c>
      <c r="Q23" s="257">
        <v>959</v>
      </c>
      <c r="R23" s="258">
        <v>3.8021843421455648E-2</v>
      </c>
      <c r="S23" s="257">
        <v>745</v>
      </c>
      <c r="T23" s="258">
        <v>4.3954963370863798E-2</v>
      </c>
      <c r="U23" s="257">
        <v>894</v>
      </c>
      <c r="V23" s="258">
        <v>3.7535911081806539E-2</v>
      </c>
      <c r="W23" s="257">
        <v>797</v>
      </c>
      <c r="X23" s="258">
        <v>-2.6645483431684047E-2</v>
      </c>
      <c r="Y23" s="257">
        <v>-587</v>
      </c>
      <c r="Z23" s="258">
        <v>9.3778929827809554E-2</v>
      </c>
      <c r="AA23" s="257">
        <v>2026</v>
      </c>
      <c r="AC23" s="224"/>
    </row>
    <row r="24" spans="2:31" x14ac:dyDescent="0.35">
      <c r="B24" s="303" t="s">
        <v>45</v>
      </c>
      <c r="C24" s="219"/>
      <c r="D24" s="253">
        <v>102231</v>
      </c>
      <c r="E24" s="254">
        <v>105837</v>
      </c>
      <c r="F24" s="254">
        <v>105419</v>
      </c>
      <c r="G24" s="254">
        <v>106624</v>
      </c>
      <c r="H24" s="254">
        <v>108415</v>
      </c>
      <c r="I24" s="254">
        <v>113823</v>
      </c>
      <c r="J24" s="1354">
        <v>117423</v>
      </c>
      <c r="K24" s="257">
        <v>119985</v>
      </c>
      <c r="M24" s="222"/>
      <c r="N24" s="256">
        <v>3.5273058074360986E-2</v>
      </c>
      <c r="O24" s="257">
        <v>3606</v>
      </c>
      <c r="P24" s="258">
        <v>-3.9494694671995401E-3</v>
      </c>
      <c r="Q24" s="257">
        <v>-418</v>
      </c>
      <c r="R24" s="258">
        <v>1.1430577030705935E-2</v>
      </c>
      <c r="S24" s="257">
        <v>1205</v>
      </c>
      <c r="T24" s="258">
        <v>1.6797343937575038E-2</v>
      </c>
      <c r="U24" s="257">
        <v>1791</v>
      </c>
      <c r="V24" s="258">
        <v>4.9882396347368907E-2</v>
      </c>
      <c r="W24" s="257">
        <v>5408</v>
      </c>
      <c r="X24" s="258">
        <v>3.1628054083972401E-2</v>
      </c>
      <c r="Y24" s="257">
        <v>3600</v>
      </c>
      <c r="Z24" s="258">
        <v>3.5496064623032231E-2</v>
      </c>
      <c r="AA24" s="257">
        <v>4113</v>
      </c>
      <c r="AC24" s="224"/>
    </row>
    <row r="25" spans="2:31" x14ac:dyDescent="0.35">
      <c r="B25" s="303" t="s">
        <v>46</v>
      </c>
      <c r="C25" s="219"/>
      <c r="D25" s="253">
        <v>15250</v>
      </c>
      <c r="E25" s="254">
        <v>15370</v>
      </c>
      <c r="F25" s="254">
        <v>14678</v>
      </c>
      <c r="G25" s="254">
        <v>15446</v>
      </c>
      <c r="H25" s="254">
        <v>14352</v>
      </c>
      <c r="I25" s="254">
        <v>14615</v>
      </c>
      <c r="J25" s="1354">
        <v>14692</v>
      </c>
      <c r="K25" s="257">
        <v>14709</v>
      </c>
      <c r="M25" s="222"/>
      <c r="N25" s="256">
        <v>7.8688524590164732E-3</v>
      </c>
      <c r="O25" s="257">
        <v>120</v>
      </c>
      <c r="P25" s="258">
        <v>-4.5022771633051351E-2</v>
      </c>
      <c r="Q25" s="257">
        <v>-692</v>
      </c>
      <c r="R25" s="258">
        <v>5.2323204796293821E-2</v>
      </c>
      <c r="S25" s="257">
        <v>768</v>
      </c>
      <c r="T25" s="258">
        <v>-7.0827398679269682E-2</v>
      </c>
      <c r="U25" s="257">
        <v>-1094</v>
      </c>
      <c r="V25" s="258">
        <v>1.8324972129319939E-2</v>
      </c>
      <c r="W25" s="257">
        <v>263</v>
      </c>
      <c r="X25" s="258">
        <v>5.2685596989394679E-3</v>
      </c>
      <c r="Y25" s="257">
        <v>77</v>
      </c>
      <c r="Z25" s="258">
        <v>-9.2280749023305741E-3</v>
      </c>
      <c r="AA25" s="257">
        <v>-137</v>
      </c>
      <c r="AC25" s="224"/>
    </row>
    <row r="26" spans="2:31" x14ac:dyDescent="0.35">
      <c r="B26" s="305" t="s">
        <v>1</v>
      </c>
      <c r="C26" s="219"/>
      <c r="D26" s="260">
        <v>4201</v>
      </c>
      <c r="E26" s="261">
        <v>4335</v>
      </c>
      <c r="F26" s="261">
        <v>4305</v>
      </c>
      <c r="G26" s="261">
        <v>4447</v>
      </c>
      <c r="H26" s="261">
        <v>4708</v>
      </c>
      <c r="I26" s="261">
        <v>5044</v>
      </c>
      <c r="J26" s="1355">
        <v>5404</v>
      </c>
      <c r="K26" s="265">
        <v>5640</v>
      </c>
      <c r="M26" s="222"/>
      <c r="N26" s="264">
        <v>3.1897167341109256E-2</v>
      </c>
      <c r="O26" s="265">
        <v>134</v>
      </c>
      <c r="P26" s="266">
        <v>-6.9204152249134898E-3</v>
      </c>
      <c r="Q26" s="265">
        <v>-30</v>
      </c>
      <c r="R26" s="266">
        <v>3.2984901277584244E-2</v>
      </c>
      <c r="S26" s="265">
        <v>142</v>
      </c>
      <c r="T26" s="266">
        <v>5.8691252529795346E-2</v>
      </c>
      <c r="U26" s="265">
        <v>261</v>
      </c>
      <c r="V26" s="266">
        <v>7.136788445199671E-2</v>
      </c>
      <c r="W26" s="265">
        <v>336</v>
      </c>
      <c r="X26" s="266">
        <v>7.1371927042030103E-2</v>
      </c>
      <c r="Y26" s="265">
        <v>360</v>
      </c>
      <c r="Z26" s="266">
        <v>6.4552661381653387E-2</v>
      </c>
      <c r="AA26" s="265">
        <v>342</v>
      </c>
      <c r="AC26" s="224"/>
      <c r="AD26" s="224"/>
      <c r="AE26" s="286"/>
    </row>
    <row r="27" spans="2:31" x14ac:dyDescent="0.35">
      <c r="B27" s="235" t="s">
        <v>0</v>
      </c>
      <c r="C27" s="219"/>
      <c r="D27" s="1222">
        <f>SUM(D9:D26)</f>
        <v>1638618</v>
      </c>
      <c r="E27" s="306">
        <f>SUM(E9:E26)</f>
        <v>1735551</v>
      </c>
      <c r="F27" s="307">
        <f>SUM(F9:F26)</f>
        <v>1709394</v>
      </c>
      <c r="G27" s="306">
        <f>SUM(G9:G26)</f>
        <v>1768008</v>
      </c>
      <c r="H27" s="307">
        <v>1850208</v>
      </c>
      <c r="I27" s="306">
        <f>SUM(I9:I26)</f>
        <v>1944185</v>
      </c>
      <c r="J27" s="306">
        <v>2037769</v>
      </c>
      <c r="K27" s="306">
        <f>SUM(K9:K26)</f>
        <v>2126756</v>
      </c>
      <c r="L27" s="308"/>
      <c r="M27" s="222"/>
      <c r="N27" s="240">
        <f>E27/D27-1</f>
        <v>5.9155336997396502E-2</v>
      </c>
      <c r="O27" s="241">
        <f>E27-D27</f>
        <v>96933</v>
      </c>
      <c r="P27" s="242">
        <f>F27/E27-1</f>
        <v>-1.507129436127197E-2</v>
      </c>
      <c r="Q27" s="243">
        <f>F27-E27</f>
        <v>-26157</v>
      </c>
      <c r="R27" s="242">
        <f t="shared" ref="R27" si="0">G27/F27-1</f>
        <v>3.4289344644944375E-2</v>
      </c>
      <c r="S27" s="237">
        <f t="shared" ref="S27" si="1">G27-F27</f>
        <v>58614</v>
      </c>
      <c r="T27" s="242">
        <f>H27/G27-1</f>
        <v>4.6493002294107244E-2</v>
      </c>
      <c r="U27" s="243">
        <f>H27-G27</f>
        <v>82200</v>
      </c>
      <c r="V27" s="309">
        <f>I27/H27-1</f>
        <v>5.0792667635206401E-2</v>
      </c>
      <c r="W27" s="237">
        <f>I27-H27</f>
        <v>93977</v>
      </c>
      <c r="X27" s="242">
        <v>4.8135336914953974E-2</v>
      </c>
      <c r="Y27" s="243">
        <v>93584</v>
      </c>
      <c r="Z27" s="242">
        <v>6.5256046409820412E-2</v>
      </c>
      <c r="AA27" s="243">
        <f>SUM(AA9:AA26)</f>
        <v>130282</v>
      </c>
    </row>
    <row r="28" spans="2:31" x14ac:dyDescent="0.35">
      <c r="D28" s="296"/>
      <c r="F28" s="296"/>
      <c r="H28" s="296"/>
      <c r="I28" s="296"/>
      <c r="L28" s="296"/>
    </row>
  </sheetData>
  <mergeCells count="10">
    <mergeCell ref="Z6:AA6"/>
    <mergeCell ref="N5:AA5"/>
    <mergeCell ref="B3:X3"/>
    <mergeCell ref="D5:L6"/>
    <mergeCell ref="N6:O6"/>
    <mergeCell ref="P6:Q6"/>
    <mergeCell ref="X6:Y6"/>
    <mergeCell ref="R6:S6"/>
    <mergeCell ref="T6:U6"/>
    <mergeCell ref="V6:W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EVO_resol!D9:J9</xm:f>
              <xm:sqref>L9</xm:sqref>
            </x14:sparkline>
            <x14:sparkline>
              <xm:f>EVO_resol!D10:J10</xm:f>
              <xm:sqref>L10</xm:sqref>
            </x14:sparkline>
            <x14:sparkline>
              <xm:f>EVO_resol!D11:J11</xm:f>
              <xm:sqref>L11</xm:sqref>
            </x14:sparkline>
            <x14:sparkline>
              <xm:f>EVO_resol!D12:J12</xm:f>
              <xm:sqref>L12</xm:sqref>
            </x14:sparkline>
            <x14:sparkline>
              <xm:f>EVO_resol!D13:J13</xm:f>
              <xm:sqref>L13</xm:sqref>
            </x14:sparkline>
            <x14:sparkline>
              <xm:f>EVO_resol!D14:J14</xm:f>
              <xm:sqref>L14</xm:sqref>
            </x14:sparkline>
            <x14:sparkline>
              <xm:f>EVO_resol!D15:J15</xm:f>
              <xm:sqref>L15</xm:sqref>
            </x14:sparkline>
            <x14:sparkline>
              <xm:f>EVO_resol!D16:J16</xm:f>
              <xm:sqref>L16</xm:sqref>
            </x14:sparkline>
            <x14:sparkline>
              <xm:f>EVO_resol!D17:J17</xm:f>
              <xm:sqref>L17</xm:sqref>
            </x14:sparkline>
            <x14:sparkline>
              <xm:f>EVO_resol!D18:J18</xm:f>
              <xm:sqref>L18</xm:sqref>
            </x14:sparkline>
            <x14:sparkline>
              <xm:f>EVO_resol!D19:J19</xm:f>
              <xm:sqref>L19</xm:sqref>
            </x14:sparkline>
            <x14:sparkline>
              <xm:f>EVO_resol!D20:J20</xm:f>
              <xm:sqref>L20</xm:sqref>
            </x14:sparkline>
            <x14:sparkline>
              <xm:f>EVO_resol!D21:J21</xm:f>
              <xm:sqref>L21</xm:sqref>
            </x14:sparkline>
            <x14:sparkline>
              <xm:f>EVO_resol!D22:J22</xm:f>
              <xm:sqref>L22</xm:sqref>
            </x14:sparkline>
            <x14:sparkline>
              <xm:f>EVO_resol!D23:J23</xm:f>
              <xm:sqref>L23</xm:sqref>
            </x14:sparkline>
            <x14:sparkline>
              <xm:f>EVO_resol!D24:J24</xm:f>
              <xm:sqref>L24</xm:sqref>
            </x14:sparkline>
            <x14:sparkline>
              <xm:f>EVO_resol!D25:J25</xm:f>
              <xm:sqref>L25</xm:sqref>
            </x14:sparkline>
            <x14:sparkline>
              <xm:f>EVO_resol!D26:J26</xm:f>
              <xm:sqref>L26</xm:sqref>
            </x14:sparkline>
            <x14:sparkline>
              <xm:f>EVO_resol!D27:J27</xm:f>
              <xm:sqref>L27</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V37"/>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58</v>
      </c>
    </row>
    <row r="2" spans="1:22" s="343" customFormat="1" ht="49.5" customHeight="1" x14ac:dyDescent="0.35">
      <c r="B2" s="1447"/>
      <c r="C2" s="1447"/>
      <c r="D2" s="1447"/>
      <c r="E2" s="1447"/>
      <c r="F2" s="344"/>
      <c r="G2" s="1645"/>
      <c r="H2" s="1645"/>
      <c r="I2" s="1645"/>
      <c r="J2" s="1645"/>
      <c r="K2" s="1645"/>
      <c r="L2" s="1645"/>
      <c r="M2" s="1645"/>
      <c r="N2" s="1645"/>
      <c r="O2" s="1645"/>
      <c r="P2" s="1645"/>
      <c r="Q2" s="1645"/>
      <c r="R2" s="1645"/>
      <c r="T2" s="344"/>
    </row>
    <row r="3" spans="1:22" s="343" customFormat="1" ht="3" customHeight="1" x14ac:dyDescent="0.35">
      <c r="B3" s="344"/>
      <c r="C3" s="344"/>
      <c r="D3" s="344"/>
      <c r="E3" s="344"/>
      <c r="F3" s="344"/>
      <c r="L3" s="344"/>
      <c r="Q3" s="344"/>
      <c r="T3" s="344"/>
    </row>
    <row r="4" spans="1:22" s="345" customFormat="1" ht="15" customHeight="1" x14ac:dyDescent="0.25">
      <c r="B4" s="1474" t="s">
        <v>433</v>
      </c>
      <c r="C4" s="1474"/>
      <c r="D4" s="1474"/>
      <c r="E4" s="1474"/>
      <c r="F4" s="1474"/>
      <c r="G4" s="1474"/>
      <c r="H4" s="1474"/>
      <c r="I4" s="1474"/>
      <c r="J4" s="1474"/>
      <c r="K4" s="1474"/>
      <c r="L4" s="1474"/>
      <c r="M4" s="1474"/>
      <c r="N4" s="1474"/>
      <c r="O4" s="1474"/>
      <c r="P4" s="1474"/>
      <c r="Q4" s="1474"/>
      <c r="R4" s="1474"/>
      <c r="S4" s="1474"/>
      <c r="T4" s="1474"/>
      <c r="U4" s="924"/>
    </row>
    <row r="5" spans="1:22" s="345" customFormat="1" ht="15" customHeight="1" x14ac:dyDescent="0.25">
      <c r="B5" s="1475" t="str">
        <f>porsaad!$B$6</f>
        <v>Situación a 31 de agosto de 2025</v>
      </c>
      <c r="C5" s="1475"/>
      <c r="D5" s="1475"/>
      <c r="E5" s="1475"/>
      <c r="F5" s="1475"/>
      <c r="G5" s="1475"/>
      <c r="H5" s="1475"/>
      <c r="I5" s="1475"/>
      <c r="J5" s="1475"/>
      <c r="K5" s="1475"/>
      <c r="L5" s="1475"/>
      <c r="M5" s="1475"/>
      <c r="N5" s="1475"/>
      <c r="O5" s="1475"/>
      <c r="P5" s="1475"/>
      <c r="Q5" s="1475"/>
      <c r="R5" s="1475"/>
      <c r="S5" s="1475"/>
      <c r="T5" s="1475"/>
      <c r="U5" s="925"/>
      <c r="V5" s="875"/>
    </row>
    <row r="6" spans="1:22" s="345" customFormat="1" ht="4.5" customHeight="1" x14ac:dyDescent="0.25"/>
    <row r="7" spans="1:22" s="322" customFormat="1" ht="15" customHeight="1" x14ac:dyDescent="0.25">
      <c r="A7" s="316"/>
      <c r="B7" s="1646" t="s">
        <v>12</v>
      </c>
      <c r="C7" s="920"/>
      <c r="D7" s="1665" t="s">
        <v>76</v>
      </c>
      <c r="E7" s="1651"/>
      <c r="F7" s="920"/>
      <c r="G7" s="1667" t="s">
        <v>31</v>
      </c>
      <c r="H7" s="1668"/>
      <c r="I7" s="1668"/>
      <c r="J7" s="1669"/>
      <c r="K7" s="921"/>
      <c r="L7" s="1667" t="s">
        <v>49</v>
      </c>
      <c r="M7" s="1668"/>
      <c r="N7" s="1668"/>
      <c r="O7" s="1669"/>
      <c r="P7" s="921"/>
      <c r="Q7" s="1667" t="s">
        <v>50</v>
      </c>
      <c r="R7" s="1668"/>
      <c r="S7" s="1668"/>
      <c r="T7" s="1669"/>
    </row>
    <row r="8" spans="1:22" s="322" customFormat="1" ht="35.25" customHeight="1" x14ac:dyDescent="0.25">
      <c r="A8" s="316"/>
      <c r="B8" s="1647"/>
      <c r="C8" s="920"/>
      <c r="D8" s="1666"/>
      <c r="E8" s="1654"/>
      <c r="F8" s="920"/>
      <c r="G8" s="1670" t="s">
        <v>69</v>
      </c>
      <c r="H8" s="1671"/>
      <c r="I8" s="1661" t="s">
        <v>286</v>
      </c>
      <c r="J8" s="1662"/>
      <c r="K8" s="957"/>
      <c r="L8" s="1672" t="s">
        <v>69</v>
      </c>
      <c r="M8" s="1673"/>
      <c r="N8" s="1661" t="s">
        <v>286</v>
      </c>
      <c r="O8" s="1662"/>
      <c r="P8" s="957"/>
      <c r="Q8" s="1672" t="s">
        <v>69</v>
      </c>
      <c r="R8" s="1673"/>
      <c r="S8" s="1661" t="s">
        <v>286</v>
      </c>
      <c r="T8" s="1662"/>
    </row>
    <row r="9" spans="1:22" s="322" customFormat="1" ht="29.25" customHeight="1" x14ac:dyDescent="0.25">
      <c r="A9" s="316"/>
      <c r="B9" s="1648"/>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28450</v>
      </c>
      <c r="E11" s="928">
        <f>D11/D$29*100</f>
        <v>15.51203341221116</v>
      </c>
      <c r="F11" s="930"/>
      <c r="G11" s="927">
        <v>12785</v>
      </c>
      <c r="H11" s="928">
        <v>44.938488576449913</v>
      </c>
      <c r="I11" s="927">
        <v>12730</v>
      </c>
      <c r="J11" s="928">
        <v>99.569808369182638</v>
      </c>
      <c r="K11" s="930"/>
      <c r="L11" s="927">
        <v>15575</v>
      </c>
      <c r="M11" s="928">
        <v>54.745166959578206</v>
      </c>
      <c r="N11" s="927">
        <v>15433</v>
      </c>
      <c r="O11" s="928">
        <v>99.088282504012838</v>
      </c>
      <c r="P11" s="930"/>
      <c r="Q11" s="927">
        <v>90</v>
      </c>
      <c r="R11" s="928">
        <v>0.31634446397188049</v>
      </c>
      <c r="S11" s="927">
        <v>88</v>
      </c>
      <c r="T11" s="928">
        <f>IFERROR(S11/Q11*100,"-")</f>
        <v>97.777777777777771</v>
      </c>
    </row>
    <row r="12" spans="1:22" s="331" customFormat="1" ht="18" customHeight="1" x14ac:dyDescent="0.25">
      <c r="A12" s="330"/>
      <c r="B12" s="931" t="s">
        <v>7</v>
      </c>
      <c r="C12" s="930"/>
      <c r="D12" s="932">
        <f t="shared" ref="D12:D28" si="0">G12+L12+Q12</f>
        <v>4158</v>
      </c>
      <c r="E12" s="933">
        <f t="shared" ref="E12:E29" si="1">D12/D$29*100</f>
        <v>2.2671014034437258</v>
      </c>
      <c r="F12" s="930"/>
      <c r="G12" s="932">
        <v>2874</v>
      </c>
      <c r="H12" s="933">
        <v>69.119769119769117</v>
      </c>
      <c r="I12" s="932">
        <v>958</v>
      </c>
      <c r="J12" s="933">
        <v>33.333333333333329</v>
      </c>
      <c r="K12" s="930"/>
      <c r="L12" s="932">
        <v>1186</v>
      </c>
      <c r="M12" s="933">
        <v>28.523328523328523</v>
      </c>
      <c r="N12" s="932">
        <v>476</v>
      </c>
      <c r="O12" s="933">
        <v>40.134907251264757</v>
      </c>
      <c r="P12" s="930"/>
      <c r="Q12" s="932">
        <v>98</v>
      </c>
      <c r="R12" s="933">
        <v>2.3569023569023568</v>
      </c>
      <c r="S12" s="932">
        <v>52</v>
      </c>
      <c r="T12" s="933">
        <f t="shared" ref="T12:T28" si="2">IFERROR(S12/Q12*100,"-")</f>
        <v>53.061224489795919</v>
      </c>
    </row>
    <row r="13" spans="1:22" s="331" customFormat="1" ht="18" customHeight="1" x14ac:dyDescent="0.25">
      <c r="A13" s="330"/>
      <c r="B13" s="931" t="s">
        <v>37</v>
      </c>
      <c r="C13" s="930"/>
      <c r="D13" s="932">
        <f t="shared" si="0"/>
        <v>3769</v>
      </c>
      <c r="E13" s="933">
        <f t="shared" si="1"/>
        <v>2.0550036530974993</v>
      </c>
      <c r="F13" s="930"/>
      <c r="G13" s="932">
        <v>1820</v>
      </c>
      <c r="H13" s="933">
        <v>48.288670734942954</v>
      </c>
      <c r="I13" s="932">
        <v>26</v>
      </c>
      <c r="J13" s="933">
        <v>1.4285714285714286</v>
      </c>
      <c r="K13" s="930"/>
      <c r="L13" s="932">
        <v>1875</v>
      </c>
      <c r="M13" s="933">
        <v>49.747943751658262</v>
      </c>
      <c r="N13" s="932">
        <v>29</v>
      </c>
      <c r="O13" s="933">
        <v>1.5466666666666666</v>
      </c>
      <c r="P13" s="930"/>
      <c r="Q13" s="932">
        <v>74</v>
      </c>
      <c r="R13" s="933">
        <v>1.9633855133987794</v>
      </c>
      <c r="S13" s="932">
        <v>17</v>
      </c>
      <c r="T13" s="933">
        <f t="shared" si="2"/>
        <v>22.972972972972975</v>
      </c>
    </row>
    <row r="14" spans="1:22" s="331" customFormat="1" ht="18" customHeight="1" x14ac:dyDescent="0.25">
      <c r="A14" s="330"/>
      <c r="B14" s="931" t="s">
        <v>38</v>
      </c>
      <c r="C14" s="930"/>
      <c r="D14" s="932">
        <f t="shared" si="0"/>
        <v>3114</v>
      </c>
      <c r="E14" s="933">
        <f t="shared" si="1"/>
        <v>1.6978724796353446</v>
      </c>
      <c r="F14" s="930"/>
      <c r="G14" s="932">
        <v>2233</v>
      </c>
      <c r="H14" s="933">
        <v>71.708413615928066</v>
      </c>
      <c r="I14" s="932">
        <v>2158</v>
      </c>
      <c r="J14" s="933">
        <v>96.641289744738017</v>
      </c>
      <c r="K14" s="930"/>
      <c r="L14" s="932">
        <v>877</v>
      </c>
      <c r="M14" s="933">
        <v>28.163134232498393</v>
      </c>
      <c r="N14" s="932">
        <v>758</v>
      </c>
      <c r="O14" s="933">
        <v>86.431014823261123</v>
      </c>
      <c r="P14" s="930"/>
      <c r="Q14" s="932">
        <v>4</v>
      </c>
      <c r="R14" s="933">
        <v>0.12845215157353884</v>
      </c>
      <c r="S14" s="932">
        <v>4</v>
      </c>
      <c r="T14" s="933">
        <f t="shared" si="2"/>
        <v>100</v>
      </c>
    </row>
    <row r="15" spans="1:22" s="331" customFormat="1" ht="18" customHeight="1" x14ac:dyDescent="0.25">
      <c r="A15" s="330"/>
      <c r="B15" s="931" t="s">
        <v>6</v>
      </c>
      <c r="C15" s="930"/>
      <c r="D15" s="932">
        <f t="shared" si="0"/>
        <v>4947</v>
      </c>
      <c r="E15" s="933">
        <f t="shared" si="1"/>
        <v>2.697294526896612</v>
      </c>
      <c r="F15" s="930"/>
      <c r="G15" s="932">
        <v>3057</v>
      </c>
      <c r="H15" s="933">
        <v>61.795027289266223</v>
      </c>
      <c r="I15" s="932">
        <v>2933</v>
      </c>
      <c r="J15" s="933">
        <v>95.943735688583573</v>
      </c>
      <c r="K15" s="930"/>
      <c r="L15" s="932">
        <v>1815</v>
      </c>
      <c r="M15" s="933">
        <v>36.688902365069737</v>
      </c>
      <c r="N15" s="932">
        <v>1683</v>
      </c>
      <c r="O15" s="933">
        <v>92.72727272727272</v>
      </c>
      <c r="P15" s="930"/>
      <c r="Q15" s="932">
        <v>75</v>
      </c>
      <c r="R15" s="933">
        <v>1.5160703456640388</v>
      </c>
      <c r="S15" s="932">
        <v>66</v>
      </c>
      <c r="T15" s="933">
        <f t="shared" si="2"/>
        <v>88</v>
      </c>
    </row>
    <row r="16" spans="1:22" s="331" customFormat="1" ht="18" customHeight="1" x14ac:dyDescent="0.25">
      <c r="A16" s="330"/>
      <c r="B16" s="931" t="s">
        <v>5</v>
      </c>
      <c r="C16" s="930"/>
      <c r="D16" s="932">
        <f t="shared" si="0"/>
        <v>4511</v>
      </c>
      <c r="E16" s="933">
        <f t="shared" si="1"/>
        <v>2.459570570210353</v>
      </c>
      <c r="F16" s="930"/>
      <c r="G16" s="932">
        <v>1793</v>
      </c>
      <c r="H16" s="933">
        <v>39.747284415872315</v>
      </c>
      <c r="I16" s="932">
        <v>12</v>
      </c>
      <c r="J16" s="933">
        <v>0.66926938092582267</v>
      </c>
      <c r="K16" s="930"/>
      <c r="L16" s="932">
        <v>2672</v>
      </c>
      <c r="M16" s="933">
        <v>59.232986034138769</v>
      </c>
      <c r="N16" s="932">
        <v>24</v>
      </c>
      <c r="O16" s="933">
        <v>0.89820359281437123</v>
      </c>
      <c r="P16" s="930"/>
      <c r="Q16" s="932">
        <v>46</v>
      </c>
      <c r="R16" s="933">
        <v>1.0197295499889161</v>
      </c>
      <c r="S16" s="932">
        <v>0</v>
      </c>
      <c r="T16" s="933">
        <f t="shared" si="2"/>
        <v>0</v>
      </c>
    </row>
    <row r="17" spans="1:20" s="331" customFormat="1" ht="18" customHeight="1" x14ac:dyDescent="0.25">
      <c r="A17" s="330"/>
      <c r="B17" s="931" t="s">
        <v>4</v>
      </c>
      <c r="C17" s="930"/>
      <c r="D17" s="932">
        <f t="shared" si="0"/>
        <v>9037</v>
      </c>
      <c r="E17" s="933">
        <f t="shared" si="1"/>
        <v>4.9273197169122058</v>
      </c>
      <c r="F17" s="930"/>
      <c r="G17" s="932">
        <v>5515</v>
      </c>
      <c r="H17" s="933">
        <v>61.026889454464971</v>
      </c>
      <c r="I17" s="932">
        <v>355</v>
      </c>
      <c r="J17" s="933">
        <v>6.4369900271985498</v>
      </c>
      <c r="K17" s="930"/>
      <c r="L17" s="932">
        <v>3519</v>
      </c>
      <c r="M17" s="933">
        <v>38.939913688170854</v>
      </c>
      <c r="N17" s="932">
        <v>81</v>
      </c>
      <c r="O17" s="933">
        <v>2.3017902813299234</v>
      </c>
      <c r="P17" s="930"/>
      <c r="Q17" s="932">
        <v>3</v>
      </c>
      <c r="R17" s="933">
        <v>3.3196857364169524E-2</v>
      </c>
      <c r="S17" s="932">
        <v>1</v>
      </c>
      <c r="T17" s="933">
        <f t="shared" si="2"/>
        <v>33.333333333333329</v>
      </c>
    </row>
    <row r="18" spans="1:20" s="331" customFormat="1" ht="18" customHeight="1" x14ac:dyDescent="0.25">
      <c r="A18" s="330"/>
      <c r="B18" s="931" t="s">
        <v>40</v>
      </c>
      <c r="C18" s="930"/>
      <c r="D18" s="932">
        <f t="shared" si="0"/>
        <v>12788</v>
      </c>
      <c r="E18" s="933">
        <f t="shared" si="1"/>
        <v>6.9725090782199057</v>
      </c>
      <c r="F18" s="930"/>
      <c r="G18" s="932">
        <v>7392</v>
      </c>
      <c r="H18" s="933">
        <v>57.804191429465121</v>
      </c>
      <c r="I18" s="932">
        <v>7188</v>
      </c>
      <c r="J18" s="933">
        <v>97.240259740259745</v>
      </c>
      <c r="K18" s="930"/>
      <c r="L18" s="932">
        <v>3769</v>
      </c>
      <c r="M18" s="933">
        <v>29.472943384422894</v>
      </c>
      <c r="N18" s="932">
        <v>3434</v>
      </c>
      <c r="O18" s="933">
        <v>91.111700716370393</v>
      </c>
      <c r="P18" s="930"/>
      <c r="Q18" s="932">
        <v>1627</v>
      </c>
      <c r="R18" s="933">
        <v>12.722865186111981</v>
      </c>
      <c r="S18" s="932">
        <v>1359</v>
      </c>
      <c r="T18" s="933">
        <f t="shared" si="2"/>
        <v>83.527965580823604</v>
      </c>
    </row>
    <row r="19" spans="1:20" s="331" customFormat="1" ht="18" customHeight="1" x14ac:dyDescent="0.25">
      <c r="A19" s="330"/>
      <c r="B19" s="931" t="s">
        <v>41</v>
      </c>
      <c r="C19" s="930"/>
      <c r="D19" s="932">
        <f t="shared" si="0"/>
        <v>38814</v>
      </c>
      <c r="E19" s="933">
        <f t="shared" si="1"/>
        <v>21.162884529404707</v>
      </c>
      <c r="F19" s="930"/>
      <c r="G19" s="932">
        <v>14687</v>
      </c>
      <c r="H19" s="933">
        <v>37.839439377544188</v>
      </c>
      <c r="I19" s="932">
        <v>14106</v>
      </c>
      <c r="J19" s="933">
        <v>96.044120650915772</v>
      </c>
      <c r="K19" s="930"/>
      <c r="L19" s="932">
        <v>20952</v>
      </c>
      <c r="M19" s="933">
        <v>53.980522491884372</v>
      </c>
      <c r="N19" s="932">
        <v>19482</v>
      </c>
      <c r="O19" s="933">
        <v>92.983963344788094</v>
      </c>
      <c r="P19" s="930"/>
      <c r="Q19" s="932">
        <v>3175</v>
      </c>
      <c r="R19" s="933">
        <v>8.1800381305714431</v>
      </c>
      <c r="S19" s="932">
        <v>3151</v>
      </c>
      <c r="T19" s="933">
        <f t="shared" si="2"/>
        <v>99.244094488188978</v>
      </c>
    </row>
    <row r="20" spans="1:20" s="331" customFormat="1" ht="18" customHeight="1" x14ac:dyDescent="0.25">
      <c r="A20" s="330"/>
      <c r="B20" s="931" t="s">
        <v>3</v>
      </c>
      <c r="C20" s="930"/>
      <c r="D20" s="932">
        <f t="shared" si="0"/>
        <v>13546</v>
      </c>
      <c r="E20" s="933">
        <f t="shared" si="1"/>
        <v>7.3857998102570255</v>
      </c>
      <c r="F20" s="930"/>
      <c r="G20" s="932">
        <v>6236</v>
      </c>
      <c r="H20" s="933">
        <v>46.035730104827991</v>
      </c>
      <c r="I20" s="932">
        <v>5963</v>
      </c>
      <c r="J20" s="933">
        <v>95.622193713919174</v>
      </c>
      <c r="K20" s="930"/>
      <c r="L20" s="932">
        <v>6399</v>
      </c>
      <c r="M20" s="933">
        <v>47.239037354200505</v>
      </c>
      <c r="N20" s="932">
        <v>5944</v>
      </c>
      <c r="O20" s="933">
        <v>92.889513986560402</v>
      </c>
      <c r="P20" s="930"/>
      <c r="Q20" s="932">
        <v>911</v>
      </c>
      <c r="R20" s="933">
        <v>6.7252325409715041</v>
      </c>
      <c r="S20" s="932">
        <v>554</v>
      </c>
      <c r="T20" s="933">
        <f t="shared" si="2"/>
        <v>60.812294182217343</v>
      </c>
    </row>
    <row r="21" spans="1:20" s="331" customFormat="1" ht="18" customHeight="1" x14ac:dyDescent="0.25">
      <c r="A21" s="330"/>
      <c r="B21" s="931" t="s">
        <v>2</v>
      </c>
      <c r="C21" s="930"/>
      <c r="D21" s="932">
        <f t="shared" si="0"/>
        <v>5089</v>
      </c>
      <c r="E21" s="933">
        <f t="shared" si="1"/>
        <v>2.7747183843494763</v>
      </c>
      <c r="F21" s="930"/>
      <c r="G21" s="932">
        <v>3278</v>
      </c>
      <c r="H21" s="933">
        <v>64.413440754568668</v>
      </c>
      <c r="I21" s="932">
        <v>3200</v>
      </c>
      <c r="J21" s="933">
        <v>97.620500305064056</v>
      </c>
      <c r="K21" s="930"/>
      <c r="L21" s="932">
        <v>1772</v>
      </c>
      <c r="M21" s="933">
        <v>34.820200432304972</v>
      </c>
      <c r="N21" s="932">
        <v>1747</v>
      </c>
      <c r="O21" s="933">
        <v>98.589164785553052</v>
      </c>
      <c r="P21" s="930"/>
      <c r="Q21" s="932">
        <v>39</v>
      </c>
      <c r="R21" s="933">
        <v>0.7663588131263509</v>
      </c>
      <c r="S21" s="932">
        <v>39</v>
      </c>
      <c r="T21" s="933">
        <f t="shared" si="2"/>
        <v>100</v>
      </c>
    </row>
    <row r="22" spans="1:20" s="331" customFormat="1" ht="18" customHeight="1" x14ac:dyDescent="0.25">
      <c r="A22" s="330"/>
      <c r="B22" s="931" t="s">
        <v>35</v>
      </c>
      <c r="C22" s="930"/>
      <c r="D22" s="932">
        <f t="shared" si="0"/>
        <v>6783</v>
      </c>
      <c r="E22" s="933">
        <f t="shared" si="1"/>
        <v>3.6983522894561789</v>
      </c>
      <c r="F22" s="930"/>
      <c r="G22" s="932">
        <v>3847</v>
      </c>
      <c r="H22" s="933">
        <v>56.715317706029779</v>
      </c>
      <c r="I22" s="932">
        <v>3687</v>
      </c>
      <c r="J22" s="933">
        <v>95.840914998700285</v>
      </c>
      <c r="K22" s="930"/>
      <c r="L22" s="932">
        <v>2629</v>
      </c>
      <c r="M22" s="933">
        <v>38.758661359280552</v>
      </c>
      <c r="N22" s="932">
        <v>2567</v>
      </c>
      <c r="O22" s="933">
        <v>97.641688855077973</v>
      </c>
      <c r="P22" s="930"/>
      <c r="Q22" s="932">
        <v>307</v>
      </c>
      <c r="R22" s="933">
        <v>4.5260209346896652</v>
      </c>
      <c r="S22" s="932">
        <v>292</v>
      </c>
      <c r="T22" s="933">
        <f t="shared" si="2"/>
        <v>95.114006514657973</v>
      </c>
    </row>
    <row r="23" spans="1:20" s="331" customFormat="1" ht="18" customHeight="1" x14ac:dyDescent="0.25">
      <c r="A23" s="330"/>
      <c r="B23" s="931" t="s">
        <v>42</v>
      </c>
      <c r="C23" s="930"/>
      <c r="D23" s="932">
        <f t="shared" si="0"/>
        <v>24730</v>
      </c>
      <c r="E23" s="933">
        <f t="shared" si="1"/>
        <v>13.483746442319225</v>
      </c>
      <c r="F23" s="930"/>
      <c r="G23" s="932">
        <v>15415</v>
      </c>
      <c r="H23" s="933">
        <v>62.333198544278204</v>
      </c>
      <c r="I23" s="932">
        <v>12857</v>
      </c>
      <c r="J23" s="933">
        <v>83.40577359714564</v>
      </c>
      <c r="K23" s="930"/>
      <c r="L23" s="932">
        <v>8076</v>
      </c>
      <c r="M23" s="933">
        <v>32.656692276587137</v>
      </c>
      <c r="N23" s="932">
        <v>7138</v>
      </c>
      <c r="O23" s="933">
        <v>88.385339276869729</v>
      </c>
      <c r="P23" s="930"/>
      <c r="Q23" s="932">
        <v>1239</v>
      </c>
      <c r="R23" s="933">
        <v>5.0101091791346546</v>
      </c>
      <c r="S23" s="932">
        <v>1224</v>
      </c>
      <c r="T23" s="933">
        <f t="shared" si="2"/>
        <v>98.789346246973366</v>
      </c>
    </row>
    <row r="24" spans="1:20" s="331" customFormat="1" ht="18" customHeight="1" x14ac:dyDescent="0.25">
      <c r="A24" s="330">
        <v>47094</v>
      </c>
      <c r="B24" s="931" t="s">
        <v>43</v>
      </c>
      <c r="C24" s="930"/>
      <c r="D24" s="932">
        <f t="shared" si="0"/>
        <v>5282</v>
      </c>
      <c r="E24" s="933">
        <f t="shared" si="1"/>
        <v>2.8799494018734393</v>
      </c>
      <c r="F24" s="930"/>
      <c r="G24" s="932">
        <v>2784</v>
      </c>
      <c r="H24" s="933">
        <v>52.707307837940178</v>
      </c>
      <c r="I24" s="932">
        <v>2774</v>
      </c>
      <c r="J24" s="933">
        <v>99.640804597701148</v>
      </c>
      <c r="K24" s="930"/>
      <c r="L24" s="932">
        <v>2477</v>
      </c>
      <c r="M24" s="933">
        <v>46.895115486558119</v>
      </c>
      <c r="N24" s="932">
        <v>2469</v>
      </c>
      <c r="O24" s="933">
        <v>99.677028663706096</v>
      </c>
      <c r="P24" s="930"/>
      <c r="Q24" s="932">
        <v>21</v>
      </c>
      <c r="R24" s="933">
        <v>0.39757667550170389</v>
      </c>
      <c r="S24" s="932">
        <v>20</v>
      </c>
      <c r="T24" s="933">
        <f t="shared" si="2"/>
        <v>95.238095238095227</v>
      </c>
    </row>
    <row r="25" spans="1:20" s="331" customFormat="1" ht="18" customHeight="1" x14ac:dyDescent="0.25">
      <c r="B25" s="931" t="s">
        <v>44</v>
      </c>
      <c r="C25" s="930"/>
      <c r="D25" s="932">
        <f t="shared" si="0"/>
        <v>2703</v>
      </c>
      <c r="E25" s="933">
        <f t="shared" si="1"/>
        <v>1.4737794837682519</v>
      </c>
      <c r="F25" s="930"/>
      <c r="G25" s="932">
        <v>1040</v>
      </c>
      <c r="H25" s="933">
        <v>38.475767665556788</v>
      </c>
      <c r="I25" s="932">
        <v>1035</v>
      </c>
      <c r="J25" s="933">
        <v>99.519230769230774</v>
      </c>
      <c r="K25" s="930"/>
      <c r="L25" s="932">
        <v>1586</v>
      </c>
      <c r="M25" s="933">
        <v>58.675545689974108</v>
      </c>
      <c r="N25" s="932">
        <v>1576</v>
      </c>
      <c r="O25" s="933">
        <v>99.369482976040359</v>
      </c>
      <c r="P25" s="930"/>
      <c r="Q25" s="932">
        <v>77</v>
      </c>
      <c r="R25" s="933">
        <v>2.8486866444691086</v>
      </c>
      <c r="S25" s="932">
        <v>77</v>
      </c>
      <c r="T25" s="933">
        <f t="shared" si="2"/>
        <v>100</v>
      </c>
    </row>
    <row r="26" spans="1:20" s="331" customFormat="1" ht="18" customHeight="1" x14ac:dyDescent="0.25">
      <c r="B26" s="931" t="s">
        <v>45</v>
      </c>
      <c r="C26" s="930"/>
      <c r="D26" s="932">
        <f t="shared" si="0"/>
        <v>13447</v>
      </c>
      <c r="E26" s="933">
        <f t="shared" si="1"/>
        <v>7.331821205413128</v>
      </c>
      <c r="F26" s="930"/>
      <c r="G26" s="932">
        <v>6007</v>
      </c>
      <c r="H26" s="933">
        <v>44.671673979326243</v>
      </c>
      <c r="I26" s="932">
        <v>4877</v>
      </c>
      <c r="J26" s="933">
        <v>81.188613284501415</v>
      </c>
      <c r="K26" s="930"/>
      <c r="L26" s="932">
        <v>5034</v>
      </c>
      <c r="M26" s="933">
        <v>37.435859299472</v>
      </c>
      <c r="N26" s="932">
        <v>3907</v>
      </c>
      <c r="O26" s="933">
        <v>77.612236789829154</v>
      </c>
      <c r="P26" s="930"/>
      <c r="Q26" s="932">
        <v>2406</v>
      </c>
      <c r="R26" s="933">
        <v>17.892466721201757</v>
      </c>
      <c r="S26" s="932">
        <v>1672</v>
      </c>
      <c r="T26" s="933">
        <f t="shared" si="2"/>
        <v>69.492934330839574</v>
      </c>
    </row>
    <row r="27" spans="1:20" s="331" customFormat="1" ht="18" customHeight="1" x14ac:dyDescent="0.25">
      <c r="B27" s="931" t="s">
        <v>46</v>
      </c>
      <c r="C27" s="930"/>
      <c r="D27" s="932">
        <f t="shared" si="0"/>
        <v>2037</v>
      </c>
      <c r="E27" s="933">
        <f t="shared" si="1"/>
        <v>1.1106506875456637</v>
      </c>
      <c r="F27" s="930"/>
      <c r="G27" s="932">
        <v>683</v>
      </c>
      <c r="H27" s="933">
        <v>33.529700540009813</v>
      </c>
      <c r="I27" s="932">
        <v>489</v>
      </c>
      <c r="J27" s="933">
        <v>71.595900439238662</v>
      </c>
      <c r="K27" s="930"/>
      <c r="L27" s="932">
        <v>1239</v>
      </c>
      <c r="M27" s="933">
        <v>60.824742268041234</v>
      </c>
      <c r="N27" s="932">
        <v>944</v>
      </c>
      <c r="O27" s="933">
        <v>76.19047619047619</v>
      </c>
      <c r="P27" s="930"/>
      <c r="Q27" s="932">
        <v>115</v>
      </c>
      <c r="R27" s="933">
        <v>5.6455571919489449</v>
      </c>
      <c r="S27" s="932">
        <v>94</v>
      </c>
      <c r="T27" s="933">
        <f t="shared" si="2"/>
        <v>81.739130434782609</v>
      </c>
    </row>
    <row r="28" spans="1:20" s="331" customFormat="1" ht="18" customHeight="1" x14ac:dyDescent="0.25">
      <c r="B28" s="953" t="s">
        <v>1</v>
      </c>
      <c r="C28" s="930"/>
      <c r="D28" s="954">
        <f t="shared" si="0"/>
        <v>201</v>
      </c>
      <c r="E28" s="955">
        <f t="shared" si="1"/>
        <v>0.10959292498609642</v>
      </c>
      <c r="F28" s="930"/>
      <c r="G28" s="954">
        <v>89</v>
      </c>
      <c r="H28" s="955">
        <v>44.278606965174127</v>
      </c>
      <c r="I28" s="954">
        <v>87</v>
      </c>
      <c r="J28" s="955">
        <v>97.752808988764045</v>
      </c>
      <c r="K28" s="930"/>
      <c r="L28" s="954">
        <v>112</v>
      </c>
      <c r="M28" s="955">
        <v>55.721393034825873</v>
      </c>
      <c r="N28" s="954">
        <v>110</v>
      </c>
      <c r="O28" s="955">
        <v>98.214285714285708</v>
      </c>
      <c r="P28" s="930"/>
      <c r="Q28" s="954">
        <v>0</v>
      </c>
      <c r="R28" s="955">
        <v>0</v>
      </c>
      <c r="S28" s="954">
        <v>0</v>
      </c>
      <c r="T28" s="955" t="str">
        <f t="shared" si="2"/>
        <v>-</v>
      </c>
    </row>
    <row r="29" spans="1:20" s="319" customFormat="1" ht="18" customHeight="1" x14ac:dyDescent="0.25">
      <c r="B29" s="1284" t="s">
        <v>0</v>
      </c>
      <c r="C29" s="1277"/>
      <c r="D29" s="1285">
        <f>SUM(D11:D28)</f>
        <v>183406</v>
      </c>
      <c r="E29" s="1286">
        <f t="shared" si="1"/>
        <v>100</v>
      </c>
      <c r="F29" s="1277"/>
      <c r="G29" s="1285">
        <f>SUM(G11:G28)</f>
        <v>91535</v>
      </c>
      <c r="H29" s="1286">
        <f t="shared" ref="H29" si="3">G29/$D29*100</f>
        <v>49.908399943295201</v>
      </c>
      <c r="I29" s="1285">
        <f>SUM(I11:I28)</f>
        <v>75435</v>
      </c>
      <c r="J29" s="1286">
        <f>I29/G29*100</f>
        <v>82.411099579395866</v>
      </c>
      <c r="K29" s="1277"/>
      <c r="L29" s="1285">
        <f>SUM(L11:L28)</f>
        <v>81564</v>
      </c>
      <c r="M29" s="1286">
        <f t="shared" ref="M29" si="4">L29/$D29*100</f>
        <v>44.471827530178949</v>
      </c>
      <c r="N29" s="1285">
        <f>SUM(N11:N28)</f>
        <v>67802</v>
      </c>
      <c r="O29" s="1286">
        <f>N29/L29*100</f>
        <v>83.12736010985239</v>
      </c>
      <c r="P29" s="1277"/>
      <c r="Q29" s="1285">
        <f>SUM(Q11:Q28)</f>
        <v>10307</v>
      </c>
      <c r="R29" s="1286">
        <f t="shared" ref="R29" si="5">Q29/$D29*100</f>
        <v>5.6197725265258498</v>
      </c>
      <c r="S29" s="1285">
        <f>SUM(S11:S28)</f>
        <v>8710</v>
      </c>
      <c r="T29" s="1286">
        <f>S29/Q29*100</f>
        <v>84.505675754341709</v>
      </c>
    </row>
    <row r="30" spans="1:20" s="328" customFormat="1" ht="6.75" customHeight="1" x14ac:dyDescent="0.25">
      <c r="B30" s="1663"/>
      <c r="C30" s="1663"/>
      <c r="D30" s="1663"/>
      <c r="E30" s="1663"/>
      <c r="F30" s="779"/>
    </row>
    <row r="31" spans="1:20" x14ac:dyDescent="0.35">
      <c r="B31" s="1664"/>
      <c r="C31" s="1664"/>
      <c r="D31" s="1664"/>
      <c r="E31" s="1664"/>
      <c r="F31" s="1664"/>
      <c r="G31" s="1664"/>
      <c r="H31" s="1664"/>
      <c r="I31" s="1664"/>
      <c r="J31" s="1664"/>
      <c r="K31" s="1664"/>
      <c r="L31" s="1664"/>
      <c r="M31" s="1664"/>
      <c r="N31" s="1664"/>
      <c r="O31" s="1664"/>
      <c r="P31" s="1664"/>
      <c r="Q31" s="1664"/>
      <c r="R31" s="1664"/>
    </row>
    <row r="32" spans="1:20" x14ac:dyDescent="0.35">
      <c r="G32" s="935"/>
      <c r="L32" s="935"/>
    </row>
    <row r="33" spans="2:22" x14ac:dyDescent="0.35">
      <c r="B33" s="1402"/>
      <c r="C33" s="567"/>
      <c r="D33" s="567"/>
      <c r="E33" s="567"/>
      <c r="F33" s="567"/>
      <c r="G33" s="567"/>
      <c r="H33" s="567"/>
      <c r="I33" s="567"/>
      <c r="J33" s="567"/>
      <c r="K33" s="567"/>
      <c r="L33" s="1402"/>
      <c r="M33" s="567"/>
      <c r="N33" s="567"/>
      <c r="O33" s="567"/>
      <c r="P33" s="567"/>
      <c r="Q33" s="567"/>
      <c r="R33" s="567"/>
      <c r="S33" s="567"/>
      <c r="T33" s="1401"/>
      <c r="U33" s="1401"/>
      <c r="V33" s="1401"/>
    </row>
    <row r="34" spans="2:22" s="567" customFormat="1" x14ac:dyDescent="0.35">
      <c r="B34" s="567" t="s">
        <v>39</v>
      </c>
      <c r="G34" s="567" t="e">
        <f>GETPIVOTDATA("ID PRESTACION
COUNT",#REF!,"
CCAA",$B34,"
Tipo Prestación",$B$1,"Grado Resuelto",G$7)</f>
        <v>#REF!</v>
      </c>
      <c r="K34" s="567" t="e">
        <f>GETPIVOTDATA("ID PRESTACION
COUNT",#REF!,"
CCAA",$B34,"
Tipo Prestación",$B$1,"Grado Resuelto",K$7)</f>
        <v>#REF!</v>
      </c>
      <c r="L34" s="567" t="e">
        <f>GETPIVOTDATA("ID PRESTACION
COUNT",#REF!,"
CCAA",$B34,"
Tipo Prestación",$B$1,"Grado Resuelto",L$7)</f>
        <v>#REF!</v>
      </c>
      <c r="P34" s="567" t="e">
        <f>GETPIVOTDATA("ID PRESTACION
COUNT",#REF!,"
CCAA",$B34,"
Tipo Prestación",$B$1,"Grado Resuelto",P$7)</f>
        <v>#REF!</v>
      </c>
      <c r="Q34" s="567" t="e">
        <f>GETPIVOTDATA("ID PRESTACION
COUNT",#REF!,"
CCAA",$B34,"
Tipo Prestación",$B$1,"Grado Resuelto",Q$7)</f>
        <v>#REF!</v>
      </c>
      <c r="T34" s="1401"/>
      <c r="U34" s="1401"/>
      <c r="V34" s="1401"/>
    </row>
    <row r="35" spans="2:22" s="567" customFormat="1" x14ac:dyDescent="0.35">
      <c r="B35" s="567" t="s">
        <v>47</v>
      </c>
      <c r="G35" s="567" t="e">
        <f>GETPIVOTDATA("ID PRESTACION
COUNT",#REF!,"
CCAA",$B35,"
Tipo Prestación",$B$1,"Grado Resuelto",G$7)</f>
        <v>#REF!</v>
      </c>
      <c r="K35" s="567" t="e">
        <f>GETPIVOTDATA("ID PRESTACION
COUNT",#REF!,"
CCAA",$B35,"
Tipo Prestación",$B$1,"Grado Resuelto",K$7)</f>
        <v>#REF!</v>
      </c>
      <c r="L35" s="567" t="e">
        <f>GETPIVOTDATA("ID PRESTACION
COUNT",#REF!,"
CCAA",$B35,"
Tipo Prestación",$B$1,"Grado Resuelto",L$7)</f>
        <v>#REF!</v>
      </c>
      <c r="P35" s="567" t="e">
        <f>GETPIVOTDATA("ID PRESTACION
COUNT",#REF!,"
CCAA",$B35,"
Tipo Prestación",$B$1,"Grado Resuelto",P$7)</f>
        <v>#REF!</v>
      </c>
      <c r="Q35" s="567" t="e">
        <f>GETPIVOTDATA("ID PRESTACION
COUNT",#REF!,"
CCAA",$B35,"
Tipo Prestación",$B$1,"Grado Resuelto",Q$7)</f>
        <v>#REF!</v>
      </c>
      <c r="T35" s="1401"/>
      <c r="U35" s="1401"/>
      <c r="V35" s="1401"/>
    </row>
    <row r="36" spans="2:22" s="567" customFormat="1" x14ac:dyDescent="0.35">
      <c r="B36" s="1401"/>
      <c r="C36" s="1401"/>
      <c r="D36" s="1401"/>
      <c r="E36" s="1401"/>
      <c r="F36" s="1401"/>
      <c r="G36" s="1401"/>
      <c r="H36" s="1401"/>
      <c r="I36" s="1401"/>
      <c r="J36" s="1401"/>
      <c r="K36" s="1401"/>
      <c r="L36" s="1401"/>
      <c r="M36" s="1401"/>
      <c r="N36" s="1401"/>
      <c r="O36" s="1401"/>
      <c r="P36" s="1401"/>
      <c r="Q36" s="1401"/>
      <c r="R36" s="1401"/>
      <c r="S36" s="1401"/>
      <c r="T36" s="1401"/>
      <c r="U36" s="1401"/>
      <c r="V36" s="1401"/>
    </row>
    <row r="37" spans="2:22" s="567" customFormat="1" x14ac:dyDescent="0.35">
      <c r="B37" s="1401"/>
      <c r="C37" s="1401"/>
      <c r="D37" s="1401"/>
      <c r="E37" s="1401"/>
      <c r="F37" s="1401"/>
      <c r="G37" s="1401"/>
      <c r="H37" s="1401"/>
      <c r="I37" s="1401"/>
      <c r="J37" s="1401"/>
      <c r="K37" s="1401"/>
      <c r="L37" s="1401"/>
      <c r="M37" s="1401"/>
      <c r="N37" s="1401"/>
      <c r="O37" s="1401"/>
      <c r="P37" s="1401"/>
      <c r="Q37" s="1401"/>
      <c r="R37" s="1401"/>
      <c r="S37" s="1401"/>
      <c r="T37" s="1401"/>
      <c r="U37" s="1401"/>
      <c r="V37" s="1401"/>
    </row>
  </sheetData>
  <mergeCells count="17">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67</v>
      </c>
    </row>
    <row r="2" spans="1:22" s="343" customFormat="1" ht="49.5" customHeight="1" x14ac:dyDescent="0.35">
      <c r="B2" s="1447"/>
      <c r="C2" s="1447"/>
      <c r="D2" s="1447"/>
      <c r="E2" s="1447"/>
      <c r="F2" s="344"/>
      <c r="G2" s="1645"/>
      <c r="H2" s="1645"/>
      <c r="I2" s="1645"/>
      <c r="J2" s="1645"/>
      <c r="K2" s="1645"/>
      <c r="L2" s="1645"/>
      <c r="M2" s="1645"/>
      <c r="N2" s="1645"/>
      <c r="O2" s="1645"/>
      <c r="P2" s="1645"/>
      <c r="Q2" s="1645"/>
      <c r="R2" s="1645"/>
      <c r="T2" s="344"/>
    </row>
    <row r="3" spans="1:22" s="343" customFormat="1" ht="3" customHeight="1" x14ac:dyDescent="0.35">
      <c r="B3" s="344"/>
      <c r="C3" s="344"/>
      <c r="D3" s="344"/>
      <c r="E3" s="344"/>
      <c r="F3" s="344"/>
      <c r="L3" s="344"/>
      <c r="Q3" s="344"/>
      <c r="T3" s="344"/>
    </row>
    <row r="4" spans="1:22" s="345" customFormat="1" ht="15" customHeight="1" x14ac:dyDescent="0.25">
      <c r="B4" s="1474" t="s">
        <v>432</v>
      </c>
      <c r="C4" s="1474"/>
      <c r="D4" s="1474"/>
      <c r="E4" s="1474"/>
      <c r="F4" s="1474"/>
      <c r="G4" s="1474"/>
      <c r="H4" s="1474"/>
      <c r="I4" s="1474"/>
      <c r="J4" s="1474"/>
      <c r="K4" s="1474"/>
      <c r="L4" s="1474"/>
      <c r="M4" s="1474"/>
      <c r="N4" s="1474"/>
      <c r="O4" s="1474"/>
      <c r="P4" s="1474"/>
      <c r="Q4" s="1474"/>
      <c r="R4" s="1474"/>
      <c r="S4" s="1474"/>
      <c r="T4" s="1474"/>
      <c r="U4" s="924"/>
    </row>
    <row r="5" spans="1:22" s="345" customFormat="1" ht="15" customHeight="1" x14ac:dyDescent="0.25">
      <c r="B5" s="1475" t="str">
        <f>porsaad!$B$6</f>
        <v>Situación a 31 de agosto de 2025</v>
      </c>
      <c r="C5" s="1475"/>
      <c r="D5" s="1475"/>
      <c r="E5" s="1475"/>
      <c r="F5" s="1475"/>
      <c r="G5" s="1475"/>
      <c r="H5" s="1475"/>
      <c r="I5" s="1475"/>
      <c r="J5" s="1475"/>
      <c r="K5" s="1475"/>
      <c r="L5" s="1475"/>
      <c r="M5" s="1475"/>
      <c r="N5" s="1475"/>
      <c r="O5" s="1475"/>
      <c r="P5" s="1475"/>
      <c r="Q5" s="1475"/>
      <c r="R5" s="1475"/>
      <c r="S5" s="1475"/>
      <c r="T5" s="1475"/>
      <c r="U5" s="925"/>
      <c r="V5" s="875"/>
    </row>
    <row r="6" spans="1:22" s="345" customFormat="1" ht="4.5" customHeight="1" x14ac:dyDescent="0.25"/>
    <row r="7" spans="1:22" s="322" customFormat="1" ht="15" customHeight="1" x14ac:dyDescent="0.25">
      <c r="A7" s="316"/>
      <c r="B7" s="1646" t="s">
        <v>12</v>
      </c>
      <c r="C7" s="920"/>
      <c r="D7" s="1665" t="s">
        <v>77</v>
      </c>
      <c r="E7" s="1651"/>
      <c r="F7" s="920"/>
      <c r="G7" s="1667" t="s">
        <v>31</v>
      </c>
      <c r="H7" s="1668"/>
      <c r="I7" s="1668"/>
      <c r="J7" s="1669"/>
      <c r="K7" s="921"/>
      <c r="L7" s="1667" t="s">
        <v>49</v>
      </c>
      <c r="M7" s="1668"/>
      <c r="N7" s="1668"/>
      <c r="O7" s="1669"/>
      <c r="P7" s="921"/>
      <c r="Q7" s="1667" t="s">
        <v>50</v>
      </c>
      <c r="R7" s="1668"/>
      <c r="S7" s="1668"/>
      <c r="T7" s="1669"/>
    </row>
    <row r="8" spans="1:22" s="322" customFormat="1" ht="35.25" customHeight="1" x14ac:dyDescent="0.25">
      <c r="A8" s="316"/>
      <c r="B8" s="1647"/>
      <c r="C8" s="920"/>
      <c r="D8" s="1666"/>
      <c r="E8" s="1654"/>
      <c r="F8" s="920"/>
      <c r="G8" s="1670" t="s">
        <v>69</v>
      </c>
      <c r="H8" s="1671"/>
      <c r="I8" s="1661" t="s">
        <v>286</v>
      </c>
      <c r="J8" s="1662"/>
      <c r="K8" s="957"/>
      <c r="L8" s="1672" t="s">
        <v>69</v>
      </c>
      <c r="M8" s="1673"/>
      <c r="N8" s="1661" t="s">
        <v>286</v>
      </c>
      <c r="O8" s="1662"/>
      <c r="P8" s="957"/>
      <c r="Q8" s="1672" t="s">
        <v>69</v>
      </c>
      <c r="R8" s="1673"/>
      <c r="S8" s="1661" t="s">
        <v>286</v>
      </c>
      <c r="T8" s="1662"/>
    </row>
    <row r="9" spans="1:22" s="322" customFormat="1" ht="29.25" customHeight="1" x14ac:dyDescent="0.25">
      <c r="A9" s="316"/>
      <c r="B9" s="1648"/>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4049</v>
      </c>
      <c r="E11" s="928">
        <f>D11/D$29*100</f>
        <v>1.7542111465409678</v>
      </c>
      <c r="F11" s="930"/>
      <c r="G11" s="927">
        <v>1981</v>
      </c>
      <c r="H11" s="928">
        <v>48.925660656952338</v>
      </c>
      <c r="I11" s="927">
        <v>1920</v>
      </c>
      <c r="J11" s="928">
        <v>96.920747097425547</v>
      </c>
      <c r="K11" s="930"/>
      <c r="L11" s="927">
        <v>1951</v>
      </c>
      <c r="M11" s="928">
        <v>48.184736972091876</v>
      </c>
      <c r="N11" s="927">
        <v>1841</v>
      </c>
      <c r="O11" s="928">
        <v>94.361865709892371</v>
      </c>
      <c r="P11" s="930"/>
      <c r="Q11" s="927">
        <v>117</v>
      </c>
      <c r="R11" s="928">
        <v>2.8896023709557914</v>
      </c>
      <c r="S11" s="927">
        <v>50</v>
      </c>
      <c r="T11" s="928">
        <f>IFERROR(S11/Q11*100,"-")</f>
        <v>42.735042735042732</v>
      </c>
    </row>
    <row r="12" spans="1:22" s="331" customFormat="1" ht="18" customHeight="1" x14ac:dyDescent="0.25">
      <c r="A12" s="330"/>
      <c r="B12" s="931" t="s">
        <v>7</v>
      </c>
      <c r="C12" s="930"/>
      <c r="D12" s="932">
        <f t="shared" ref="D12:D28" si="0">G12+L12+Q12</f>
        <v>10342</v>
      </c>
      <c r="E12" s="933">
        <f t="shared" ref="E12:E29" si="1">D12/D$29*100</f>
        <v>4.4806252599473169</v>
      </c>
      <c r="F12" s="930"/>
      <c r="G12" s="932">
        <v>4408</v>
      </c>
      <c r="H12" s="933">
        <v>42.62231676658287</v>
      </c>
      <c r="I12" s="932">
        <v>4318</v>
      </c>
      <c r="J12" s="933">
        <v>97.958257713248642</v>
      </c>
      <c r="K12" s="930"/>
      <c r="L12" s="932">
        <v>4119</v>
      </c>
      <c r="M12" s="933">
        <v>39.827886288918975</v>
      </c>
      <c r="N12" s="932">
        <v>3995</v>
      </c>
      <c r="O12" s="933">
        <v>96.989560572954602</v>
      </c>
      <c r="P12" s="930"/>
      <c r="Q12" s="932">
        <v>1815</v>
      </c>
      <c r="R12" s="933">
        <v>17.549796944498162</v>
      </c>
      <c r="S12" s="932">
        <v>1733</v>
      </c>
      <c r="T12" s="933">
        <f t="shared" ref="T12:T28" si="2">IFERROR(S12/Q12*100,"-")</f>
        <v>95.482093663911854</v>
      </c>
    </row>
    <row r="13" spans="1:22" s="331" customFormat="1" ht="18" customHeight="1" x14ac:dyDescent="0.25">
      <c r="A13" s="330"/>
      <c r="B13" s="931" t="s">
        <v>37</v>
      </c>
      <c r="C13" s="930"/>
      <c r="D13" s="932">
        <f t="shared" si="0"/>
        <v>5480</v>
      </c>
      <c r="E13" s="933">
        <f t="shared" si="1"/>
        <v>2.3741854984056565</v>
      </c>
      <c r="F13" s="930"/>
      <c r="G13" s="932">
        <v>1820</v>
      </c>
      <c r="H13" s="933">
        <v>33.211678832116789</v>
      </c>
      <c r="I13" s="932">
        <v>1746</v>
      </c>
      <c r="J13" s="933">
        <v>95.934065934065941</v>
      </c>
      <c r="K13" s="930"/>
      <c r="L13" s="932">
        <v>1986</v>
      </c>
      <c r="M13" s="933">
        <v>36.240875912408761</v>
      </c>
      <c r="N13" s="932">
        <v>1778</v>
      </c>
      <c r="O13" s="933">
        <v>89.526686807653576</v>
      </c>
      <c r="P13" s="930"/>
      <c r="Q13" s="932">
        <v>1674</v>
      </c>
      <c r="R13" s="933">
        <v>30.547445255474454</v>
      </c>
      <c r="S13" s="932">
        <v>1352</v>
      </c>
      <c r="T13" s="933">
        <f t="shared" si="2"/>
        <v>80.764635603345283</v>
      </c>
    </row>
    <row r="14" spans="1:22" s="331" customFormat="1" ht="18" customHeight="1" x14ac:dyDescent="0.25">
      <c r="A14" s="330"/>
      <c r="B14" s="931" t="s">
        <v>38</v>
      </c>
      <c r="C14" s="930"/>
      <c r="D14" s="932">
        <f t="shared" si="0"/>
        <v>848</v>
      </c>
      <c r="E14" s="933">
        <f t="shared" si="1"/>
        <v>0.36739220851240817</v>
      </c>
      <c r="F14" s="930"/>
      <c r="G14" s="932">
        <v>411</v>
      </c>
      <c r="H14" s="933">
        <v>48.466981132075468</v>
      </c>
      <c r="I14" s="932">
        <v>355</v>
      </c>
      <c r="J14" s="933">
        <v>86.374695863746965</v>
      </c>
      <c r="K14" s="930"/>
      <c r="L14" s="932">
        <v>390</v>
      </c>
      <c r="M14" s="933">
        <v>45.990566037735846</v>
      </c>
      <c r="N14" s="932">
        <v>324</v>
      </c>
      <c r="O14" s="933">
        <v>83.07692307692308</v>
      </c>
      <c r="P14" s="930"/>
      <c r="Q14" s="932">
        <v>47</v>
      </c>
      <c r="R14" s="933">
        <v>5.5424528301886795</v>
      </c>
      <c r="S14" s="932">
        <v>7</v>
      </c>
      <c r="T14" s="933">
        <f t="shared" si="2"/>
        <v>14.893617021276595</v>
      </c>
    </row>
    <row r="15" spans="1:22" s="331" customFormat="1" ht="18" customHeight="1" x14ac:dyDescent="0.25">
      <c r="A15" s="330"/>
      <c r="B15" s="931" t="s">
        <v>6</v>
      </c>
      <c r="C15" s="930"/>
      <c r="D15" s="932">
        <f t="shared" si="0"/>
        <v>21071</v>
      </c>
      <c r="E15" s="933">
        <f t="shared" si="1"/>
        <v>9.1289165395813114</v>
      </c>
      <c r="F15" s="930"/>
      <c r="G15" s="932">
        <v>6473</v>
      </c>
      <c r="H15" s="933">
        <v>30.719946846376541</v>
      </c>
      <c r="I15" s="932">
        <v>5336</v>
      </c>
      <c r="J15" s="933">
        <v>82.434728873783399</v>
      </c>
      <c r="K15" s="930"/>
      <c r="L15" s="932">
        <v>7290</v>
      </c>
      <c r="M15" s="933">
        <v>34.597313843671394</v>
      </c>
      <c r="N15" s="932">
        <v>5980</v>
      </c>
      <c r="O15" s="933">
        <v>82.030178326474626</v>
      </c>
      <c r="P15" s="930"/>
      <c r="Q15" s="932">
        <v>7308</v>
      </c>
      <c r="R15" s="933">
        <v>34.682739309952062</v>
      </c>
      <c r="S15" s="932">
        <v>6206</v>
      </c>
      <c r="T15" s="933">
        <f t="shared" si="2"/>
        <v>84.920634920634924</v>
      </c>
    </row>
    <row r="16" spans="1:22" s="331" customFormat="1" ht="18" customHeight="1" x14ac:dyDescent="0.25">
      <c r="A16" s="330"/>
      <c r="B16" s="931" t="s">
        <v>5</v>
      </c>
      <c r="C16" s="930"/>
      <c r="D16" s="932">
        <f t="shared" si="0"/>
        <v>452</v>
      </c>
      <c r="E16" s="933">
        <f t="shared" si="1"/>
        <v>0.19582697906557603</v>
      </c>
      <c r="F16" s="930"/>
      <c r="G16" s="932">
        <v>203</v>
      </c>
      <c r="H16" s="933">
        <v>44.911504424778755</v>
      </c>
      <c r="I16" s="932">
        <v>203</v>
      </c>
      <c r="J16" s="933">
        <v>100</v>
      </c>
      <c r="K16" s="930"/>
      <c r="L16" s="932">
        <v>246</v>
      </c>
      <c r="M16" s="933">
        <v>54.424778761061944</v>
      </c>
      <c r="N16" s="932">
        <v>245</v>
      </c>
      <c r="O16" s="933">
        <v>99.59349593495935</v>
      </c>
      <c r="P16" s="930"/>
      <c r="Q16" s="932">
        <v>3</v>
      </c>
      <c r="R16" s="933">
        <v>0.66371681415929207</v>
      </c>
      <c r="S16" s="932">
        <v>3</v>
      </c>
      <c r="T16" s="933">
        <f t="shared" si="2"/>
        <v>100</v>
      </c>
    </row>
    <row r="17" spans="1:20" s="331" customFormat="1" ht="18" customHeight="1" x14ac:dyDescent="0.25">
      <c r="A17" s="330"/>
      <c r="B17" s="931" t="s">
        <v>4</v>
      </c>
      <c r="C17" s="930"/>
      <c r="D17" s="932">
        <f t="shared" si="0"/>
        <v>48893</v>
      </c>
      <c r="E17" s="933">
        <f t="shared" si="1"/>
        <v>21.182673644807988</v>
      </c>
      <c r="F17" s="930"/>
      <c r="G17" s="932">
        <v>16108</v>
      </c>
      <c r="H17" s="933">
        <v>32.945411408586097</v>
      </c>
      <c r="I17" s="932">
        <v>13777</v>
      </c>
      <c r="J17" s="933">
        <v>85.528929724360566</v>
      </c>
      <c r="K17" s="930"/>
      <c r="L17" s="932">
        <v>15887</v>
      </c>
      <c r="M17" s="933">
        <v>32.493403963757594</v>
      </c>
      <c r="N17" s="932">
        <v>12862</v>
      </c>
      <c r="O17" s="933">
        <v>80.959274878831749</v>
      </c>
      <c r="P17" s="930"/>
      <c r="Q17" s="932">
        <v>16898</v>
      </c>
      <c r="R17" s="933">
        <v>34.56118462765631</v>
      </c>
      <c r="S17" s="932">
        <v>11534</v>
      </c>
      <c r="T17" s="933">
        <f t="shared" si="2"/>
        <v>68.256598414013496</v>
      </c>
    </row>
    <row r="18" spans="1:20" s="331" customFormat="1" ht="18" customHeight="1" x14ac:dyDescent="0.25">
      <c r="A18" s="330"/>
      <c r="B18" s="931" t="s">
        <v>40</v>
      </c>
      <c r="C18" s="930"/>
      <c r="D18" s="932">
        <f t="shared" si="0"/>
        <v>12075</v>
      </c>
      <c r="E18" s="933">
        <f t="shared" si="1"/>
        <v>5.2314397615416608</v>
      </c>
      <c r="F18" s="930"/>
      <c r="G18" s="932">
        <v>4064</v>
      </c>
      <c r="H18" s="933">
        <v>33.656314699792958</v>
      </c>
      <c r="I18" s="932">
        <v>3443</v>
      </c>
      <c r="J18" s="933">
        <v>84.719488188976371</v>
      </c>
      <c r="K18" s="930"/>
      <c r="L18" s="932">
        <v>4533</v>
      </c>
      <c r="M18" s="933">
        <v>37.540372670807457</v>
      </c>
      <c r="N18" s="932">
        <v>3733</v>
      </c>
      <c r="O18" s="933">
        <v>82.351643503198773</v>
      </c>
      <c r="P18" s="930"/>
      <c r="Q18" s="932">
        <v>3478</v>
      </c>
      <c r="R18" s="933">
        <v>28.803312629399585</v>
      </c>
      <c r="S18" s="932">
        <v>2580</v>
      </c>
      <c r="T18" s="933">
        <f t="shared" si="2"/>
        <v>74.180563542265659</v>
      </c>
    </row>
    <row r="19" spans="1:20" s="331" customFormat="1" ht="18" customHeight="1" x14ac:dyDescent="0.25">
      <c r="A19" s="330"/>
      <c r="B19" s="931" t="s">
        <v>41</v>
      </c>
      <c r="C19" s="930"/>
      <c r="D19" s="932">
        <f t="shared" si="0"/>
        <v>22883</v>
      </c>
      <c r="E19" s="933">
        <f t="shared" si="1"/>
        <v>9.9139574379592403</v>
      </c>
      <c r="F19" s="930"/>
      <c r="G19" s="932">
        <v>6473</v>
      </c>
      <c r="H19" s="933">
        <v>28.287374907136304</v>
      </c>
      <c r="I19" s="932">
        <v>6199</v>
      </c>
      <c r="J19" s="933">
        <v>95.767032287965392</v>
      </c>
      <c r="K19" s="930"/>
      <c r="L19" s="932">
        <v>11613</v>
      </c>
      <c r="M19" s="933">
        <v>50.749464668094213</v>
      </c>
      <c r="N19" s="932">
        <v>10714</v>
      </c>
      <c r="O19" s="933">
        <v>92.258675622147592</v>
      </c>
      <c r="P19" s="930"/>
      <c r="Q19" s="932">
        <v>4797</v>
      </c>
      <c r="R19" s="933">
        <v>20.96316042476948</v>
      </c>
      <c r="S19" s="932">
        <v>3766</v>
      </c>
      <c r="T19" s="933">
        <f t="shared" si="2"/>
        <v>78.507400458619969</v>
      </c>
    </row>
    <row r="20" spans="1:20" s="331" customFormat="1" ht="18" customHeight="1" x14ac:dyDescent="0.25">
      <c r="A20" s="330"/>
      <c r="B20" s="931" t="s">
        <v>3</v>
      </c>
      <c r="C20" s="930"/>
      <c r="D20" s="932">
        <f t="shared" si="0"/>
        <v>26954</v>
      </c>
      <c r="E20" s="933">
        <f t="shared" si="1"/>
        <v>11.677699986136144</v>
      </c>
      <c r="F20" s="930"/>
      <c r="G20" s="932">
        <v>8006</v>
      </c>
      <c r="H20" s="933">
        <v>29.702456036209838</v>
      </c>
      <c r="I20" s="932">
        <v>4505</v>
      </c>
      <c r="J20" s="933">
        <v>56.270297277042211</v>
      </c>
      <c r="K20" s="930"/>
      <c r="L20" s="932">
        <v>10280</v>
      </c>
      <c r="M20" s="933">
        <v>38.139051717741332</v>
      </c>
      <c r="N20" s="932">
        <v>5429</v>
      </c>
      <c r="O20" s="933">
        <v>52.811284046692606</v>
      </c>
      <c r="P20" s="930"/>
      <c r="Q20" s="932">
        <v>8668</v>
      </c>
      <c r="R20" s="933">
        <v>32.158492246048823</v>
      </c>
      <c r="S20" s="932">
        <v>3622</v>
      </c>
      <c r="T20" s="933">
        <f t="shared" si="2"/>
        <v>41.785879095523768</v>
      </c>
    </row>
    <row r="21" spans="1:20" s="331" customFormat="1" ht="18" customHeight="1" x14ac:dyDescent="0.25">
      <c r="A21" s="330"/>
      <c r="B21" s="931" t="s">
        <v>2</v>
      </c>
      <c r="C21" s="930"/>
      <c r="D21" s="932">
        <f t="shared" si="0"/>
        <v>20621</v>
      </c>
      <c r="E21" s="933">
        <f t="shared" si="1"/>
        <v>8.9339560515735474</v>
      </c>
      <c r="F21" s="930"/>
      <c r="G21" s="932">
        <v>6233</v>
      </c>
      <c r="H21" s="933">
        <v>30.226468163522625</v>
      </c>
      <c r="I21" s="932">
        <v>5151</v>
      </c>
      <c r="J21" s="933">
        <v>82.640782929568417</v>
      </c>
      <c r="K21" s="930"/>
      <c r="L21" s="932">
        <v>6896</v>
      </c>
      <c r="M21" s="933">
        <v>33.441637165995829</v>
      </c>
      <c r="N21" s="932">
        <v>5002</v>
      </c>
      <c r="O21" s="933">
        <v>72.534802784222734</v>
      </c>
      <c r="P21" s="930"/>
      <c r="Q21" s="932">
        <v>7492</v>
      </c>
      <c r="R21" s="933">
        <v>36.331894670481546</v>
      </c>
      <c r="S21" s="932">
        <v>4858</v>
      </c>
      <c r="T21" s="933">
        <f t="shared" si="2"/>
        <v>64.842498665242914</v>
      </c>
    </row>
    <row r="22" spans="1:20" s="331" customFormat="1" ht="18" customHeight="1" x14ac:dyDescent="0.25">
      <c r="A22" s="330"/>
      <c r="B22" s="931" t="s">
        <v>35</v>
      </c>
      <c r="C22" s="930"/>
      <c r="D22" s="932">
        <f t="shared" si="0"/>
        <v>19277</v>
      </c>
      <c r="E22" s="933">
        <f t="shared" si="1"/>
        <v>8.3516740607236937</v>
      </c>
      <c r="F22" s="930"/>
      <c r="G22" s="932">
        <v>6588</v>
      </c>
      <c r="H22" s="933">
        <v>34.17544223686258</v>
      </c>
      <c r="I22" s="932">
        <v>5346</v>
      </c>
      <c r="J22" s="933">
        <v>81.147540983606561</v>
      </c>
      <c r="K22" s="930"/>
      <c r="L22" s="932">
        <v>6189</v>
      </c>
      <c r="M22" s="933">
        <v>32.105618094101779</v>
      </c>
      <c r="N22" s="932">
        <v>4009</v>
      </c>
      <c r="O22" s="933">
        <v>64.776215866860554</v>
      </c>
      <c r="P22" s="930"/>
      <c r="Q22" s="932">
        <v>6500</v>
      </c>
      <c r="R22" s="933">
        <v>33.718939669035635</v>
      </c>
      <c r="S22" s="932">
        <v>3521</v>
      </c>
      <c r="T22" s="933">
        <f t="shared" si="2"/>
        <v>54.169230769230772</v>
      </c>
    </row>
    <row r="23" spans="1:20" s="331" customFormat="1" ht="18" customHeight="1" x14ac:dyDescent="0.25">
      <c r="A23" s="330"/>
      <c r="B23" s="931" t="s">
        <v>42</v>
      </c>
      <c r="C23" s="930"/>
      <c r="D23" s="932">
        <f t="shared" si="0"/>
        <v>30562</v>
      </c>
      <c r="E23" s="933">
        <f t="shared" si="1"/>
        <v>13.2408498544295</v>
      </c>
      <c r="F23" s="930"/>
      <c r="G23" s="932">
        <v>13831</v>
      </c>
      <c r="H23" s="933">
        <v>45.255546103003731</v>
      </c>
      <c r="I23" s="932">
        <v>11412</v>
      </c>
      <c r="J23" s="933">
        <v>82.510302942665021</v>
      </c>
      <c r="K23" s="930"/>
      <c r="L23" s="932">
        <v>11114</v>
      </c>
      <c r="M23" s="933">
        <v>36.365421111183821</v>
      </c>
      <c r="N23" s="932">
        <v>8760</v>
      </c>
      <c r="O23" s="933">
        <v>78.819506928198663</v>
      </c>
      <c r="P23" s="930"/>
      <c r="Q23" s="932">
        <v>5617</v>
      </c>
      <c r="R23" s="933">
        <v>18.379032785812445</v>
      </c>
      <c r="S23" s="932">
        <v>3909</v>
      </c>
      <c r="T23" s="933">
        <f t="shared" si="2"/>
        <v>69.592309061776746</v>
      </c>
    </row>
    <row r="24" spans="1:20" s="331" customFormat="1" ht="18" customHeight="1" x14ac:dyDescent="0.25">
      <c r="A24" s="330">
        <v>47094</v>
      </c>
      <c r="B24" s="931" t="s">
        <v>43</v>
      </c>
      <c r="C24" s="930"/>
      <c r="D24" s="932">
        <f t="shared" si="0"/>
        <v>1766</v>
      </c>
      <c r="E24" s="933">
        <f t="shared" si="1"/>
        <v>0.76511160404824619</v>
      </c>
      <c r="F24" s="930"/>
      <c r="G24" s="932">
        <v>1009</v>
      </c>
      <c r="H24" s="933">
        <v>57.1347678369196</v>
      </c>
      <c r="I24" s="932">
        <v>947</v>
      </c>
      <c r="J24" s="933">
        <v>93.855302279484647</v>
      </c>
      <c r="K24" s="930"/>
      <c r="L24" s="932">
        <v>539</v>
      </c>
      <c r="M24" s="933">
        <v>30.520951302378258</v>
      </c>
      <c r="N24" s="932">
        <v>444</v>
      </c>
      <c r="O24" s="933">
        <v>82.374768089053802</v>
      </c>
      <c r="P24" s="930"/>
      <c r="Q24" s="932">
        <v>218</v>
      </c>
      <c r="R24" s="933">
        <v>12.344280860702153</v>
      </c>
      <c r="S24" s="932">
        <v>149</v>
      </c>
      <c r="T24" s="933">
        <f t="shared" si="2"/>
        <v>68.348623853211009</v>
      </c>
    </row>
    <row r="25" spans="1:20" s="331" customFormat="1" ht="18" customHeight="1" x14ac:dyDescent="0.25">
      <c r="B25" s="931" t="s">
        <v>44</v>
      </c>
      <c r="C25" s="930"/>
      <c r="D25" s="932">
        <f t="shared" si="0"/>
        <v>3105</v>
      </c>
      <c r="E25" s="933">
        <f t="shared" si="1"/>
        <v>1.34522736725357</v>
      </c>
      <c r="F25" s="930"/>
      <c r="G25" s="932">
        <v>749</v>
      </c>
      <c r="H25" s="933">
        <v>24.122383252818036</v>
      </c>
      <c r="I25" s="932">
        <v>558</v>
      </c>
      <c r="J25" s="933">
        <v>74.499332443257686</v>
      </c>
      <c r="K25" s="930"/>
      <c r="L25" s="932">
        <v>1467</v>
      </c>
      <c r="M25" s="933">
        <v>47.246376811594203</v>
      </c>
      <c r="N25" s="932">
        <v>1071</v>
      </c>
      <c r="O25" s="933">
        <v>73.00613496932516</v>
      </c>
      <c r="P25" s="930"/>
      <c r="Q25" s="932">
        <v>889</v>
      </c>
      <c r="R25" s="933">
        <v>28.631239935587761</v>
      </c>
      <c r="S25" s="932">
        <v>487</v>
      </c>
      <c r="T25" s="933">
        <f t="shared" si="2"/>
        <v>54.780652418447694</v>
      </c>
    </row>
    <row r="26" spans="1:20" s="331" customFormat="1" ht="18" customHeight="1" x14ac:dyDescent="0.25">
      <c r="B26" s="931" t="s">
        <v>45</v>
      </c>
      <c r="C26" s="930"/>
      <c r="D26" s="932">
        <f t="shared" si="0"/>
        <v>1399</v>
      </c>
      <c r="E26" s="933">
        <f t="shared" si="1"/>
        <v>0.60611049493969227</v>
      </c>
      <c r="F26" s="930"/>
      <c r="G26" s="932">
        <v>666</v>
      </c>
      <c r="H26" s="933">
        <v>47.605432451751248</v>
      </c>
      <c r="I26" s="932">
        <v>530</v>
      </c>
      <c r="J26" s="933">
        <v>79.579579579579587</v>
      </c>
      <c r="K26" s="930"/>
      <c r="L26" s="932">
        <v>699</v>
      </c>
      <c r="M26" s="933">
        <v>49.964260185847031</v>
      </c>
      <c r="N26" s="932">
        <v>556</v>
      </c>
      <c r="O26" s="933">
        <v>79.542203147353362</v>
      </c>
      <c r="P26" s="930"/>
      <c r="Q26" s="932">
        <v>34</v>
      </c>
      <c r="R26" s="933">
        <v>2.4303073624017157</v>
      </c>
      <c r="S26" s="932">
        <v>19</v>
      </c>
      <c r="T26" s="933">
        <f t="shared" si="2"/>
        <v>55.882352941176471</v>
      </c>
    </row>
    <row r="27" spans="1:20" s="331" customFormat="1" ht="18" customHeight="1" x14ac:dyDescent="0.25">
      <c r="B27" s="931" t="s">
        <v>46</v>
      </c>
      <c r="C27" s="930"/>
      <c r="D27" s="932">
        <f t="shared" si="0"/>
        <v>1034</v>
      </c>
      <c r="E27" s="933">
        <f t="shared" si="1"/>
        <v>0.44797587688895052</v>
      </c>
      <c r="F27" s="930"/>
      <c r="G27" s="932">
        <v>450</v>
      </c>
      <c r="H27" s="933">
        <v>43.520309477756285</v>
      </c>
      <c r="I27" s="932">
        <v>400</v>
      </c>
      <c r="J27" s="933">
        <v>88.888888888888886</v>
      </c>
      <c r="K27" s="930"/>
      <c r="L27" s="932">
        <v>549</v>
      </c>
      <c r="M27" s="933">
        <v>53.094777562862674</v>
      </c>
      <c r="N27" s="932">
        <v>455</v>
      </c>
      <c r="O27" s="933">
        <v>82.877959927140253</v>
      </c>
      <c r="P27" s="930"/>
      <c r="Q27" s="932">
        <v>35</v>
      </c>
      <c r="R27" s="933">
        <v>3.3849129593810443</v>
      </c>
      <c r="S27" s="932">
        <v>17</v>
      </c>
      <c r="T27" s="933">
        <f t="shared" si="2"/>
        <v>48.571428571428569</v>
      </c>
    </row>
    <row r="28" spans="1:20" s="331" customFormat="1" ht="18" customHeight="1" x14ac:dyDescent="0.25">
      <c r="B28" s="953" t="s">
        <v>1</v>
      </c>
      <c r="C28" s="930"/>
      <c r="D28" s="954">
        <f t="shared" si="0"/>
        <v>5</v>
      </c>
      <c r="E28" s="955">
        <f t="shared" si="1"/>
        <v>2.1662276445307085E-3</v>
      </c>
      <c r="F28" s="930"/>
      <c r="G28" s="954">
        <v>0</v>
      </c>
      <c r="H28" s="955">
        <v>0</v>
      </c>
      <c r="I28" s="954">
        <v>0</v>
      </c>
      <c r="J28" s="955" t="s">
        <v>363</v>
      </c>
      <c r="K28" s="930"/>
      <c r="L28" s="954">
        <v>4</v>
      </c>
      <c r="M28" s="955">
        <v>80</v>
      </c>
      <c r="N28" s="954">
        <v>3</v>
      </c>
      <c r="O28" s="955">
        <v>75</v>
      </c>
      <c r="P28" s="930"/>
      <c r="Q28" s="954">
        <v>1</v>
      </c>
      <c r="R28" s="955">
        <v>20</v>
      </c>
      <c r="S28" s="954">
        <v>0</v>
      </c>
      <c r="T28" s="955">
        <f t="shared" si="2"/>
        <v>0</v>
      </c>
    </row>
    <row r="29" spans="1:20" s="319" customFormat="1" ht="18" customHeight="1" x14ac:dyDescent="0.25">
      <c r="B29" s="1284" t="s">
        <v>0</v>
      </c>
      <c r="C29" s="1277"/>
      <c r="D29" s="1285">
        <f>SUM(D11:D28)</f>
        <v>230816</v>
      </c>
      <c r="E29" s="1286">
        <f t="shared" si="1"/>
        <v>100</v>
      </c>
      <c r="F29" s="1277"/>
      <c r="G29" s="1285">
        <f>SUM(G11:G28)</f>
        <v>79473</v>
      </c>
      <c r="H29" s="1286">
        <f>G29/$D29*100</f>
        <v>34.431321918757796</v>
      </c>
      <c r="I29" s="1285">
        <f>SUM(I11:I28)</f>
        <v>66146</v>
      </c>
      <c r="J29" s="1286">
        <f>I29/G29*100</f>
        <v>83.230782781573623</v>
      </c>
      <c r="K29" s="1277"/>
      <c r="L29" s="1285">
        <f>SUM(L11:L28)</f>
        <v>85752</v>
      </c>
      <c r="M29" s="1286">
        <f>L29/$D29*100</f>
        <v>37.151670594759459</v>
      </c>
      <c r="N29" s="1285">
        <f>SUM(N11:N28)</f>
        <v>67201</v>
      </c>
      <c r="O29" s="1286">
        <f>N29/L29*100</f>
        <v>78.366685325123612</v>
      </c>
      <c r="P29" s="1277"/>
      <c r="Q29" s="1285">
        <f>SUM(Q11:Q28)</f>
        <v>65591</v>
      </c>
      <c r="R29" s="1286">
        <f>Q29/$D29*100</f>
        <v>28.417007486482738</v>
      </c>
      <c r="S29" s="1285">
        <f>SUM(S11:S28)</f>
        <v>43813</v>
      </c>
      <c r="T29" s="1286">
        <f>S29/Q29*100</f>
        <v>66.797274016252231</v>
      </c>
    </row>
    <row r="30" spans="1:20" s="328" customFormat="1" ht="6.75" customHeight="1" x14ac:dyDescent="0.25">
      <c r="B30" s="1663"/>
      <c r="C30" s="1663"/>
      <c r="D30" s="1663"/>
      <c r="E30" s="1663"/>
      <c r="F30" s="779"/>
    </row>
    <row r="31" spans="1:20" x14ac:dyDescent="0.35">
      <c r="B31" s="1664"/>
      <c r="C31" s="1664"/>
      <c r="D31" s="1664"/>
      <c r="E31" s="1664"/>
      <c r="F31" s="1664"/>
      <c r="G31" s="1664"/>
      <c r="H31" s="1664"/>
      <c r="I31" s="1664"/>
      <c r="J31" s="1664"/>
      <c r="K31" s="1664"/>
      <c r="L31" s="1664"/>
      <c r="M31" s="1664"/>
      <c r="N31" s="1664"/>
      <c r="O31" s="1664"/>
      <c r="P31" s="1664"/>
      <c r="Q31" s="1664"/>
      <c r="R31" s="1664"/>
    </row>
    <row r="32" spans="1:20" x14ac:dyDescent="0.35">
      <c r="G32" s="935"/>
      <c r="L32" s="935"/>
    </row>
    <row r="33" spans="2:12" x14ac:dyDescent="0.35">
      <c r="B33" s="935"/>
      <c r="L33" s="935"/>
    </row>
  </sheetData>
  <mergeCells count="17">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V33"/>
  <sheetViews>
    <sheetView zoomScaleNormal="100" workbookViewId="0">
      <selection activeCell="D11" sqref="D11:E29"/>
    </sheetView>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66</v>
      </c>
    </row>
    <row r="2" spans="1:22" s="343" customFormat="1" ht="49.5" customHeight="1" x14ac:dyDescent="0.35">
      <c r="B2" s="1447"/>
      <c r="C2" s="1447"/>
      <c r="D2" s="1447"/>
      <c r="E2" s="1447"/>
      <c r="F2" s="344"/>
      <c r="G2" s="1645"/>
      <c r="H2" s="1645"/>
      <c r="I2" s="1645"/>
      <c r="J2" s="1645"/>
      <c r="K2" s="1645"/>
      <c r="L2" s="1645"/>
      <c r="M2" s="1645"/>
      <c r="N2" s="1645"/>
      <c r="O2" s="1645"/>
      <c r="P2" s="1645"/>
      <c r="Q2" s="1645"/>
      <c r="R2" s="1645"/>
      <c r="T2" s="344"/>
    </row>
    <row r="3" spans="1:22" s="343" customFormat="1" ht="3" customHeight="1" x14ac:dyDescent="0.35">
      <c r="B3" s="344"/>
      <c r="C3" s="344"/>
      <c r="D3" s="344"/>
      <c r="E3" s="344"/>
      <c r="F3" s="344"/>
      <c r="L3" s="344"/>
      <c r="Q3" s="344"/>
      <c r="T3" s="344"/>
    </row>
    <row r="4" spans="1:22" s="345" customFormat="1" ht="15" customHeight="1" x14ac:dyDescent="0.25">
      <c r="B4" s="1474" t="s">
        <v>431</v>
      </c>
      <c r="C4" s="1474"/>
      <c r="D4" s="1474"/>
      <c r="E4" s="1474"/>
      <c r="F4" s="1474"/>
      <c r="G4" s="1474"/>
      <c r="H4" s="1474"/>
      <c r="I4" s="1474"/>
      <c r="J4" s="1474"/>
      <c r="K4" s="1474"/>
      <c r="L4" s="1474"/>
      <c r="M4" s="1474"/>
      <c r="N4" s="1474"/>
      <c r="O4" s="1474"/>
      <c r="P4" s="1474"/>
      <c r="Q4" s="1474"/>
      <c r="R4" s="1474"/>
      <c r="S4" s="1474"/>
      <c r="T4" s="1474"/>
      <c r="U4" s="924"/>
    </row>
    <row r="5" spans="1:22" s="345" customFormat="1" ht="15" customHeight="1" x14ac:dyDescent="0.25">
      <c r="B5" s="1475" t="str">
        <f>porsaad!$B$6</f>
        <v>Situación a 31 de agosto de 2025</v>
      </c>
      <c r="C5" s="1475"/>
      <c r="D5" s="1475"/>
      <c r="E5" s="1475"/>
      <c r="F5" s="1475"/>
      <c r="G5" s="1475"/>
      <c r="H5" s="1475"/>
      <c r="I5" s="1475"/>
      <c r="J5" s="1475"/>
      <c r="K5" s="1475"/>
      <c r="L5" s="1475"/>
      <c r="M5" s="1475"/>
      <c r="N5" s="1475"/>
      <c r="O5" s="1475"/>
      <c r="P5" s="1475"/>
      <c r="Q5" s="1475"/>
      <c r="R5" s="1475"/>
      <c r="S5" s="1475"/>
      <c r="T5" s="1475"/>
      <c r="U5" s="925"/>
      <c r="V5" s="875"/>
    </row>
    <row r="6" spans="1:22" s="345" customFormat="1" ht="4.5" customHeight="1" x14ac:dyDescent="0.25"/>
    <row r="7" spans="1:22" s="322" customFormat="1" ht="15" customHeight="1" x14ac:dyDescent="0.25">
      <c r="A7" s="316"/>
      <c r="B7" s="1646" t="s">
        <v>12</v>
      </c>
      <c r="C7" s="920"/>
      <c r="D7" s="1665" t="s">
        <v>66</v>
      </c>
      <c r="E7" s="1651"/>
      <c r="F7" s="920"/>
      <c r="G7" s="1667" t="s">
        <v>31</v>
      </c>
      <c r="H7" s="1668"/>
      <c r="I7" s="1668"/>
      <c r="J7" s="1669"/>
      <c r="K7" s="921"/>
      <c r="L7" s="1667" t="s">
        <v>49</v>
      </c>
      <c r="M7" s="1668"/>
      <c r="N7" s="1668"/>
      <c r="O7" s="1669"/>
      <c r="P7" s="921"/>
      <c r="Q7" s="1667" t="s">
        <v>50</v>
      </c>
      <c r="R7" s="1668"/>
      <c r="S7" s="1668"/>
      <c r="T7" s="1669"/>
    </row>
    <row r="8" spans="1:22" s="322" customFormat="1" ht="35.25" customHeight="1" x14ac:dyDescent="0.25">
      <c r="A8" s="316"/>
      <c r="B8" s="1647"/>
      <c r="C8" s="920"/>
      <c r="D8" s="1666"/>
      <c r="E8" s="1654"/>
      <c r="F8" s="920"/>
      <c r="G8" s="1670" t="s">
        <v>69</v>
      </c>
      <c r="H8" s="1671"/>
      <c r="I8" s="1661" t="s">
        <v>286</v>
      </c>
      <c r="J8" s="1662"/>
      <c r="K8" s="957"/>
      <c r="L8" s="1672" t="s">
        <v>69</v>
      </c>
      <c r="M8" s="1673"/>
      <c r="N8" s="1661" t="s">
        <v>286</v>
      </c>
      <c r="O8" s="1662"/>
      <c r="P8" s="957"/>
      <c r="Q8" s="1672" t="s">
        <v>69</v>
      </c>
      <c r="R8" s="1673"/>
      <c r="S8" s="1661" t="s">
        <v>286</v>
      </c>
      <c r="T8" s="1662"/>
    </row>
    <row r="9" spans="1:22" s="322" customFormat="1" ht="29.25" customHeight="1" x14ac:dyDescent="0.25">
      <c r="A9" s="316"/>
      <c r="B9" s="1648"/>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90697</v>
      </c>
      <c r="E11" s="928">
        <f>D11/D$29*100</f>
        <v>12.956103497977953</v>
      </c>
      <c r="F11" s="930"/>
      <c r="G11" s="927">
        <v>26939</v>
      </c>
      <c r="H11" s="928">
        <v>29.70219522145165</v>
      </c>
      <c r="I11" s="927">
        <v>21927</v>
      </c>
      <c r="J11" s="928">
        <v>81.395003526485766</v>
      </c>
      <c r="K11" s="930"/>
      <c r="L11" s="927">
        <v>41060</v>
      </c>
      <c r="M11" s="928">
        <v>45.271618686395357</v>
      </c>
      <c r="N11" s="927">
        <v>32575</v>
      </c>
      <c r="O11" s="928">
        <v>79.335119337554801</v>
      </c>
      <c r="P11" s="930"/>
      <c r="Q11" s="927">
        <v>22698</v>
      </c>
      <c r="R11" s="928">
        <v>25.02618609215299</v>
      </c>
      <c r="S11" s="927">
        <v>17442</v>
      </c>
      <c r="T11" s="928">
        <f>IFERROR(S11/Q11*100,"-")</f>
        <v>76.843774781919123</v>
      </c>
    </row>
    <row r="12" spans="1:22" s="331" customFormat="1" ht="18" customHeight="1" x14ac:dyDescent="0.25">
      <c r="A12" s="330"/>
      <c r="B12" s="931" t="s">
        <v>7</v>
      </c>
      <c r="C12" s="930"/>
      <c r="D12" s="932">
        <f t="shared" ref="D12:D28" si="0">G12+L12+Q12</f>
        <v>25064</v>
      </c>
      <c r="E12" s="933">
        <f t="shared" ref="E12:E29" si="1">D12/D$29*100</f>
        <v>3.5804026381613436</v>
      </c>
      <c r="F12" s="930"/>
      <c r="G12" s="932">
        <v>5422</v>
      </c>
      <c r="H12" s="933">
        <v>21.632620491541655</v>
      </c>
      <c r="I12" s="932">
        <v>3930</v>
      </c>
      <c r="J12" s="933">
        <v>72.482478790114342</v>
      </c>
      <c r="K12" s="930"/>
      <c r="L12" s="932">
        <v>9271</v>
      </c>
      <c r="M12" s="933">
        <v>36.989307373124802</v>
      </c>
      <c r="N12" s="932">
        <v>6546</v>
      </c>
      <c r="O12" s="933">
        <v>70.607269981663251</v>
      </c>
      <c r="P12" s="930"/>
      <c r="Q12" s="932">
        <v>10371</v>
      </c>
      <c r="R12" s="933">
        <v>41.378072135333547</v>
      </c>
      <c r="S12" s="932">
        <v>7200</v>
      </c>
      <c r="T12" s="933">
        <f t="shared" ref="T12:T28" si="2">IFERROR(S12/Q12*100,"-")</f>
        <v>69.424356378362745</v>
      </c>
    </row>
    <row r="13" spans="1:22" s="331" customFormat="1" ht="18" customHeight="1" x14ac:dyDescent="0.25">
      <c r="A13" s="330"/>
      <c r="B13" s="931" t="s">
        <v>37</v>
      </c>
      <c r="C13" s="930"/>
      <c r="D13" s="932">
        <f t="shared" si="0"/>
        <v>13398</v>
      </c>
      <c r="E13" s="933">
        <f t="shared" si="1"/>
        <v>1.9139097728249954</v>
      </c>
      <c r="F13" s="930"/>
      <c r="G13" s="932">
        <v>2864</v>
      </c>
      <c r="H13" s="933">
        <v>21.376324824600687</v>
      </c>
      <c r="I13" s="932">
        <v>2381</v>
      </c>
      <c r="J13" s="933">
        <v>83.135474860335194</v>
      </c>
      <c r="K13" s="930"/>
      <c r="L13" s="932">
        <v>4565</v>
      </c>
      <c r="M13" s="933">
        <v>34.072249589490966</v>
      </c>
      <c r="N13" s="932">
        <v>3531</v>
      </c>
      <c r="O13" s="933">
        <v>77.349397590361448</v>
      </c>
      <c r="P13" s="930"/>
      <c r="Q13" s="932">
        <v>5969</v>
      </c>
      <c r="R13" s="933">
        <v>44.551425585908348</v>
      </c>
      <c r="S13" s="932">
        <v>3876</v>
      </c>
      <c r="T13" s="933">
        <f t="shared" si="2"/>
        <v>64.935500083766129</v>
      </c>
    </row>
    <row r="14" spans="1:22" s="331" customFormat="1" ht="18" customHeight="1" x14ac:dyDescent="0.25">
      <c r="A14" s="330"/>
      <c r="B14" s="931" t="s">
        <v>38</v>
      </c>
      <c r="C14" s="930"/>
      <c r="D14" s="932">
        <f t="shared" si="0"/>
        <v>25293</v>
      </c>
      <c r="E14" s="933">
        <f t="shared" si="1"/>
        <v>3.6131153817034343</v>
      </c>
      <c r="F14" s="930"/>
      <c r="G14" s="932">
        <v>4707</v>
      </c>
      <c r="H14" s="933">
        <v>18.60989206499822</v>
      </c>
      <c r="I14" s="932">
        <v>1937</v>
      </c>
      <c r="J14" s="933">
        <v>41.151476524325474</v>
      </c>
      <c r="K14" s="930"/>
      <c r="L14" s="932">
        <v>8338</v>
      </c>
      <c r="M14" s="933">
        <v>32.965642667931839</v>
      </c>
      <c r="N14" s="932">
        <v>2704</v>
      </c>
      <c r="O14" s="933">
        <v>32.429839289997602</v>
      </c>
      <c r="P14" s="930"/>
      <c r="Q14" s="932">
        <v>12248</v>
      </c>
      <c r="R14" s="933">
        <v>48.424465267069941</v>
      </c>
      <c r="S14" s="932">
        <v>3378</v>
      </c>
      <c r="T14" s="933">
        <f t="shared" si="2"/>
        <v>27.580013063357285</v>
      </c>
    </row>
    <row r="15" spans="1:22" s="331" customFormat="1" ht="18" customHeight="1" x14ac:dyDescent="0.25">
      <c r="A15" s="330"/>
      <c r="B15" s="931" t="s">
        <v>6</v>
      </c>
      <c r="C15" s="930"/>
      <c r="D15" s="932">
        <f t="shared" si="0"/>
        <v>24461</v>
      </c>
      <c r="E15" s="933">
        <f t="shared" si="1"/>
        <v>3.4942638418474559</v>
      </c>
      <c r="F15" s="930"/>
      <c r="G15" s="932">
        <v>8642</v>
      </c>
      <c r="H15" s="933">
        <v>35.329708515596252</v>
      </c>
      <c r="I15" s="932">
        <v>7227</v>
      </c>
      <c r="J15" s="933">
        <v>83.626475352927571</v>
      </c>
      <c r="K15" s="930"/>
      <c r="L15" s="932">
        <v>9065</v>
      </c>
      <c r="M15" s="933">
        <v>37.058991864600792</v>
      </c>
      <c r="N15" s="932">
        <v>7956</v>
      </c>
      <c r="O15" s="933">
        <v>87.766133480419199</v>
      </c>
      <c r="P15" s="930"/>
      <c r="Q15" s="932">
        <v>6754</v>
      </c>
      <c r="R15" s="933">
        <v>27.611299619802953</v>
      </c>
      <c r="S15" s="932">
        <v>5956</v>
      </c>
      <c r="T15" s="933">
        <f t="shared" si="2"/>
        <v>88.184779389991121</v>
      </c>
    </row>
    <row r="16" spans="1:22" s="331" customFormat="1" ht="18" customHeight="1" x14ac:dyDescent="0.25">
      <c r="A16" s="330"/>
      <c r="B16" s="931" t="s">
        <v>5</v>
      </c>
      <c r="C16" s="930"/>
      <c r="D16" s="932">
        <f t="shared" si="0"/>
        <v>9565</v>
      </c>
      <c r="E16" s="933">
        <f t="shared" si="1"/>
        <v>1.3663641571183072</v>
      </c>
      <c r="F16" s="930"/>
      <c r="G16" s="932">
        <v>2257</v>
      </c>
      <c r="H16" s="933">
        <v>23.596445373758495</v>
      </c>
      <c r="I16" s="932">
        <v>1835</v>
      </c>
      <c r="J16" s="933">
        <v>81.302614089499343</v>
      </c>
      <c r="K16" s="930"/>
      <c r="L16" s="932">
        <v>3595</v>
      </c>
      <c r="M16" s="933">
        <v>37.584945112388915</v>
      </c>
      <c r="N16" s="932">
        <v>2570</v>
      </c>
      <c r="O16" s="933">
        <v>71.48817802503477</v>
      </c>
      <c r="P16" s="930"/>
      <c r="Q16" s="932">
        <v>3713</v>
      </c>
      <c r="R16" s="933">
        <v>38.818609513852586</v>
      </c>
      <c r="S16" s="932">
        <v>2507</v>
      </c>
      <c r="T16" s="933">
        <f t="shared" si="2"/>
        <v>67.519525989765683</v>
      </c>
    </row>
    <row r="17" spans="1:20" s="331" customFormat="1" ht="18" customHeight="1" x14ac:dyDescent="0.25">
      <c r="A17" s="330"/>
      <c r="B17" s="931" t="s">
        <v>4</v>
      </c>
      <c r="C17" s="930"/>
      <c r="D17" s="932">
        <f t="shared" si="0"/>
        <v>38814</v>
      </c>
      <c r="E17" s="933">
        <f t="shared" si="1"/>
        <v>5.544595754771561</v>
      </c>
      <c r="F17" s="930"/>
      <c r="G17" s="932">
        <v>9604</v>
      </c>
      <c r="H17" s="933">
        <v>24.74364919874272</v>
      </c>
      <c r="I17" s="932">
        <v>6718</v>
      </c>
      <c r="J17" s="933">
        <v>69.950020824656391</v>
      </c>
      <c r="K17" s="930"/>
      <c r="L17" s="932">
        <v>14122</v>
      </c>
      <c r="M17" s="933">
        <v>36.383779048796825</v>
      </c>
      <c r="N17" s="932">
        <v>9432</v>
      </c>
      <c r="O17" s="933">
        <v>66.789406599631789</v>
      </c>
      <c r="P17" s="930"/>
      <c r="Q17" s="932">
        <v>15088</v>
      </c>
      <c r="R17" s="933">
        <v>38.872571752460452</v>
      </c>
      <c r="S17" s="932">
        <v>10279</v>
      </c>
      <c r="T17" s="933">
        <f t="shared" si="2"/>
        <v>68.126988335100748</v>
      </c>
    </row>
    <row r="18" spans="1:20" s="331" customFormat="1" ht="18" customHeight="1" x14ac:dyDescent="0.25">
      <c r="A18" s="330"/>
      <c r="B18" s="931" t="s">
        <v>40</v>
      </c>
      <c r="C18" s="930"/>
      <c r="D18" s="932">
        <f t="shared" si="0"/>
        <v>21107</v>
      </c>
      <c r="E18" s="933">
        <f t="shared" si="1"/>
        <v>3.0151435718030433</v>
      </c>
      <c r="F18" s="930"/>
      <c r="G18" s="932">
        <v>8350</v>
      </c>
      <c r="H18" s="933">
        <v>39.56033543374236</v>
      </c>
      <c r="I18" s="932">
        <v>4001</v>
      </c>
      <c r="J18" s="933">
        <v>47.91616766467066</v>
      </c>
      <c r="K18" s="930"/>
      <c r="L18" s="932">
        <v>8500</v>
      </c>
      <c r="M18" s="933">
        <v>40.271000142132941</v>
      </c>
      <c r="N18" s="932">
        <v>4895</v>
      </c>
      <c r="O18" s="933">
        <v>57.588235294117652</v>
      </c>
      <c r="P18" s="930"/>
      <c r="Q18" s="932">
        <v>4257</v>
      </c>
      <c r="R18" s="933">
        <v>20.1686644241247</v>
      </c>
      <c r="S18" s="932">
        <v>2670</v>
      </c>
      <c r="T18" s="933">
        <f t="shared" si="2"/>
        <v>62.720225510923186</v>
      </c>
    </row>
    <row r="19" spans="1:20" s="331" customFormat="1" ht="18" customHeight="1" x14ac:dyDescent="0.25">
      <c r="A19" s="330"/>
      <c r="B19" s="931" t="s">
        <v>41</v>
      </c>
      <c r="C19" s="930"/>
      <c r="D19" s="932">
        <f t="shared" si="0"/>
        <v>150392</v>
      </c>
      <c r="E19" s="933">
        <f t="shared" si="1"/>
        <v>21.483558632235908</v>
      </c>
      <c r="F19" s="930"/>
      <c r="G19" s="932">
        <v>22046</v>
      </c>
      <c r="H19" s="933">
        <v>14.65902441619235</v>
      </c>
      <c r="I19" s="932">
        <v>14511</v>
      </c>
      <c r="J19" s="933">
        <v>65.82146421119478</v>
      </c>
      <c r="K19" s="930"/>
      <c r="L19" s="932">
        <v>51912</v>
      </c>
      <c r="M19" s="933">
        <v>34.517793499654239</v>
      </c>
      <c r="N19" s="932">
        <v>37245</v>
      </c>
      <c r="O19" s="933">
        <v>71.74641701340731</v>
      </c>
      <c r="P19" s="930"/>
      <c r="Q19" s="932">
        <v>76434</v>
      </c>
      <c r="R19" s="933">
        <v>50.823182084153416</v>
      </c>
      <c r="S19" s="932">
        <v>62099</v>
      </c>
      <c r="T19" s="933">
        <f t="shared" si="2"/>
        <v>81.245257346207183</v>
      </c>
    </row>
    <row r="20" spans="1:20" s="331" customFormat="1" ht="18" customHeight="1" x14ac:dyDescent="0.25">
      <c r="A20" s="330"/>
      <c r="B20" s="931" t="s">
        <v>3</v>
      </c>
      <c r="C20" s="930"/>
      <c r="D20" s="932">
        <f t="shared" si="0"/>
        <v>124170</v>
      </c>
      <c r="E20" s="933">
        <f t="shared" si="1"/>
        <v>17.737735221053867</v>
      </c>
      <c r="F20" s="930"/>
      <c r="G20" s="932">
        <v>32491</v>
      </c>
      <c r="H20" s="933">
        <v>26.166545864540545</v>
      </c>
      <c r="I20" s="932">
        <v>13802</v>
      </c>
      <c r="J20" s="933">
        <v>42.479455849312117</v>
      </c>
      <c r="K20" s="930"/>
      <c r="L20" s="932">
        <v>45317</v>
      </c>
      <c r="M20" s="933">
        <v>36.495932995087379</v>
      </c>
      <c r="N20" s="932">
        <v>18875</v>
      </c>
      <c r="O20" s="933">
        <v>41.65103603504204</v>
      </c>
      <c r="P20" s="930"/>
      <c r="Q20" s="932">
        <v>46362</v>
      </c>
      <c r="R20" s="933">
        <v>37.337521140372068</v>
      </c>
      <c r="S20" s="932">
        <v>21408</v>
      </c>
      <c r="T20" s="933">
        <f t="shared" si="2"/>
        <v>46.175747379319269</v>
      </c>
    </row>
    <row r="21" spans="1:20" s="331" customFormat="1" ht="18" customHeight="1" x14ac:dyDescent="0.25">
      <c r="A21" s="330"/>
      <c r="B21" s="931" t="s">
        <v>2</v>
      </c>
      <c r="C21" s="930"/>
      <c r="D21" s="932">
        <f t="shared" si="0"/>
        <v>7305</v>
      </c>
      <c r="E21" s="933">
        <f t="shared" si="1"/>
        <v>1.043522233951828</v>
      </c>
      <c r="F21" s="930"/>
      <c r="G21" s="932">
        <v>2045</v>
      </c>
      <c r="H21" s="933">
        <v>27.994524298425738</v>
      </c>
      <c r="I21" s="932">
        <v>1629</v>
      </c>
      <c r="J21" s="933">
        <v>79.657701711491441</v>
      </c>
      <c r="K21" s="930"/>
      <c r="L21" s="932">
        <v>2747</v>
      </c>
      <c r="M21" s="933">
        <v>37.604380561259411</v>
      </c>
      <c r="N21" s="932">
        <v>2298</v>
      </c>
      <c r="O21" s="933">
        <v>83.654896250455053</v>
      </c>
      <c r="P21" s="930"/>
      <c r="Q21" s="932">
        <v>2513</v>
      </c>
      <c r="R21" s="933">
        <v>34.401095140314851</v>
      </c>
      <c r="S21" s="932">
        <v>2181</v>
      </c>
      <c r="T21" s="933">
        <f t="shared" si="2"/>
        <v>86.78869876641464</v>
      </c>
    </row>
    <row r="22" spans="1:20" s="331" customFormat="1" ht="18" customHeight="1" x14ac:dyDescent="0.25">
      <c r="A22" s="330"/>
      <c r="B22" s="931" t="s">
        <v>35</v>
      </c>
      <c r="C22" s="930"/>
      <c r="D22" s="932">
        <f t="shared" si="0"/>
        <v>30607</v>
      </c>
      <c r="E22" s="933">
        <f t="shared" si="1"/>
        <v>4.3722224523701021</v>
      </c>
      <c r="F22" s="930"/>
      <c r="G22" s="932">
        <v>7590</v>
      </c>
      <c r="H22" s="933">
        <v>24.798248766622013</v>
      </c>
      <c r="I22" s="932">
        <v>3659</v>
      </c>
      <c r="J22" s="933">
        <v>48.20816864295125</v>
      </c>
      <c r="K22" s="930"/>
      <c r="L22" s="932">
        <v>10299</v>
      </c>
      <c r="M22" s="933">
        <v>33.649165223641653</v>
      </c>
      <c r="N22" s="932">
        <v>4846</v>
      </c>
      <c r="O22" s="933">
        <v>47.05311195261676</v>
      </c>
      <c r="P22" s="930"/>
      <c r="Q22" s="932">
        <v>12718</v>
      </c>
      <c r="R22" s="933">
        <v>41.552586009736338</v>
      </c>
      <c r="S22" s="932">
        <v>5042</v>
      </c>
      <c r="T22" s="933">
        <f t="shared" si="2"/>
        <v>39.64459820726529</v>
      </c>
    </row>
    <row r="23" spans="1:20" s="331" customFormat="1" ht="18" customHeight="1" x14ac:dyDescent="0.25">
      <c r="A23" s="330"/>
      <c r="B23" s="931" t="s">
        <v>42</v>
      </c>
      <c r="C23" s="930"/>
      <c r="D23" s="932">
        <f t="shared" si="0"/>
        <v>57029</v>
      </c>
      <c r="E23" s="933">
        <f t="shared" si="1"/>
        <v>8.1466159452482945</v>
      </c>
      <c r="F23" s="930"/>
      <c r="G23" s="932">
        <v>17331</v>
      </c>
      <c r="H23" s="933">
        <v>30.389801679847096</v>
      </c>
      <c r="I23" s="932">
        <v>11078</v>
      </c>
      <c r="J23" s="933">
        <v>63.920143096186024</v>
      </c>
      <c r="K23" s="930"/>
      <c r="L23" s="932">
        <v>22681</v>
      </c>
      <c r="M23" s="933">
        <v>39.770993704957128</v>
      </c>
      <c r="N23" s="932">
        <v>14773</v>
      </c>
      <c r="O23" s="933">
        <v>65.133812442132182</v>
      </c>
      <c r="P23" s="930"/>
      <c r="Q23" s="932">
        <v>17017</v>
      </c>
      <c r="R23" s="933">
        <v>29.839204615195779</v>
      </c>
      <c r="S23" s="932">
        <v>11663</v>
      </c>
      <c r="T23" s="933">
        <f t="shared" si="2"/>
        <v>68.537345007933254</v>
      </c>
    </row>
    <row r="24" spans="1:20" s="331" customFormat="1" ht="18" customHeight="1" x14ac:dyDescent="0.25">
      <c r="A24" s="330">
        <v>47094</v>
      </c>
      <c r="B24" s="931" t="s">
        <v>43</v>
      </c>
      <c r="C24" s="930"/>
      <c r="D24" s="932">
        <f t="shared" si="0"/>
        <v>29511</v>
      </c>
      <c r="E24" s="933">
        <f t="shared" si="1"/>
        <v>4.2156584046752075</v>
      </c>
      <c r="F24" s="930"/>
      <c r="G24" s="932">
        <v>8000</v>
      </c>
      <c r="H24" s="933">
        <v>27.108535800210092</v>
      </c>
      <c r="I24" s="932">
        <v>6001</v>
      </c>
      <c r="J24" s="933">
        <v>75.012500000000003</v>
      </c>
      <c r="K24" s="930"/>
      <c r="L24" s="932">
        <v>10586</v>
      </c>
      <c r="M24" s="933">
        <v>35.871369997628008</v>
      </c>
      <c r="N24" s="932">
        <v>7589</v>
      </c>
      <c r="O24" s="933">
        <v>71.689023238239173</v>
      </c>
      <c r="P24" s="930"/>
      <c r="Q24" s="932">
        <v>10925</v>
      </c>
      <c r="R24" s="933">
        <v>37.020094202161907</v>
      </c>
      <c r="S24" s="932">
        <v>6364</v>
      </c>
      <c r="T24" s="933">
        <f t="shared" si="2"/>
        <v>58.251716247139584</v>
      </c>
    </row>
    <row r="25" spans="1:20" s="331" customFormat="1" ht="18" customHeight="1" x14ac:dyDescent="0.25">
      <c r="B25" s="931" t="s">
        <v>44</v>
      </c>
      <c r="C25" s="930"/>
      <c r="D25" s="932">
        <f t="shared" si="0"/>
        <v>10363</v>
      </c>
      <c r="E25" s="933">
        <f t="shared" si="1"/>
        <v>1.4803587830859402</v>
      </c>
      <c r="F25" s="930"/>
      <c r="G25" s="932">
        <v>1294</v>
      </c>
      <c r="H25" s="933">
        <v>12.486731641416577</v>
      </c>
      <c r="I25" s="932">
        <v>867</v>
      </c>
      <c r="J25" s="933">
        <v>67.001545595054097</v>
      </c>
      <c r="K25" s="930"/>
      <c r="L25" s="932">
        <v>3187</v>
      </c>
      <c r="M25" s="933">
        <v>30.753642767538359</v>
      </c>
      <c r="N25" s="932">
        <v>1911</v>
      </c>
      <c r="O25" s="933">
        <v>59.962347034828987</v>
      </c>
      <c r="P25" s="930"/>
      <c r="Q25" s="932">
        <v>5882</v>
      </c>
      <c r="R25" s="933">
        <v>56.759625591045058</v>
      </c>
      <c r="S25" s="932">
        <v>3149</v>
      </c>
      <c r="T25" s="933">
        <f t="shared" si="2"/>
        <v>53.536212172730366</v>
      </c>
    </row>
    <row r="26" spans="1:20" s="331" customFormat="1" ht="18" customHeight="1" x14ac:dyDescent="0.25">
      <c r="B26" s="931" t="s">
        <v>45</v>
      </c>
      <c r="C26" s="930"/>
      <c r="D26" s="932">
        <f t="shared" si="0"/>
        <v>39072</v>
      </c>
      <c r="E26" s="933">
        <f t="shared" si="1"/>
        <v>5.5814511601595926</v>
      </c>
      <c r="F26" s="930"/>
      <c r="G26" s="932">
        <v>7231</v>
      </c>
      <c r="H26" s="933">
        <v>18.506859131859134</v>
      </c>
      <c r="I26" s="932">
        <v>3560</v>
      </c>
      <c r="J26" s="933">
        <v>49.232471304107314</v>
      </c>
      <c r="K26" s="930"/>
      <c r="L26" s="932">
        <v>12528</v>
      </c>
      <c r="M26" s="933">
        <v>32.063882063882062</v>
      </c>
      <c r="N26" s="932">
        <v>6418</v>
      </c>
      <c r="O26" s="933">
        <v>51.229246487867172</v>
      </c>
      <c r="P26" s="930"/>
      <c r="Q26" s="932">
        <v>19313</v>
      </c>
      <c r="R26" s="933">
        <v>49.429258804258801</v>
      </c>
      <c r="S26" s="932">
        <v>10835</v>
      </c>
      <c r="T26" s="933">
        <f t="shared" si="2"/>
        <v>56.102107388805464</v>
      </c>
    </row>
    <row r="27" spans="1:20" s="331" customFormat="1" ht="18" customHeight="1" x14ac:dyDescent="0.25">
      <c r="B27" s="931" t="s">
        <v>46</v>
      </c>
      <c r="C27" s="930"/>
      <c r="D27" s="932">
        <f t="shared" si="0"/>
        <v>1220</v>
      </c>
      <c r="E27" s="933">
        <f t="shared" si="1"/>
        <v>0.17427749834650652</v>
      </c>
      <c r="F27" s="930"/>
      <c r="G27" s="932">
        <v>469</v>
      </c>
      <c r="H27" s="933">
        <v>38.442622950819668</v>
      </c>
      <c r="I27" s="932">
        <v>174</v>
      </c>
      <c r="J27" s="933">
        <v>37.100213219616208</v>
      </c>
      <c r="K27" s="930"/>
      <c r="L27" s="932">
        <v>747</v>
      </c>
      <c r="M27" s="933">
        <v>61.229508196721319</v>
      </c>
      <c r="N27" s="932">
        <v>285</v>
      </c>
      <c r="O27" s="933">
        <v>38.152610441767074</v>
      </c>
      <c r="P27" s="930"/>
      <c r="Q27" s="932">
        <v>4</v>
      </c>
      <c r="R27" s="933">
        <v>0.32786885245901637</v>
      </c>
      <c r="S27" s="932">
        <v>1</v>
      </c>
      <c r="T27" s="933">
        <f t="shared" si="2"/>
        <v>25</v>
      </c>
    </row>
    <row r="28" spans="1:20" s="331" customFormat="1" ht="18" customHeight="1" x14ac:dyDescent="0.25">
      <c r="B28" s="953" t="s">
        <v>1</v>
      </c>
      <c r="C28" s="930"/>
      <c r="D28" s="954">
        <f t="shared" si="0"/>
        <v>1965</v>
      </c>
      <c r="E28" s="955">
        <f t="shared" si="1"/>
        <v>0.28070105266466011</v>
      </c>
      <c r="F28" s="930"/>
      <c r="G28" s="954">
        <v>671</v>
      </c>
      <c r="H28" s="955">
        <v>34.147582697201017</v>
      </c>
      <c r="I28" s="954">
        <v>650</v>
      </c>
      <c r="J28" s="955">
        <v>96.870342771982124</v>
      </c>
      <c r="K28" s="930"/>
      <c r="L28" s="954">
        <v>756</v>
      </c>
      <c r="M28" s="955">
        <v>38.473282442748094</v>
      </c>
      <c r="N28" s="954">
        <v>736</v>
      </c>
      <c r="O28" s="955">
        <v>97.354497354497354</v>
      </c>
      <c r="P28" s="930"/>
      <c r="Q28" s="954">
        <v>538</v>
      </c>
      <c r="R28" s="955">
        <v>27.37913486005089</v>
      </c>
      <c r="S28" s="954">
        <v>521</v>
      </c>
      <c r="T28" s="955">
        <f t="shared" si="2"/>
        <v>96.840148698884747</v>
      </c>
    </row>
    <row r="29" spans="1:20" s="319" customFormat="1" ht="18" customHeight="1" x14ac:dyDescent="0.25">
      <c r="B29" s="1284" t="s">
        <v>0</v>
      </c>
      <c r="C29" s="1277"/>
      <c r="D29" s="1285">
        <f>SUM(D11:D28)</f>
        <v>700033</v>
      </c>
      <c r="E29" s="1286">
        <f t="shared" si="1"/>
        <v>100</v>
      </c>
      <c r="F29" s="1277"/>
      <c r="G29" s="1285">
        <f>SUM(G11:G28)</f>
        <v>167953</v>
      </c>
      <c r="H29" s="1286">
        <f>G29/$D29*100</f>
        <v>23.992154655566235</v>
      </c>
      <c r="I29" s="1285">
        <f>SUM(I11:I28)</f>
        <v>105887</v>
      </c>
      <c r="J29" s="1286">
        <f>I29/G29*100</f>
        <v>63.045613951522149</v>
      </c>
      <c r="K29" s="1277"/>
      <c r="L29" s="1285">
        <f>SUM(L11:L28)</f>
        <v>259276</v>
      </c>
      <c r="M29" s="1286">
        <f>L29/$D29*100</f>
        <v>37.037682509253131</v>
      </c>
      <c r="N29" s="1285">
        <f>SUM(N11:N28)</f>
        <v>165185</v>
      </c>
      <c r="O29" s="1286">
        <f>N29/L29*100</f>
        <v>63.71010043351486</v>
      </c>
      <c r="P29" s="1277"/>
      <c r="Q29" s="1285">
        <f>SUM(Q11:Q28)</f>
        <v>272804</v>
      </c>
      <c r="R29" s="1286">
        <f>Q29/$D29*100</f>
        <v>38.970162835180631</v>
      </c>
      <c r="S29" s="1285">
        <f>SUM(S11:S28)</f>
        <v>176571</v>
      </c>
      <c r="T29" s="1286">
        <f>S29/Q29*100</f>
        <v>64.724490843242762</v>
      </c>
    </row>
    <row r="30" spans="1:20" s="328" customFormat="1" ht="6.75" customHeight="1" x14ac:dyDescent="0.25">
      <c r="B30" s="1663"/>
      <c r="C30" s="1663"/>
      <c r="D30" s="1663"/>
      <c r="E30" s="1663"/>
      <c r="F30" s="779"/>
    </row>
    <row r="31" spans="1:20" x14ac:dyDescent="0.35">
      <c r="B31" s="1664"/>
      <c r="C31" s="1664"/>
      <c r="D31" s="1664"/>
      <c r="E31" s="1664"/>
      <c r="F31" s="1664"/>
      <c r="G31" s="1664"/>
      <c r="H31" s="1664"/>
      <c r="I31" s="1664"/>
      <c r="J31" s="1664"/>
      <c r="K31" s="1664"/>
      <c r="L31" s="1664"/>
      <c r="M31" s="1664"/>
      <c r="N31" s="1664"/>
      <c r="O31" s="1664"/>
      <c r="P31" s="1664"/>
      <c r="Q31" s="1664"/>
      <c r="R31" s="1664"/>
    </row>
    <row r="32" spans="1:20" x14ac:dyDescent="0.35">
      <c r="G32" s="935"/>
      <c r="L32" s="935"/>
    </row>
    <row r="33" spans="2:12" x14ac:dyDescent="0.35">
      <c r="B33" s="935"/>
      <c r="L33" s="935"/>
    </row>
  </sheetData>
  <mergeCells count="17">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 ref="B30:E30"/>
    <mergeCell ref="B31:R31"/>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65</v>
      </c>
    </row>
    <row r="2" spans="1:22" s="343" customFormat="1" ht="49.5" customHeight="1" x14ac:dyDescent="0.35">
      <c r="B2" s="1447"/>
      <c r="C2" s="1447"/>
      <c r="D2" s="1447"/>
      <c r="E2" s="1447"/>
      <c r="F2" s="344"/>
      <c r="G2" s="1645"/>
      <c r="H2" s="1645"/>
      <c r="I2" s="1645"/>
      <c r="J2" s="1645"/>
      <c r="K2" s="1645"/>
      <c r="L2" s="1645"/>
      <c r="M2" s="1645"/>
      <c r="N2" s="1645"/>
      <c r="O2" s="1645"/>
      <c r="P2" s="1645"/>
      <c r="Q2" s="1645"/>
      <c r="R2" s="1645"/>
      <c r="T2" s="344"/>
    </row>
    <row r="3" spans="1:22" s="343" customFormat="1" ht="3" customHeight="1" x14ac:dyDescent="0.35">
      <c r="B3" s="344"/>
      <c r="C3" s="344"/>
      <c r="D3" s="344"/>
      <c r="E3" s="344"/>
      <c r="F3" s="344"/>
      <c r="L3" s="344"/>
      <c r="Q3" s="344"/>
      <c r="T3" s="344"/>
    </row>
    <row r="4" spans="1:22" s="345" customFormat="1" ht="15" customHeight="1" x14ac:dyDescent="0.25">
      <c r="B4" s="1474" t="s">
        <v>430</v>
      </c>
      <c r="C4" s="1474"/>
      <c r="D4" s="1474"/>
      <c r="E4" s="1474"/>
      <c r="F4" s="1474"/>
      <c r="G4" s="1474"/>
      <c r="H4" s="1474"/>
      <c r="I4" s="1474"/>
      <c r="J4" s="1474"/>
      <c r="K4" s="1474"/>
      <c r="L4" s="1474"/>
      <c r="M4" s="1474"/>
      <c r="N4" s="1474"/>
      <c r="O4" s="1474"/>
      <c r="P4" s="1474"/>
      <c r="Q4" s="1474"/>
      <c r="R4" s="1474"/>
      <c r="S4" s="1474"/>
      <c r="T4" s="1474"/>
      <c r="U4" s="924"/>
    </row>
    <row r="5" spans="1:22" s="345" customFormat="1" ht="15" customHeight="1" x14ac:dyDescent="0.25">
      <c r="B5" s="1475" t="str">
        <f>porsaad!$B$6</f>
        <v>Situación a 31 de agosto de 2025</v>
      </c>
      <c r="C5" s="1475"/>
      <c r="D5" s="1475"/>
      <c r="E5" s="1475"/>
      <c r="F5" s="1475"/>
      <c r="G5" s="1475"/>
      <c r="H5" s="1475"/>
      <c r="I5" s="1475"/>
      <c r="J5" s="1475"/>
      <c r="K5" s="1475"/>
      <c r="L5" s="1475"/>
      <c r="M5" s="1475"/>
      <c r="N5" s="1475"/>
      <c r="O5" s="1475"/>
      <c r="P5" s="1475"/>
      <c r="Q5" s="1475"/>
      <c r="R5" s="1475"/>
      <c r="S5" s="1475"/>
      <c r="T5" s="1475"/>
      <c r="U5" s="925"/>
      <c r="V5" s="875"/>
    </row>
    <row r="6" spans="1:22" s="345" customFormat="1" ht="4.5" customHeight="1" x14ac:dyDescent="0.25"/>
    <row r="7" spans="1:22" s="322" customFormat="1" ht="15" customHeight="1" x14ac:dyDescent="0.25">
      <c r="A7" s="316"/>
      <c r="B7" s="1646" t="s">
        <v>12</v>
      </c>
      <c r="C7" s="920"/>
      <c r="D7" s="1665" t="s">
        <v>65</v>
      </c>
      <c r="E7" s="1651"/>
      <c r="F7" s="920"/>
      <c r="G7" s="1667" t="s">
        <v>31</v>
      </c>
      <c r="H7" s="1668"/>
      <c r="I7" s="1668"/>
      <c r="J7" s="1669"/>
      <c r="K7" s="921"/>
      <c r="L7" s="1667" t="s">
        <v>49</v>
      </c>
      <c r="M7" s="1668"/>
      <c r="N7" s="1668"/>
      <c r="O7" s="1669"/>
      <c r="P7" s="921"/>
      <c r="Q7" s="1667" t="s">
        <v>50</v>
      </c>
      <c r="R7" s="1668"/>
      <c r="S7" s="1668"/>
      <c r="T7" s="1669"/>
    </row>
    <row r="8" spans="1:22" s="322" customFormat="1" ht="35.25" customHeight="1" x14ac:dyDescent="0.25">
      <c r="A8" s="316"/>
      <c r="B8" s="1647"/>
      <c r="C8" s="920"/>
      <c r="D8" s="1666"/>
      <c r="E8" s="1654"/>
      <c r="F8" s="920"/>
      <c r="G8" s="1670" t="s">
        <v>69</v>
      </c>
      <c r="H8" s="1671"/>
      <c r="I8" s="1661" t="s">
        <v>286</v>
      </c>
      <c r="J8" s="1662"/>
      <c r="K8" s="957"/>
      <c r="L8" s="1672" t="s">
        <v>69</v>
      </c>
      <c r="M8" s="1673"/>
      <c r="N8" s="1661" t="s">
        <v>286</v>
      </c>
      <c r="O8" s="1662"/>
      <c r="P8" s="957"/>
      <c r="Q8" s="1672" t="s">
        <v>69</v>
      </c>
      <c r="R8" s="1673"/>
      <c r="S8" s="1661" t="s">
        <v>286</v>
      </c>
      <c r="T8" s="1662"/>
    </row>
    <row r="9" spans="1:22" s="322" customFormat="1" ht="29.25" customHeight="1" x14ac:dyDescent="0.25">
      <c r="A9" s="316"/>
      <c r="B9" s="1648"/>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12</v>
      </c>
      <c r="E11" s="928">
        <f>D11/D$29*100</f>
        <v>0.10092514718250631</v>
      </c>
      <c r="F11" s="930"/>
      <c r="G11" s="927">
        <v>8</v>
      </c>
      <c r="H11" s="928">
        <v>66.666666666666657</v>
      </c>
      <c r="I11" s="927">
        <v>7</v>
      </c>
      <c r="J11" s="928">
        <v>87.5</v>
      </c>
      <c r="K11" s="930"/>
      <c r="L11" s="927">
        <v>4</v>
      </c>
      <c r="M11" s="928">
        <v>33.333333333333329</v>
      </c>
      <c r="N11" s="927">
        <v>4</v>
      </c>
      <c r="O11" s="928">
        <v>100</v>
      </c>
      <c r="P11" s="930"/>
      <c r="Q11" s="927">
        <v>0</v>
      </c>
      <c r="R11" s="928">
        <v>0</v>
      </c>
      <c r="S11" s="927">
        <v>0</v>
      </c>
      <c r="T11" s="928" t="str">
        <f>IFERROR(S11/Q11*100,"-")</f>
        <v>-</v>
      </c>
    </row>
    <row r="12" spans="1:22" s="331" customFormat="1" ht="18" customHeight="1" x14ac:dyDescent="0.25">
      <c r="A12" s="330"/>
      <c r="B12" s="931" t="s">
        <v>7</v>
      </c>
      <c r="C12" s="930"/>
      <c r="D12" s="932">
        <f t="shared" ref="D12:D28" si="0">G12+L12+Q12</f>
        <v>0</v>
      </c>
      <c r="E12" s="933">
        <f t="shared" ref="E12:E29" si="1">D12/D$29*100</f>
        <v>0</v>
      </c>
      <c r="F12" s="930"/>
      <c r="G12" s="932">
        <v>0</v>
      </c>
      <c r="H12" s="933" t="s">
        <v>363</v>
      </c>
      <c r="I12" s="932">
        <v>0</v>
      </c>
      <c r="J12" s="933" t="s">
        <v>363</v>
      </c>
      <c r="K12" s="930"/>
      <c r="L12" s="932">
        <v>0</v>
      </c>
      <c r="M12" s="933" t="s">
        <v>363</v>
      </c>
      <c r="N12" s="932">
        <v>0</v>
      </c>
      <c r="O12" s="933" t="s">
        <v>363</v>
      </c>
      <c r="P12" s="930"/>
      <c r="Q12" s="932">
        <v>0</v>
      </c>
      <c r="R12" s="933" t="s">
        <v>363</v>
      </c>
      <c r="S12" s="932">
        <v>0</v>
      </c>
      <c r="T12" s="933" t="str">
        <f t="shared" ref="T12:T28" si="2">IFERROR(S12/Q12*100,"-")</f>
        <v>-</v>
      </c>
    </row>
    <row r="13" spans="1:22" s="331" customFormat="1" ht="18" customHeight="1" x14ac:dyDescent="0.25">
      <c r="A13" s="330"/>
      <c r="B13" s="931" t="s">
        <v>37</v>
      </c>
      <c r="C13" s="930"/>
      <c r="D13" s="932">
        <f t="shared" si="0"/>
        <v>29</v>
      </c>
      <c r="E13" s="933">
        <f t="shared" si="1"/>
        <v>0.24390243902439024</v>
      </c>
      <c r="F13" s="930"/>
      <c r="G13" s="932">
        <v>11</v>
      </c>
      <c r="H13" s="933">
        <v>37.931034482758619</v>
      </c>
      <c r="I13" s="932">
        <v>9</v>
      </c>
      <c r="J13" s="933">
        <v>81.818181818181827</v>
      </c>
      <c r="K13" s="930"/>
      <c r="L13" s="932">
        <v>6</v>
      </c>
      <c r="M13" s="933">
        <v>20.689655172413794</v>
      </c>
      <c r="N13" s="932">
        <v>4</v>
      </c>
      <c r="O13" s="933">
        <v>66.666666666666657</v>
      </c>
      <c r="P13" s="930"/>
      <c r="Q13" s="932">
        <v>12</v>
      </c>
      <c r="R13" s="933">
        <v>41.379310344827587</v>
      </c>
      <c r="S13" s="932">
        <v>9</v>
      </c>
      <c r="T13" s="933">
        <f t="shared" si="2"/>
        <v>75</v>
      </c>
    </row>
    <row r="14" spans="1:22" s="331" customFormat="1" ht="18" customHeight="1" x14ac:dyDescent="0.25">
      <c r="A14" s="330"/>
      <c r="B14" s="931" t="s">
        <v>38</v>
      </c>
      <c r="C14" s="930"/>
      <c r="D14" s="932">
        <f t="shared" si="0"/>
        <v>0</v>
      </c>
      <c r="E14" s="933">
        <f t="shared" si="1"/>
        <v>0</v>
      </c>
      <c r="F14" s="930"/>
      <c r="G14" s="932">
        <v>0</v>
      </c>
      <c r="H14" s="933" t="s">
        <v>363</v>
      </c>
      <c r="I14" s="932">
        <v>0</v>
      </c>
      <c r="J14" s="933" t="s">
        <v>363</v>
      </c>
      <c r="K14" s="930"/>
      <c r="L14" s="932">
        <v>0</v>
      </c>
      <c r="M14" s="933" t="s">
        <v>363</v>
      </c>
      <c r="N14" s="932">
        <v>0</v>
      </c>
      <c r="O14" s="933" t="s">
        <v>363</v>
      </c>
      <c r="P14" s="930"/>
      <c r="Q14" s="932">
        <v>0</v>
      </c>
      <c r="R14" s="933" t="s">
        <v>363</v>
      </c>
      <c r="S14" s="932">
        <v>0</v>
      </c>
      <c r="T14" s="933" t="str">
        <f t="shared" si="2"/>
        <v>-</v>
      </c>
    </row>
    <row r="15" spans="1:22" s="331" customFormat="1" ht="18" customHeight="1" x14ac:dyDescent="0.25">
      <c r="A15" s="330"/>
      <c r="B15" s="931" t="s">
        <v>6</v>
      </c>
      <c r="C15" s="930"/>
      <c r="D15" s="932">
        <f t="shared" si="0"/>
        <v>18</v>
      </c>
      <c r="E15" s="933">
        <f t="shared" si="1"/>
        <v>0.15138772077375945</v>
      </c>
      <c r="F15" s="930"/>
      <c r="G15" s="932">
        <v>14</v>
      </c>
      <c r="H15" s="933">
        <v>77.777777777777786</v>
      </c>
      <c r="I15" s="932">
        <v>14</v>
      </c>
      <c r="J15" s="933">
        <v>100</v>
      </c>
      <c r="K15" s="930"/>
      <c r="L15" s="932">
        <v>2</v>
      </c>
      <c r="M15" s="933">
        <v>11.111111111111111</v>
      </c>
      <c r="N15" s="932">
        <v>2</v>
      </c>
      <c r="O15" s="933">
        <v>100</v>
      </c>
      <c r="P15" s="930"/>
      <c r="Q15" s="932">
        <v>2</v>
      </c>
      <c r="R15" s="933">
        <v>11.111111111111111</v>
      </c>
      <c r="S15" s="932">
        <v>2</v>
      </c>
      <c r="T15" s="933">
        <f t="shared" si="2"/>
        <v>100</v>
      </c>
    </row>
    <row r="16" spans="1:22" s="331" customFormat="1" ht="18" customHeight="1" x14ac:dyDescent="0.25">
      <c r="A16" s="330"/>
      <c r="B16" s="931" t="s">
        <v>5</v>
      </c>
      <c r="C16" s="930"/>
      <c r="D16" s="932">
        <f t="shared" si="0"/>
        <v>0</v>
      </c>
      <c r="E16" s="933">
        <f t="shared" si="1"/>
        <v>0</v>
      </c>
      <c r="F16" s="930"/>
      <c r="G16" s="932">
        <v>0</v>
      </c>
      <c r="H16" s="933" t="s">
        <v>363</v>
      </c>
      <c r="I16" s="932">
        <v>0</v>
      </c>
      <c r="J16" s="933" t="s">
        <v>363</v>
      </c>
      <c r="K16" s="930"/>
      <c r="L16" s="932">
        <v>0</v>
      </c>
      <c r="M16" s="933" t="s">
        <v>363</v>
      </c>
      <c r="N16" s="932">
        <v>0</v>
      </c>
      <c r="O16" s="933" t="s">
        <v>363</v>
      </c>
      <c r="P16" s="930"/>
      <c r="Q16" s="932">
        <v>0</v>
      </c>
      <c r="R16" s="933" t="s">
        <v>363</v>
      </c>
      <c r="S16" s="932">
        <v>0</v>
      </c>
      <c r="T16" s="933" t="str">
        <f t="shared" si="2"/>
        <v>-</v>
      </c>
    </row>
    <row r="17" spans="1:20" s="331" customFormat="1" ht="18" customHeight="1" x14ac:dyDescent="0.25">
      <c r="A17" s="330"/>
      <c r="B17" s="931" t="s">
        <v>4</v>
      </c>
      <c r="C17" s="930"/>
      <c r="D17" s="932">
        <f t="shared" si="0"/>
        <v>2877</v>
      </c>
      <c r="E17" s="933">
        <f t="shared" si="1"/>
        <v>24.196804037005887</v>
      </c>
      <c r="F17" s="930"/>
      <c r="G17" s="932">
        <v>627</v>
      </c>
      <c r="H17" s="933">
        <v>21.793534932221064</v>
      </c>
      <c r="I17" s="932">
        <v>482</v>
      </c>
      <c r="J17" s="933">
        <v>76.87400318979266</v>
      </c>
      <c r="K17" s="930"/>
      <c r="L17" s="932">
        <v>938</v>
      </c>
      <c r="M17" s="933">
        <v>32.603406326034062</v>
      </c>
      <c r="N17" s="932">
        <v>649</v>
      </c>
      <c r="O17" s="933">
        <v>69.189765458422173</v>
      </c>
      <c r="P17" s="930"/>
      <c r="Q17" s="932">
        <v>1312</v>
      </c>
      <c r="R17" s="933">
        <v>45.603058741744874</v>
      </c>
      <c r="S17" s="932">
        <v>867</v>
      </c>
      <c r="T17" s="933">
        <f t="shared" si="2"/>
        <v>66.082317073170728</v>
      </c>
    </row>
    <row r="18" spans="1:20" s="331" customFormat="1" ht="18" customHeight="1" x14ac:dyDescent="0.25">
      <c r="A18" s="330"/>
      <c r="B18" s="931" t="s">
        <v>40</v>
      </c>
      <c r="C18" s="930"/>
      <c r="D18" s="932">
        <f t="shared" si="0"/>
        <v>17</v>
      </c>
      <c r="E18" s="933">
        <f t="shared" si="1"/>
        <v>0.14297729184188393</v>
      </c>
      <c r="F18" s="930"/>
      <c r="G18" s="932">
        <v>13</v>
      </c>
      <c r="H18" s="933">
        <v>76.470588235294116</v>
      </c>
      <c r="I18" s="932">
        <v>11</v>
      </c>
      <c r="J18" s="933">
        <v>84.615384615384613</v>
      </c>
      <c r="K18" s="930"/>
      <c r="L18" s="932">
        <v>3</v>
      </c>
      <c r="M18" s="933">
        <v>17.647058823529413</v>
      </c>
      <c r="N18" s="932">
        <v>2</v>
      </c>
      <c r="O18" s="933">
        <v>66.666666666666657</v>
      </c>
      <c r="P18" s="930"/>
      <c r="Q18" s="932">
        <v>1</v>
      </c>
      <c r="R18" s="933">
        <v>5.8823529411764701</v>
      </c>
      <c r="S18" s="932">
        <v>1</v>
      </c>
      <c r="T18" s="933">
        <f t="shared" si="2"/>
        <v>100</v>
      </c>
    </row>
    <row r="19" spans="1:20" s="331" customFormat="1" ht="18" customHeight="1" x14ac:dyDescent="0.25">
      <c r="A19" s="330"/>
      <c r="B19" s="931" t="s">
        <v>41</v>
      </c>
      <c r="C19" s="930"/>
      <c r="D19" s="932">
        <f t="shared" si="0"/>
        <v>90</v>
      </c>
      <c r="E19" s="933">
        <f t="shared" si="1"/>
        <v>0.7569386038687973</v>
      </c>
      <c r="F19" s="930"/>
      <c r="G19" s="932">
        <v>65</v>
      </c>
      <c r="H19" s="933">
        <v>72.222222222222214</v>
      </c>
      <c r="I19" s="932">
        <v>54</v>
      </c>
      <c r="J19" s="933">
        <v>83.07692307692308</v>
      </c>
      <c r="K19" s="930"/>
      <c r="L19" s="932">
        <v>17</v>
      </c>
      <c r="M19" s="933">
        <v>18.888888888888889</v>
      </c>
      <c r="N19" s="932">
        <v>15</v>
      </c>
      <c r="O19" s="933">
        <v>88.235294117647058</v>
      </c>
      <c r="P19" s="930"/>
      <c r="Q19" s="932">
        <v>8</v>
      </c>
      <c r="R19" s="933">
        <v>8.8888888888888893</v>
      </c>
      <c r="S19" s="932">
        <v>8</v>
      </c>
      <c r="T19" s="933">
        <f t="shared" si="2"/>
        <v>100</v>
      </c>
    </row>
    <row r="20" spans="1:20" s="331" customFormat="1" ht="18" customHeight="1" x14ac:dyDescent="0.25">
      <c r="A20" s="330"/>
      <c r="B20" s="931" t="s">
        <v>3</v>
      </c>
      <c r="C20" s="930"/>
      <c r="D20" s="932">
        <f t="shared" si="0"/>
        <v>958</v>
      </c>
      <c r="E20" s="933">
        <f t="shared" si="1"/>
        <v>8.0571909167367526</v>
      </c>
      <c r="F20" s="930"/>
      <c r="G20" s="932">
        <v>343</v>
      </c>
      <c r="H20" s="933">
        <v>35.803757828810021</v>
      </c>
      <c r="I20" s="932">
        <v>223</v>
      </c>
      <c r="J20" s="933">
        <v>65.014577259475217</v>
      </c>
      <c r="K20" s="930"/>
      <c r="L20" s="932">
        <v>437</v>
      </c>
      <c r="M20" s="933">
        <v>45.61586638830898</v>
      </c>
      <c r="N20" s="932">
        <v>332</v>
      </c>
      <c r="O20" s="933">
        <v>75.972540045766593</v>
      </c>
      <c r="P20" s="930"/>
      <c r="Q20" s="932">
        <v>178</v>
      </c>
      <c r="R20" s="933">
        <v>18.580375782881003</v>
      </c>
      <c r="S20" s="932">
        <v>138</v>
      </c>
      <c r="T20" s="933">
        <f t="shared" si="2"/>
        <v>77.528089887640448</v>
      </c>
    </row>
    <row r="21" spans="1:20" s="331" customFormat="1" ht="18" customHeight="1" x14ac:dyDescent="0.25">
      <c r="A21" s="330"/>
      <c r="B21" s="931" t="s">
        <v>2</v>
      </c>
      <c r="C21" s="930"/>
      <c r="D21" s="932">
        <f t="shared" si="0"/>
        <v>0</v>
      </c>
      <c r="E21" s="933">
        <f t="shared" si="1"/>
        <v>0</v>
      </c>
      <c r="F21" s="930"/>
      <c r="G21" s="932">
        <v>0</v>
      </c>
      <c r="H21" s="933" t="s">
        <v>363</v>
      </c>
      <c r="I21" s="932">
        <v>0</v>
      </c>
      <c r="J21" s="933" t="s">
        <v>363</v>
      </c>
      <c r="K21" s="930"/>
      <c r="L21" s="932">
        <v>0</v>
      </c>
      <c r="M21" s="933" t="s">
        <v>363</v>
      </c>
      <c r="N21" s="932">
        <v>0</v>
      </c>
      <c r="O21" s="933" t="s">
        <v>363</v>
      </c>
      <c r="P21" s="930"/>
      <c r="Q21" s="932">
        <v>0</v>
      </c>
      <c r="R21" s="933" t="s">
        <v>363</v>
      </c>
      <c r="S21" s="932">
        <v>0</v>
      </c>
      <c r="T21" s="933" t="str">
        <f t="shared" si="2"/>
        <v>-</v>
      </c>
    </row>
    <row r="22" spans="1:20" s="331" customFormat="1" ht="18" customHeight="1" x14ac:dyDescent="0.25">
      <c r="A22" s="330"/>
      <c r="B22" s="931" t="s">
        <v>35</v>
      </c>
      <c r="C22" s="930"/>
      <c r="D22" s="932">
        <f t="shared" si="0"/>
        <v>146</v>
      </c>
      <c r="E22" s="933">
        <f t="shared" si="1"/>
        <v>1.2279226240538268</v>
      </c>
      <c r="F22" s="930"/>
      <c r="G22" s="932">
        <v>89</v>
      </c>
      <c r="H22" s="933">
        <v>60.958904109589042</v>
      </c>
      <c r="I22" s="932">
        <v>76</v>
      </c>
      <c r="J22" s="933">
        <v>85.393258426966284</v>
      </c>
      <c r="K22" s="930"/>
      <c r="L22" s="932">
        <v>55</v>
      </c>
      <c r="M22" s="933">
        <v>37.671232876712331</v>
      </c>
      <c r="N22" s="932">
        <v>48</v>
      </c>
      <c r="O22" s="933">
        <v>87.272727272727266</v>
      </c>
      <c r="P22" s="930"/>
      <c r="Q22" s="932">
        <v>2</v>
      </c>
      <c r="R22" s="933">
        <v>1.3698630136986301</v>
      </c>
      <c r="S22" s="932">
        <v>2</v>
      </c>
      <c r="T22" s="933">
        <f t="shared" si="2"/>
        <v>100</v>
      </c>
    </row>
    <row r="23" spans="1:20" s="331" customFormat="1" ht="18" customHeight="1" x14ac:dyDescent="0.25">
      <c r="A23" s="330"/>
      <c r="B23" s="931" t="s">
        <v>42</v>
      </c>
      <c r="C23" s="930"/>
      <c r="D23" s="932">
        <f t="shared" si="0"/>
        <v>86</v>
      </c>
      <c r="E23" s="933">
        <f t="shared" si="1"/>
        <v>0.72329688814129522</v>
      </c>
      <c r="F23" s="930"/>
      <c r="G23" s="932">
        <v>65</v>
      </c>
      <c r="H23" s="933">
        <v>75.581395348837205</v>
      </c>
      <c r="I23" s="932">
        <v>56</v>
      </c>
      <c r="J23" s="933">
        <v>86.15384615384616</v>
      </c>
      <c r="K23" s="930"/>
      <c r="L23" s="932">
        <v>18</v>
      </c>
      <c r="M23" s="933">
        <v>20.930232558139537</v>
      </c>
      <c r="N23" s="932">
        <v>17</v>
      </c>
      <c r="O23" s="933">
        <v>94.444444444444443</v>
      </c>
      <c r="P23" s="930"/>
      <c r="Q23" s="932">
        <v>3</v>
      </c>
      <c r="R23" s="933">
        <v>3.4883720930232558</v>
      </c>
      <c r="S23" s="932">
        <v>3</v>
      </c>
      <c r="T23" s="933">
        <f t="shared" si="2"/>
        <v>100</v>
      </c>
    </row>
    <row r="24" spans="1:20" s="331" customFormat="1" ht="18" customHeight="1" x14ac:dyDescent="0.25">
      <c r="A24" s="330">
        <v>47094</v>
      </c>
      <c r="B24" s="931" t="s">
        <v>43</v>
      </c>
      <c r="C24" s="930"/>
      <c r="D24" s="932">
        <f t="shared" si="0"/>
        <v>4</v>
      </c>
      <c r="E24" s="933">
        <f t="shared" si="1"/>
        <v>3.3641715727502103E-2</v>
      </c>
      <c r="F24" s="930"/>
      <c r="G24" s="932">
        <v>2</v>
      </c>
      <c r="H24" s="933">
        <v>50</v>
      </c>
      <c r="I24" s="932">
        <v>1</v>
      </c>
      <c r="J24" s="933">
        <v>50</v>
      </c>
      <c r="K24" s="930"/>
      <c r="L24" s="932">
        <v>1</v>
      </c>
      <c r="M24" s="933">
        <v>25</v>
      </c>
      <c r="N24" s="932">
        <v>0</v>
      </c>
      <c r="O24" s="933">
        <v>0</v>
      </c>
      <c r="P24" s="930"/>
      <c r="Q24" s="932">
        <v>1</v>
      </c>
      <c r="R24" s="933">
        <v>25</v>
      </c>
      <c r="S24" s="932">
        <v>1</v>
      </c>
      <c r="T24" s="933">
        <f t="shared" si="2"/>
        <v>100</v>
      </c>
    </row>
    <row r="25" spans="1:20" s="331" customFormat="1" ht="18" customHeight="1" x14ac:dyDescent="0.25">
      <c r="B25" s="931" t="s">
        <v>44</v>
      </c>
      <c r="C25" s="930"/>
      <c r="D25" s="932">
        <f t="shared" si="0"/>
        <v>39</v>
      </c>
      <c r="E25" s="933">
        <f t="shared" si="1"/>
        <v>0.32800672834314554</v>
      </c>
      <c r="F25" s="930"/>
      <c r="G25" s="932">
        <v>11</v>
      </c>
      <c r="H25" s="933">
        <v>28.205128205128204</v>
      </c>
      <c r="I25" s="932">
        <v>8</v>
      </c>
      <c r="J25" s="933">
        <v>72.727272727272734</v>
      </c>
      <c r="K25" s="930"/>
      <c r="L25" s="932">
        <v>15</v>
      </c>
      <c r="M25" s="933">
        <v>38.461538461538467</v>
      </c>
      <c r="N25" s="932">
        <v>10</v>
      </c>
      <c r="O25" s="933">
        <v>66.666666666666657</v>
      </c>
      <c r="P25" s="930"/>
      <c r="Q25" s="932">
        <v>13</v>
      </c>
      <c r="R25" s="933">
        <v>33.333333333333329</v>
      </c>
      <c r="S25" s="932">
        <v>7</v>
      </c>
      <c r="T25" s="933">
        <f t="shared" si="2"/>
        <v>53.846153846153847</v>
      </c>
    </row>
    <row r="26" spans="1:20" s="331" customFormat="1" ht="18" customHeight="1" x14ac:dyDescent="0.25">
      <c r="B26" s="931" t="s">
        <v>45</v>
      </c>
      <c r="C26" s="930"/>
      <c r="D26" s="932">
        <f t="shared" si="0"/>
        <v>7614</v>
      </c>
      <c r="E26" s="933">
        <f t="shared" si="1"/>
        <v>64.037005887300253</v>
      </c>
      <c r="F26" s="930"/>
      <c r="G26" s="932">
        <v>2083</v>
      </c>
      <c r="H26" s="933">
        <v>27.357499343314945</v>
      </c>
      <c r="I26" s="932">
        <v>827</v>
      </c>
      <c r="J26" s="933">
        <v>39.702352376380226</v>
      </c>
      <c r="K26" s="930"/>
      <c r="L26" s="932">
        <v>2710</v>
      </c>
      <c r="M26" s="933">
        <v>35.592329918571053</v>
      </c>
      <c r="N26" s="932">
        <v>872</v>
      </c>
      <c r="O26" s="933">
        <v>32.177121771217713</v>
      </c>
      <c r="P26" s="930"/>
      <c r="Q26" s="932">
        <v>2821</v>
      </c>
      <c r="R26" s="933">
        <v>37.050170738114005</v>
      </c>
      <c r="S26" s="932">
        <v>1132</v>
      </c>
      <c r="T26" s="933">
        <f t="shared" si="2"/>
        <v>40.12761432116271</v>
      </c>
    </row>
    <row r="27" spans="1:20" s="331" customFormat="1" ht="18" customHeight="1" x14ac:dyDescent="0.25">
      <c r="B27" s="931" t="s">
        <v>46</v>
      </c>
      <c r="C27" s="930"/>
      <c r="D27" s="932">
        <f t="shared" si="0"/>
        <v>0</v>
      </c>
      <c r="E27" s="933">
        <f t="shared" si="1"/>
        <v>0</v>
      </c>
      <c r="F27" s="930"/>
      <c r="G27" s="932">
        <v>0</v>
      </c>
      <c r="H27" s="933" t="s">
        <v>363</v>
      </c>
      <c r="I27" s="932">
        <v>0</v>
      </c>
      <c r="J27" s="933" t="s">
        <v>363</v>
      </c>
      <c r="K27" s="930"/>
      <c r="L27" s="932">
        <v>0</v>
      </c>
      <c r="M27" s="933" t="s">
        <v>363</v>
      </c>
      <c r="N27" s="932">
        <v>0</v>
      </c>
      <c r="O27" s="933" t="s">
        <v>363</v>
      </c>
      <c r="P27" s="930"/>
      <c r="Q27" s="932">
        <v>0</v>
      </c>
      <c r="R27" s="933" t="s">
        <v>363</v>
      </c>
      <c r="S27" s="932">
        <v>0</v>
      </c>
      <c r="T27" s="933" t="str">
        <f t="shared" si="2"/>
        <v>-</v>
      </c>
    </row>
    <row r="28" spans="1:20" s="331" customFormat="1" ht="18" customHeight="1" x14ac:dyDescent="0.25">
      <c r="B28" s="953" t="s">
        <v>1</v>
      </c>
      <c r="C28" s="930"/>
      <c r="D28" s="954">
        <f t="shared" si="0"/>
        <v>0</v>
      </c>
      <c r="E28" s="955">
        <f t="shared" si="1"/>
        <v>0</v>
      </c>
      <c r="F28" s="930"/>
      <c r="G28" s="954">
        <v>0</v>
      </c>
      <c r="H28" s="955" t="s">
        <v>363</v>
      </c>
      <c r="I28" s="954">
        <v>0</v>
      </c>
      <c r="J28" s="955" t="s">
        <v>363</v>
      </c>
      <c r="K28" s="930"/>
      <c r="L28" s="954">
        <v>0</v>
      </c>
      <c r="M28" s="955" t="s">
        <v>363</v>
      </c>
      <c r="N28" s="954">
        <v>0</v>
      </c>
      <c r="O28" s="955" t="s">
        <v>363</v>
      </c>
      <c r="P28" s="930"/>
      <c r="Q28" s="954">
        <v>0</v>
      </c>
      <c r="R28" s="955" t="s">
        <v>363</v>
      </c>
      <c r="S28" s="954">
        <v>0</v>
      </c>
      <c r="T28" s="955" t="str">
        <f t="shared" si="2"/>
        <v>-</v>
      </c>
    </row>
    <row r="29" spans="1:20" s="319" customFormat="1" ht="18" customHeight="1" x14ac:dyDescent="0.25">
      <c r="B29" s="1284" t="s">
        <v>0</v>
      </c>
      <c r="C29" s="1277"/>
      <c r="D29" s="1285">
        <f>SUM(D11:D28)</f>
        <v>11890</v>
      </c>
      <c r="E29" s="1286">
        <f t="shared" si="1"/>
        <v>100</v>
      </c>
      <c r="F29" s="1277"/>
      <c r="G29" s="1285">
        <f>SUM(G11:G28)</f>
        <v>3331</v>
      </c>
      <c r="H29" s="1286">
        <f>G29/$D29*100</f>
        <v>28.015138772077375</v>
      </c>
      <c r="I29" s="1285">
        <f>SUM(I11:I28)</f>
        <v>1768</v>
      </c>
      <c r="J29" s="1286">
        <f>I29/G29*100</f>
        <v>53.077154007805461</v>
      </c>
      <c r="K29" s="1277"/>
      <c r="L29" s="1285">
        <f>SUM(L11:L28)</f>
        <v>4206</v>
      </c>
      <c r="M29" s="1286">
        <f>L29/$D29*100</f>
        <v>35.374264087468461</v>
      </c>
      <c r="N29" s="1285">
        <f>SUM(N11:N28)</f>
        <v>1955</v>
      </c>
      <c r="O29" s="1286">
        <f>N29/L29*100</f>
        <v>46.481217308606752</v>
      </c>
      <c r="P29" s="1277"/>
      <c r="Q29" s="1285">
        <f>SUM(Q11:Q28)</f>
        <v>4353</v>
      </c>
      <c r="R29" s="1286">
        <f>Q29/$D29*100</f>
        <v>36.610597140454168</v>
      </c>
      <c r="S29" s="1285">
        <f>SUM(S11:S28)</f>
        <v>2170</v>
      </c>
      <c r="T29" s="1286">
        <f>S29/Q29*100</f>
        <v>49.850677693544682</v>
      </c>
    </row>
    <row r="30" spans="1:20" s="328" customFormat="1" ht="6.75" customHeight="1" x14ac:dyDescent="0.25">
      <c r="B30" s="1663"/>
      <c r="C30" s="1663"/>
      <c r="D30" s="1663"/>
      <c r="E30" s="1663"/>
      <c r="F30" s="779"/>
    </row>
    <row r="31" spans="1:20" x14ac:dyDescent="0.35">
      <c r="B31" s="1664"/>
      <c r="C31" s="1664"/>
      <c r="D31" s="1664"/>
      <c r="E31" s="1664"/>
      <c r="F31" s="1664"/>
      <c r="G31" s="1664"/>
      <c r="H31" s="1664"/>
      <c r="I31" s="1664"/>
      <c r="J31" s="1664"/>
      <c r="K31" s="1664"/>
      <c r="L31" s="1664"/>
      <c r="M31" s="1664"/>
      <c r="N31" s="1664"/>
      <c r="O31" s="1664"/>
      <c r="P31" s="1664"/>
      <c r="Q31" s="1664"/>
      <c r="R31" s="1664"/>
    </row>
    <row r="32" spans="1:20" x14ac:dyDescent="0.35">
      <c r="G32" s="935"/>
      <c r="L32" s="935"/>
    </row>
    <row r="33" spans="2:12" x14ac:dyDescent="0.35">
      <c r="B33" s="935"/>
      <c r="L33" s="935"/>
    </row>
  </sheetData>
  <mergeCells count="17">
    <mergeCell ref="B5:T5"/>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453125"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54" t="s">
        <v>439</v>
      </c>
      <c r="C3" s="1554"/>
      <c r="D3" s="1554"/>
      <c r="E3" s="1554"/>
      <c r="F3" s="1554"/>
      <c r="G3" s="1554"/>
      <c r="H3" s="1554"/>
      <c r="I3" s="1554"/>
      <c r="J3" s="1554"/>
      <c r="K3" s="1554"/>
      <c r="L3" s="1554"/>
      <c r="M3" s="1554"/>
      <c r="N3" s="1554"/>
      <c r="O3" s="1554"/>
      <c r="P3" s="1554"/>
    </row>
    <row r="4" spans="1:21" s="967" customFormat="1" ht="15.5" x14ac:dyDescent="0.25">
      <c r="B4" s="1475" t="str">
        <f>porsaad!$B$6</f>
        <v>Situación a 31 de agosto de 2025</v>
      </c>
      <c r="C4" s="1475"/>
      <c r="D4" s="1475"/>
      <c r="E4" s="1475"/>
      <c r="F4" s="1475"/>
      <c r="G4" s="1475"/>
      <c r="H4" s="1475"/>
      <c r="I4" s="1475"/>
      <c r="J4" s="1475"/>
      <c r="K4" s="1475"/>
      <c r="L4" s="1475"/>
      <c r="M4" s="1475"/>
      <c r="N4" s="1475"/>
      <c r="O4" s="1475"/>
      <c r="P4" s="1475"/>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76" t="s">
        <v>199</v>
      </c>
      <c r="D6" s="1677"/>
      <c r="E6" s="1677"/>
      <c r="F6" s="1677"/>
      <c r="G6" s="1677"/>
      <c r="H6" s="1677"/>
      <c r="I6" s="1677"/>
      <c r="J6" s="1677"/>
      <c r="K6" s="1677"/>
      <c r="L6" s="1677"/>
      <c r="M6" s="1677"/>
      <c r="N6" s="1677"/>
      <c r="O6" s="1677"/>
      <c r="P6" s="1678"/>
    </row>
    <row r="7" spans="1:21" s="967" customFormat="1" ht="57" customHeight="1" x14ac:dyDescent="0.25">
      <c r="B7" s="1679" t="s">
        <v>12</v>
      </c>
      <c r="C7" s="1681" t="s">
        <v>0</v>
      </c>
      <c r="D7" s="1682"/>
      <c r="E7" s="1674" t="s">
        <v>200</v>
      </c>
      <c r="F7" s="1683"/>
      <c r="G7" s="1684" t="s">
        <v>201</v>
      </c>
      <c r="H7" s="1685"/>
      <c r="I7" s="1684" t="s">
        <v>202</v>
      </c>
      <c r="J7" s="1685"/>
      <c r="K7" s="1684" t="s">
        <v>203</v>
      </c>
      <c r="L7" s="1685"/>
      <c r="M7" s="1684" t="s">
        <v>204</v>
      </c>
      <c r="N7" s="1685"/>
      <c r="O7" s="1674" t="s">
        <v>205</v>
      </c>
      <c r="P7" s="1675"/>
    </row>
    <row r="8" spans="1:21" s="972" customFormat="1" ht="12" customHeight="1" x14ac:dyDescent="0.25">
      <c r="B8" s="1680"/>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4049</v>
      </c>
      <c r="D9" s="976">
        <f>IFERROR(C9/$C9*100,"-")</f>
        <v>100</v>
      </c>
      <c r="E9" s="975">
        <v>0</v>
      </c>
      <c r="F9" s="976">
        <v>0</v>
      </c>
      <c r="G9" s="975">
        <v>3735</v>
      </c>
      <c r="H9" s="976">
        <v>92.244998765127193</v>
      </c>
      <c r="I9" s="975">
        <v>314</v>
      </c>
      <c r="J9" s="976">
        <v>7.7550012348728075</v>
      </c>
      <c r="K9" s="975">
        <v>0</v>
      </c>
      <c r="L9" s="976">
        <v>0</v>
      </c>
      <c r="M9" s="975">
        <v>0</v>
      </c>
      <c r="N9" s="976">
        <v>0</v>
      </c>
      <c r="O9" s="975">
        <v>0</v>
      </c>
      <c r="P9" s="976">
        <f t="shared" ref="P9:P26" si="0">IFERROR(O9/$C9*100,"-")</f>
        <v>0</v>
      </c>
      <c r="R9" s="977"/>
    </row>
    <row r="10" spans="1:21" s="962" customFormat="1" ht="16.5" customHeight="1" x14ac:dyDescent="0.25">
      <c r="A10" s="962">
        <v>2</v>
      </c>
      <c r="B10" s="978" t="s">
        <v>7</v>
      </c>
      <c r="C10" s="979">
        <f t="shared" ref="C10:C26" si="1">E10+G10+I10+K10+M10+O10</f>
        <v>10342</v>
      </c>
      <c r="D10" s="980">
        <f t="shared" ref="D10:D26" si="2">IFERROR(C10/$C10*100,"-")</f>
        <v>100</v>
      </c>
      <c r="E10" s="979">
        <v>0</v>
      </c>
      <c r="F10" s="980">
        <v>0</v>
      </c>
      <c r="G10" s="979">
        <v>7913</v>
      </c>
      <c r="H10" s="980">
        <v>76.513246954167471</v>
      </c>
      <c r="I10" s="979">
        <v>2429</v>
      </c>
      <c r="J10" s="980">
        <v>23.486753045832529</v>
      </c>
      <c r="K10" s="979">
        <v>0</v>
      </c>
      <c r="L10" s="980">
        <v>0</v>
      </c>
      <c r="M10" s="979">
        <v>0</v>
      </c>
      <c r="N10" s="980">
        <v>0</v>
      </c>
      <c r="O10" s="979">
        <v>0</v>
      </c>
      <c r="P10" s="980">
        <f t="shared" si="0"/>
        <v>0</v>
      </c>
      <c r="R10" s="977"/>
    </row>
    <row r="11" spans="1:21" s="962" customFormat="1" ht="16.5" customHeight="1" x14ac:dyDescent="0.25">
      <c r="A11" s="962">
        <v>3</v>
      </c>
      <c r="B11" s="978" t="s">
        <v>37</v>
      </c>
      <c r="C11" s="979">
        <f t="shared" si="1"/>
        <v>5480</v>
      </c>
      <c r="D11" s="980">
        <f t="shared" si="2"/>
        <v>100</v>
      </c>
      <c r="E11" s="979">
        <v>313</v>
      </c>
      <c r="F11" s="980">
        <v>5.7116788321167888</v>
      </c>
      <c r="G11" s="979">
        <v>3194</v>
      </c>
      <c r="H11" s="980">
        <v>58.284671532846708</v>
      </c>
      <c r="I11" s="979">
        <v>528</v>
      </c>
      <c r="J11" s="980">
        <v>9.6350364963503647</v>
      </c>
      <c r="K11" s="979">
        <v>1170</v>
      </c>
      <c r="L11" s="980">
        <v>21.350364963503647</v>
      </c>
      <c r="M11" s="979">
        <v>275</v>
      </c>
      <c r="N11" s="980">
        <v>5.0182481751824817</v>
      </c>
      <c r="O11" s="979">
        <v>0</v>
      </c>
      <c r="P11" s="980">
        <f t="shared" si="0"/>
        <v>0</v>
      </c>
      <c r="R11" s="977"/>
    </row>
    <row r="12" spans="1:21" s="962" customFormat="1" ht="16.5" customHeight="1" x14ac:dyDescent="0.25">
      <c r="A12" s="962">
        <v>4</v>
      </c>
      <c r="B12" s="978" t="s">
        <v>38</v>
      </c>
      <c r="C12" s="979">
        <f t="shared" si="1"/>
        <v>848</v>
      </c>
      <c r="D12" s="980">
        <f t="shared" si="2"/>
        <v>100</v>
      </c>
      <c r="E12" s="979">
        <v>0</v>
      </c>
      <c r="F12" s="980">
        <v>0</v>
      </c>
      <c r="G12" s="979">
        <v>695</v>
      </c>
      <c r="H12" s="980">
        <v>81.95754716981132</v>
      </c>
      <c r="I12" s="979">
        <v>153</v>
      </c>
      <c r="J12" s="980">
        <v>18.04245283018868</v>
      </c>
      <c r="K12" s="979">
        <v>0</v>
      </c>
      <c r="L12" s="980">
        <v>0</v>
      </c>
      <c r="M12" s="979">
        <v>0</v>
      </c>
      <c r="N12" s="980">
        <v>0</v>
      </c>
      <c r="O12" s="979">
        <v>0</v>
      </c>
      <c r="P12" s="980">
        <f t="shared" si="0"/>
        <v>0</v>
      </c>
      <c r="R12" s="977"/>
    </row>
    <row r="13" spans="1:21" s="962" customFormat="1" ht="16.5" customHeight="1" x14ac:dyDescent="0.25">
      <c r="A13" s="962">
        <v>5</v>
      </c>
      <c r="B13" s="978" t="s">
        <v>6</v>
      </c>
      <c r="C13" s="979">
        <f t="shared" si="1"/>
        <v>21071</v>
      </c>
      <c r="D13" s="980">
        <f t="shared" si="2"/>
        <v>100</v>
      </c>
      <c r="E13" s="979">
        <v>11861</v>
      </c>
      <c r="F13" s="980">
        <v>56.290636419723796</v>
      </c>
      <c r="G13" s="979">
        <v>3584</v>
      </c>
      <c r="H13" s="980">
        <v>17.009159508328985</v>
      </c>
      <c r="I13" s="979">
        <v>2356</v>
      </c>
      <c r="J13" s="980">
        <v>11.181244364292155</v>
      </c>
      <c r="K13" s="979">
        <v>3200</v>
      </c>
      <c r="L13" s="980">
        <v>15.186749561008019</v>
      </c>
      <c r="M13" s="979">
        <v>70</v>
      </c>
      <c r="N13" s="980">
        <v>0.33221014664705045</v>
      </c>
      <c r="O13" s="979">
        <v>0</v>
      </c>
      <c r="P13" s="980">
        <f t="shared" si="0"/>
        <v>0</v>
      </c>
      <c r="R13" s="977"/>
    </row>
    <row r="14" spans="1:21" s="962" customFormat="1" ht="16.5" customHeight="1" x14ac:dyDescent="0.25">
      <c r="A14" s="962">
        <v>6</v>
      </c>
      <c r="B14" s="978" t="s">
        <v>5</v>
      </c>
      <c r="C14" s="979">
        <f t="shared" si="1"/>
        <v>452</v>
      </c>
      <c r="D14" s="980">
        <f t="shared" si="2"/>
        <v>100</v>
      </c>
      <c r="E14" s="979">
        <v>0</v>
      </c>
      <c r="F14" s="980">
        <v>0</v>
      </c>
      <c r="G14" s="979">
        <v>440</v>
      </c>
      <c r="H14" s="980">
        <v>97.345132743362825</v>
      </c>
      <c r="I14" s="979">
        <v>9</v>
      </c>
      <c r="J14" s="980">
        <v>1.9911504424778761</v>
      </c>
      <c r="K14" s="979">
        <v>3</v>
      </c>
      <c r="L14" s="980">
        <v>0.66371681415929207</v>
      </c>
      <c r="M14" s="979">
        <v>0</v>
      </c>
      <c r="N14" s="980">
        <v>0</v>
      </c>
      <c r="O14" s="979">
        <v>0</v>
      </c>
      <c r="P14" s="980">
        <f t="shared" si="0"/>
        <v>0</v>
      </c>
      <c r="R14" s="977"/>
    </row>
    <row r="15" spans="1:21" s="963" customFormat="1" ht="16.5" customHeight="1" x14ac:dyDescent="0.25">
      <c r="A15" s="963">
        <v>7</v>
      </c>
      <c r="B15" s="978" t="s">
        <v>4</v>
      </c>
      <c r="C15" s="979">
        <f t="shared" si="1"/>
        <v>48893</v>
      </c>
      <c r="D15" s="980">
        <f t="shared" si="2"/>
        <v>100</v>
      </c>
      <c r="E15" s="979">
        <v>8137</v>
      </c>
      <c r="F15" s="980">
        <v>16.642464156423209</v>
      </c>
      <c r="G15" s="979">
        <v>21305</v>
      </c>
      <c r="H15" s="980">
        <v>43.574744851001171</v>
      </c>
      <c r="I15" s="979">
        <v>14007</v>
      </c>
      <c r="J15" s="980">
        <v>28.648272758881639</v>
      </c>
      <c r="K15" s="979">
        <v>5444</v>
      </c>
      <c r="L15" s="980">
        <v>11.134518233693985</v>
      </c>
      <c r="M15" s="979">
        <v>0</v>
      </c>
      <c r="N15" s="980">
        <v>0</v>
      </c>
      <c r="O15" s="979">
        <v>0</v>
      </c>
      <c r="P15" s="980">
        <f t="shared" si="0"/>
        <v>0</v>
      </c>
      <c r="R15" s="977"/>
    </row>
    <row r="16" spans="1:21" s="963" customFormat="1" ht="16.5" customHeight="1" x14ac:dyDescent="0.25">
      <c r="A16" s="963">
        <v>8</v>
      </c>
      <c r="B16" s="978" t="s">
        <v>40</v>
      </c>
      <c r="C16" s="979">
        <f t="shared" si="1"/>
        <v>12075</v>
      </c>
      <c r="D16" s="980">
        <f t="shared" si="2"/>
        <v>100</v>
      </c>
      <c r="E16" s="979">
        <v>1297</v>
      </c>
      <c r="F16" s="980">
        <v>10.74120082815735</v>
      </c>
      <c r="G16" s="979">
        <v>8248</v>
      </c>
      <c r="H16" s="980">
        <v>68.30641821946169</v>
      </c>
      <c r="I16" s="979">
        <v>552</v>
      </c>
      <c r="J16" s="980">
        <v>4.5714285714285712</v>
      </c>
      <c r="K16" s="979">
        <v>1978</v>
      </c>
      <c r="L16" s="980">
        <v>16.380952380952383</v>
      </c>
      <c r="M16" s="979">
        <v>0</v>
      </c>
      <c r="N16" s="980">
        <v>0</v>
      </c>
      <c r="O16" s="979">
        <v>0</v>
      </c>
      <c r="P16" s="980">
        <f t="shared" si="0"/>
        <v>0</v>
      </c>
      <c r="R16" s="977"/>
    </row>
    <row r="17" spans="1:18" s="963" customFormat="1" ht="16.5" customHeight="1" x14ac:dyDescent="0.25">
      <c r="A17" s="963">
        <v>9</v>
      </c>
      <c r="B17" s="978" t="s">
        <v>41</v>
      </c>
      <c r="C17" s="979">
        <f t="shared" si="1"/>
        <v>22883</v>
      </c>
      <c r="D17" s="980">
        <f t="shared" si="2"/>
        <v>100</v>
      </c>
      <c r="E17" s="979">
        <v>6545</v>
      </c>
      <c r="F17" s="980">
        <v>28.60201896604466</v>
      </c>
      <c r="G17" s="979">
        <v>13926</v>
      </c>
      <c r="H17" s="980">
        <v>60.857405060525281</v>
      </c>
      <c r="I17" s="979">
        <v>2412</v>
      </c>
      <c r="J17" s="980">
        <v>10.540575973430057</v>
      </c>
      <c r="K17" s="979">
        <v>0</v>
      </c>
      <c r="L17" s="980">
        <v>0</v>
      </c>
      <c r="M17" s="979">
        <v>0</v>
      </c>
      <c r="N17" s="980">
        <v>0</v>
      </c>
      <c r="O17" s="979">
        <v>0</v>
      </c>
      <c r="P17" s="980">
        <f t="shared" si="0"/>
        <v>0</v>
      </c>
      <c r="R17" s="977"/>
    </row>
    <row r="18" spans="1:18" s="963" customFormat="1" ht="16.5" customHeight="1" x14ac:dyDescent="0.25">
      <c r="A18" s="963">
        <v>10</v>
      </c>
      <c r="B18" s="978" t="s">
        <v>3</v>
      </c>
      <c r="C18" s="979">
        <f t="shared" si="1"/>
        <v>26954</v>
      </c>
      <c r="D18" s="980">
        <f t="shared" si="2"/>
        <v>100</v>
      </c>
      <c r="E18" s="979">
        <v>14501</v>
      </c>
      <c r="F18" s="980">
        <v>53.799065073829489</v>
      </c>
      <c r="G18" s="979">
        <v>8614</v>
      </c>
      <c r="H18" s="980">
        <v>31.958150923796097</v>
      </c>
      <c r="I18" s="979">
        <v>1004</v>
      </c>
      <c r="J18" s="980">
        <v>3.7248645841062551</v>
      </c>
      <c r="K18" s="979">
        <v>2835</v>
      </c>
      <c r="L18" s="980">
        <v>10.517919418268161</v>
      </c>
      <c r="M18" s="979">
        <v>0</v>
      </c>
      <c r="N18" s="980">
        <v>0</v>
      </c>
      <c r="O18" s="979">
        <v>0</v>
      </c>
      <c r="P18" s="980">
        <f t="shared" si="0"/>
        <v>0</v>
      </c>
      <c r="R18" s="977"/>
    </row>
    <row r="19" spans="1:18" s="962" customFormat="1" ht="16.5" customHeight="1" x14ac:dyDescent="0.25">
      <c r="A19" s="962">
        <v>11</v>
      </c>
      <c r="B19" s="978" t="s">
        <v>2</v>
      </c>
      <c r="C19" s="979">
        <f t="shared" si="1"/>
        <v>20621</v>
      </c>
      <c r="D19" s="980">
        <f t="shared" si="2"/>
        <v>100</v>
      </c>
      <c r="E19" s="979">
        <v>14689</v>
      </c>
      <c r="F19" s="980">
        <v>71.233208864749528</v>
      </c>
      <c r="G19" s="979">
        <v>3322</v>
      </c>
      <c r="H19" s="980">
        <v>16.109790989767713</v>
      </c>
      <c r="I19" s="979">
        <v>998</v>
      </c>
      <c r="J19" s="980">
        <v>4.8397264924106498</v>
      </c>
      <c r="K19" s="979">
        <v>1612</v>
      </c>
      <c r="L19" s="980">
        <v>7.8172736530721112</v>
      </c>
      <c r="M19" s="979">
        <v>0</v>
      </c>
      <c r="N19" s="980">
        <v>0</v>
      </c>
      <c r="O19" s="979">
        <v>0</v>
      </c>
      <c r="P19" s="980">
        <f t="shared" si="0"/>
        <v>0</v>
      </c>
      <c r="R19" s="977"/>
    </row>
    <row r="20" spans="1:18" s="962" customFormat="1" ht="16.5" customHeight="1" x14ac:dyDescent="0.25">
      <c r="A20" s="962">
        <v>12</v>
      </c>
      <c r="B20" s="978" t="s">
        <v>35</v>
      </c>
      <c r="C20" s="979">
        <f t="shared" si="1"/>
        <v>19277</v>
      </c>
      <c r="D20" s="980">
        <f t="shared" si="2"/>
        <v>100</v>
      </c>
      <c r="E20" s="979">
        <v>4728</v>
      </c>
      <c r="F20" s="980">
        <v>24.526637962338537</v>
      </c>
      <c r="G20" s="979">
        <v>7636</v>
      </c>
      <c r="H20" s="980">
        <v>39.611972817347095</v>
      </c>
      <c r="I20" s="979">
        <v>4090</v>
      </c>
      <c r="J20" s="980">
        <v>21.216994345593193</v>
      </c>
      <c r="K20" s="979">
        <v>2823</v>
      </c>
      <c r="L20" s="980">
        <v>14.64439487472117</v>
      </c>
      <c r="M20" s="979">
        <v>0</v>
      </c>
      <c r="N20" s="980">
        <v>0</v>
      </c>
      <c r="O20" s="979">
        <v>0</v>
      </c>
      <c r="P20" s="980">
        <f t="shared" si="0"/>
        <v>0</v>
      </c>
      <c r="R20" s="977"/>
    </row>
    <row r="21" spans="1:18" s="962" customFormat="1" ht="16.5" customHeight="1" x14ac:dyDescent="0.25">
      <c r="A21" s="962">
        <v>13</v>
      </c>
      <c r="B21" s="978" t="s">
        <v>42</v>
      </c>
      <c r="C21" s="979">
        <f t="shared" si="1"/>
        <v>30562</v>
      </c>
      <c r="D21" s="980">
        <f t="shared" si="2"/>
        <v>100</v>
      </c>
      <c r="E21" s="979">
        <v>3780</v>
      </c>
      <c r="F21" s="980">
        <v>12.368300503893725</v>
      </c>
      <c r="G21" s="979">
        <v>16275</v>
      </c>
      <c r="H21" s="980">
        <v>53.252404947320201</v>
      </c>
      <c r="I21" s="979">
        <v>2490</v>
      </c>
      <c r="J21" s="980">
        <v>8.1473725541522164</v>
      </c>
      <c r="K21" s="979">
        <v>8017</v>
      </c>
      <c r="L21" s="980">
        <v>26.231921994633861</v>
      </c>
      <c r="M21" s="979">
        <v>0</v>
      </c>
      <c r="N21" s="980">
        <v>0</v>
      </c>
      <c r="O21" s="979">
        <v>0</v>
      </c>
      <c r="P21" s="980">
        <f t="shared" si="0"/>
        <v>0</v>
      </c>
      <c r="R21" s="977"/>
    </row>
    <row r="22" spans="1:18" s="962" customFormat="1" ht="16.5" customHeight="1" x14ac:dyDescent="0.25">
      <c r="A22" s="962">
        <v>14</v>
      </c>
      <c r="B22" s="978" t="s">
        <v>43</v>
      </c>
      <c r="C22" s="979">
        <f t="shared" si="1"/>
        <v>1766</v>
      </c>
      <c r="D22" s="980">
        <f t="shared" si="2"/>
        <v>100</v>
      </c>
      <c r="E22" s="979">
        <v>2</v>
      </c>
      <c r="F22" s="980">
        <v>0.11325028312570783</v>
      </c>
      <c r="G22" s="979">
        <v>987</v>
      </c>
      <c r="H22" s="980">
        <v>55.889014722536814</v>
      </c>
      <c r="I22" s="979">
        <v>328</v>
      </c>
      <c r="J22" s="980">
        <v>18.573046432616081</v>
      </c>
      <c r="K22" s="979">
        <v>449</v>
      </c>
      <c r="L22" s="980">
        <v>25.424688561721403</v>
      </c>
      <c r="M22" s="979">
        <v>0</v>
      </c>
      <c r="N22" s="980">
        <v>0</v>
      </c>
      <c r="O22" s="979">
        <v>0</v>
      </c>
      <c r="P22" s="980">
        <f t="shared" si="0"/>
        <v>0</v>
      </c>
      <c r="R22" s="977"/>
    </row>
    <row r="23" spans="1:18" s="962" customFormat="1" ht="16.5" customHeight="1" x14ac:dyDescent="0.25">
      <c r="A23" s="962">
        <v>15</v>
      </c>
      <c r="B23" s="978" t="s">
        <v>44</v>
      </c>
      <c r="C23" s="979">
        <f t="shared" si="1"/>
        <v>3105</v>
      </c>
      <c r="D23" s="980">
        <f t="shared" si="2"/>
        <v>100</v>
      </c>
      <c r="E23" s="979">
        <v>1723</v>
      </c>
      <c r="F23" s="980">
        <v>55.491143317230275</v>
      </c>
      <c r="G23" s="979">
        <v>887</v>
      </c>
      <c r="H23" s="980">
        <v>28.566827697262482</v>
      </c>
      <c r="I23" s="979">
        <v>366</v>
      </c>
      <c r="J23" s="980">
        <v>11.787439613526569</v>
      </c>
      <c r="K23" s="979">
        <v>129</v>
      </c>
      <c r="L23" s="980">
        <v>4.1545893719806761</v>
      </c>
      <c r="M23" s="979">
        <v>0</v>
      </c>
      <c r="N23" s="980">
        <v>0</v>
      </c>
      <c r="O23" s="979">
        <v>0</v>
      </c>
      <c r="P23" s="980">
        <f t="shared" si="0"/>
        <v>0</v>
      </c>
      <c r="R23" s="977"/>
    </row>
    <row r="24" spans="1:18" s="962" customFormat="1" ht="16.5" customHeight="1" x14ac:dyDescent="0.25">
      <c r="A24" s="962">
        <v>16</v>
      </c>
      <c r="B24" s="978" t="s">
        <v>45</v>
      </c>
      <c r="C24" s="979">
        <f t="shared" si="1"/>
        <v>1399</v>
      </c>
      <c r="D24" s="980">
        <f t="shared" si="2"/>
        <v>100</v>
      </c>
      <c r="E24" s="979">
        <v>0</v>
      </c>
      <c r="F24" s="980">
        <v>0</v>
      </c>
      <c r="G24" s="979">
        <v>1390</v>
      </c>
      <c r="H24" s="980">
        <v>99.356683345246594</v>
      </c>
      <c r="I24" s="979">
        <v>9</v>
      </c>
      <c r="J24" s="980">
        <v>0.64331665475339528</v>
      </c>
      <c r="K24" s="979">
        <v>0</v>
      </c>
      <c r="L24" s="980">
        <v>0</v>
      </c>
      <c r="M24" s="979">
        <v>0</v>
      </c>
      <c r="N24" s="980">
        <v>0</v>
      </c>
      <c r="O24" s="979">
        <v>0</v>
      </c>
      <c r="P24" s="980">
        <f t="shared" si="0"/>
        <v>0</v>
      </c>
      <c r="R24" s="977"/>
    </row>
    <row r="25" spans="1:18" s="962" customFormat="1" ht="16.5" customHeight="1" x14ac:dyDescent="0.25">
      <c r="A25" s="962">
        <v>17</v>
      </c>
      <c r="B25" s="978" t="s">
        <v>46</v>
      </c>
      <c r="C25" s="979">
        <f>E25+G25+I25+K25+M25+O25</f>
        <v>1034</v>
      </c>
      <c r="D25" s="980">
        <f t="shared" si="2"/>
        <v>100</v>
      </c>
      <c r="E25" s="979">
        <v>0</v>
      </c>
      <c r="F25" s="980">
        <v>0</v>
      </c>
      <c r="G25" s="979">
        <v>955</v>
      </c>
      <c r="H25" s="980">
        <v>92.359767891682793</v>
      </c>
      <c r="I25" s="979">
        <v>79</v>
      </c>
      <c r="J25" s="980">
        <v>7.6402321083172149</v>
      </c>
      <c r="K25" s="979">
        <v>0</v>
      </c>
      <c r="L25" s="980">
        <v>0</v>
      </c>
      <c r="M25" s="979">
        <v>0</v>
      </c>
      <c r="N25" s="980">
        <v>0</v>
      </c>
      <c r="O25" s="979">
        <v>0</v>
      </c>
      <c r="P25" s="980">
        <f t="shared" si="0"/>
        <v>0</v>
      </c>
      <c r="R25" s="977"/>
    </row>
    <row r="26" spans="1:18" s="962" customFormat="1" ht="16.5" customHeight="1" x14ac:dyDescent="0.25">
      <c r="B26" s="981" t="s">
        <v>1</v>
      </c>
      <c r="C26" s="982">
        <f t="shared" si="1"/>
        <v>5</v>
      </c>
      <c r="D26" s="983">
        <f t="shared" si="2"/>
        <v>100</v>
      </c>
      <c r="E26" s="982">
        <v>4</v>
      </c>
      <c r="F26" s="983">
        <v>80</v>
      </c>
      <c r="G26" s="982">
        <v>1</v>
      </c>
      <c r="H26" s="983">
        <v>20</v>
      </c>
      <c r="I26" s="982">
        <v>0</v>
      </c>
      <c r="J26" s="983">
        <v>0</v>
      </c>
      <c r="K26" s="982">
        <v>0</v>
      </c>
      <c r="L26" s="983">
        <v>0</v>
      </c>
      <c r="M26" s="982">
        <v>0</v>
      </c>
      <c r="N26" s="983">
        <v>0</v>
      </c>
      <c r="O26" s="982">
        <v>0</v>
      </c>
      <c r="P26" s="983">
        <f t="shared" si="0"/>
        <v>0</v>
      </c>
      <c r="R26" s="977"/>
    </row>
    <row r="27" spans="1:18" s="1287" customFormat="1" x14ac:dyDescent="0.25">
      <c r="B27" s="1288" t="s">
        <v>0</v>
      </c>
      <c r="C27" s="1289">
        <f>SUM(C9:C26)</f>
        <v>230816</v>
      </c>
      <c r="D27" s="1290">
        <f>C27/$C27*100</f>
        <v>100</v>
      </c>
      <c r="E27" s="1291">
        <f>SUM(E9:E26)</f>
        <v>67580</v>
      </c>
      <c r="F27" s="1292">
        <f>E27/$C27*100</f>
        <v>29.278732843477055</v>
      </c>
      <c r="G27" s="1291">
        <f>SUM(G9:G26)</f>
        <v>103107</v>
      </c>
      <c r="H27" s="1292">
        <f>G27/$C27*100</f>
        <v>44.670646748925549</v>
      </c>
      <c r="I27" s="1291">
        <f>SUM(I9:I26)</f>
        <v>32124</v>
      </c>
      <c r="J27" s="1292">
        <f>I27/$C27*100</f>
        <v>13.917579370580896</v>
      </c>
      <c r="K27" s="1291">
        <f>SUM(K9:K26)</f>
        <v>27660</v>
      </c>
      <c r="L27" s="1292">
        <f>K27/$C27*100</f>
        <v>11.98357132954388</v>
      </c>
      <c r="M27" s="1291">
        <f>SUM(M9:M26)</f>
        <v>345</v>
      </c>
      <c r="N27" s="1292">
        <f>M27/$C27*100</f>
        <v>0.1494697074726189</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327" customFormat="1" x14ac:dyDescent="0.25">
      <c r="B42" s="960"/>
      <c r="D42" s="960"/>
      <c r="M42" s="960"/>
      <c r="N42" s="960"/>
    </row>
    <row r="43" spans="2:14" s="1327" customFormat="1" x14ac:dyDescent="0.25">
      <c r="B43" s="960"/>
      <c r="D43" s="960"/>
      <c r="M43" s="960"/>
      <c r="N43" s="960"/>
    </row>
    <row r="44" spans="2:14" s="1327" customFormat="1" x14ac:dyDescent="0.25">
      <c r="D44" s="960"/>
      <c r="M44" s="960"/>
      <c r="N44" s="960"/>
    </row>
    <row r="45" spans="2:14" s="1327" customFormat="1" x14ac:dyDescent="0.25">
      <c r="D45" s="960"/>
      <c r="M45" s="960"/>
      <c r="N45" s="960"/>
    </row>
    <row r="46" spans="2:14" s="1327" customFormat="1" x14ac:dyDescent="0.25">
      <c r="D46" s="960"/>
      <c r="M46" s="960"/>
      <c r="N46" s="960"/>
    </row>
    <row r="47" spans="2:14" s="1327" customFormat="1" x14ac:dyDescent="0.25">
      <c r="D47" s="960"/>
      <c r="M47" s="960"/>
      <c r="N47" s="960"/>
    </row>
    <row r="48" spans="2:14" s="1327" customFormat="1" x14ac:dyDescent="0.25">
      <c r="D48" s="960"/>
    </row>
    <row r="49" spans="4:4" s="1327" customFormat="1" x14ac:dyDescent="0.25">
      <c r="D49" s="960"/>
    </row>
    <row r="50" spans="4:4" s="1327" customFormat="1" x14ac:dyDescent="0.25">
      <c r="D50" s="960"/>
    </row>
    <row r="51" spans="4:4" s="1327" customFormat="1" x14ac:dyDescent="0.25">
      <c r="D51" s="960"/>
    </row>
    <row r="52" spans="4:4" s="1327" customFormat="1" x14ac:dyDescent="0.25">
      <c r="D52" s="960"/>
    </row>
    <row r="53" spans="4:4" s="1327" customFormat="1" x14ac:dyDescent="0.25">
      <c r="D53" s="960"/>
    </row>
    <row r="54" spans="4:4" s="1327" customFormat="1" x14ac:dyDescent="0.25">
      <c r="D54" s="960"/>
    </row>
    <row r="55" spans="4:4" s="1327" customFormat="1"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32</v>
      </c>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54" t="s">
        <v>442</v>
      </c>
      <c r="C3" s="1554"/>
      <c r="D3" s="1554"/>
      <c r="E3" s="1554"/>
      <c r="F3" s="1554"/>
      <c r="G3" s="1554"/>
      <c r="H3" s="1554"/>
      <c r="I3" s="1554"/>
      <c r="J3" s="1554"/>
      <c r="K3" s="1554"/>
      <c r="L3" s="1554"/>
      <c r="M3" s="1554"/>
      <c r="N3" s="1554"/>
      <c r="O3" s="1554"/>
      <c r="P3" s="1554"/>
    </row>
    <row r="4" spans="1:21" s="967" customFormat="1" ht="15.5" x14ac:dyDescent="0.25">
      <c r="B4" s="1475" t="str">
        <f>porsaad!$B$6</f>
        <v>Situación a 31 de agosto de 2025</v>
      </c>
      <c r="C4" s="1475"/>
      <c r="D4" s="1475"/>
      <c r="E4" s="1475"/>
      <c r="F4" s="1475"/>
      <c r="G4" s="1475"/>
      <c r="H4" s="1475"/>
      <c r="I4" s="1475"/>
      <c r="J4" s="1475"/>
      <c r="K4" s="1475"/>
      <c r="L4" s="1475"/>
      <c r="M4" s="1475"/>
      <c r="N4" s="1475"/>
      <c r="O4" s="1475"/>
      <c r="P4" s="1475"/>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76" t="s">
        <v>199</v>
      </c>
      <c r="D6" s="1677"/>
      <c r="E6" s="1677"/>
      <c r="F6" s="1677"/>
      <c r="G6" s="1677"/>
      <c r="H6" s="1677"/>
      <c r="I6" s="1677"/>
      <c r="J6" s="1677"/>
      <c r="K6" s="1677"/>
      <c r="L6" s="1677"/>
      <c r="M6" s="1677"/>
      <c r="N6" s="1677"/>
      <c r="O6" s="1677"/>
      <c r="P6" s="1678"/>
    </row>
    <row r="7" spans="1:21" s="967" customFormat="1" ht="57" customHeight="1" x14ac:dyDescent="0.25">
      <c r="B7" s="1679" t="s">
        <v>12</v>
      </c>
      <c r="C7" s="1681" t="s">
        <v>0</v>
      </c>
      <c r="D7" s="1682"/>
      <c r="E7" s="1674" t="s">
        <v>200</v>
      </c>
      <c r="F7" s="1683"/>
      <c r="G7" s="1684" t="s">
        <v>201</v>
      </c>
      <c r="H7" s="1685"/>
      <c r="I7" s="1684" t="s">
        <v>202</v>
      </c>
      <c r="J7" s="1685"/>
      <c r="K7" s="1684" t="s">
        <v>203</v>
      </c>
      <c r="L7" s="1685"/>
      <c r="M7" s="1684" t="s">
        <v>204</v>
      </c>
      <c r="N7" s="1685"/>
      <c r="O7" s="1674" t="s">
        <v>205</v>
      </c>
      <c r="P7" s="1675"/>
    </row>
    <row r="8" spans="1:21" s="972" customFormat="1" ht="12" customHeight="1" x14ac:dyDescent="0.25">
      <c r="B8" s="1680"/>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1981</v>
      </c>
      <c r="D9" s="976">
        <f>IFERROR(C9/$C9*100,"-")</f>
        <v>100</v>
      </c>
      <c r="E9" s="975">
        <v>0</v>
      </c>
      <c r="F9" s="976">
        <v>0</v>
      </c>
      <c r="G9" s="975">
        <v>1903</v>
      </c>
      <c r="H9" s="976">
        <v>96.062594649167082</v>
      </c>
      <c r="I9" s="975">
        <v>78</v>
      </c>
      <c r="J9" s="976">
        <v>3.937405350832913</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4408</v>
      </c>
      <c r="D10" s="980">
        <f t="shared" ref="D10:D26" si="1">IFERROR(C10/$C10*100,"-")</f>
        <v>100</v>
      </c>
      <c r="E10" s="979">
        <v>0</v>
      </c>
      <c r="F10" s="980">
        <v>0</v>
      </c>
      <c r="G10" s="979">
        <v>4109</v>
      </c>
      <c r="H10" s="980">
        <v>93.216878402903816</v>
      </c>
      <c r="I10" s="979">
        <v>299</v>
      </c>
      <c r="J10" s="980">
        <v>6.783121597096188</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1820</v>
      </c>
      <c r="D11" s="980">
        <f t="shared" si="1"/>
        <v>100</v>
      </c>
      <c r="E11" s="979">
        <v>72</v>
      </c>
      <c r="F11" s="980">
        <v>3.9560439560439558</v>
      </c>
      <c r="G11" s="979">
        <v>1579</v>
      </c>
      <c r="H11" s="980">
        <v>86.758241758241766</v>
      </c>
      <c r="I11" s="979">
        <v>142</v>
      </c>
      <c r="J11" s="980">
        <v>7.802197802197802</v>
      </c>
      <c r="K11" s="979">
        <v>2</v>
      </c>
      <c r="L11" s="980">
        <v>0.10989010989010989</v>
      </c>
      <c r="M11" s="979">
        <v>25</v>
      </c>
      <c r="N11" s="980">
        <v>1.3736263736263736</v>
      </c>
      <c r="O11" s="979">
        <v>0</v>
      </c>
      <c r="P11" s="980">
        <f t="shared" si="2"/>
        <v>0</v>
      </c>
      <c r="R11" s="977"/>
    </row>
    <row r="12" spans="1:21" s="962" customFormat="1" ht="16.5" customHeight="1" x14ac:dyDescent="0.25">
      <c r="A12" s="962">
        <v>4</v>
      </c>
      <c r="B12" s="978" t="s">
        <v>38</v>
      </c>
      <c r="C12" s="979">
        <f t="shared" si="0"/>
        <v>411</v>
      </c>
      <c r="D12" s="980">
        <f t="shared" si="1"/>
        <v>100</v>
      </c>
      <c r="E12" s="979">
        <v>0</v>
      </c>
      <c r="F12" s="980">
        <v>0</v>
      </c>
      <c r="G12" s="979">
        <v>376</v>
      </c>
      <c r="H12" s="980">
        <v>91.484184914841848</v>
      </c>
      <c r="I12" s="979">
        <v>35</v>
      </c>
      <c r="J12" s="980">
        <v>8.5158150851581507</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6473</v>
      </c>
      <c r="D13" s="980">
        <f t="shared" si="1"/>
        <v>100</v>
      </c>
      <c r="E13" s="979">
        <v>3277</v>
      </c>
      <c r="F13" s="980">
        <v>50.625675884443069</v>
      </c>
      <c r="G13" s="979">
        <v>1963</v>
      </c>
      <c r="H13" s="980">
        <v>30.325969411401204</v>
      </c>
      <c r="I13" s="979">
        <v>463</v>
      </c>
      <c r="J13" s="980">
        <v>7.1527885061022713</v>
      </c>
      <c r="K13" s="979">
        <v>760</v>
      </c>
      <c r="L13" s="980">
        <v>11.741078325351459</v>
      </c>
      <c r="M13" s="979">
        <v>10</v>
      </c>
      <c r="N13" s="980">
        <v>0.15448787270199291</v>
      </c>
      <c r="O13" s="979">
        <v>0</v>
      </c>
      <c r="P13" s="980">
        <f t="shared" si="2"/>
        <v>0</v>
      </c>
      <c r="R13" s="977"/>
    </row>
    <row r="14" spans="1:21" s="962" customFormat="1" ht="16.5" customHeight="1" x14ac:dyDescent="0.25">
      <c r="A14" s="962">
        <v>6</v>
      </c>
      <c r="B14" s="978" t="s">
        <v>5</v>
      </c>
      <c r="C14" s="979">
        <f t="shared" si="0"/>
        <v>203</v>
      </c>
      <c r="D14" s="980">
        <f t="shared" si="1"/>
        <v>100</v>
      </c>
      <c r="E14" s="979">
        <v>0</v>
      </c>
      <c r="F14" s="980">
        <v>0</v>
      </c>
      <c r="G14" s="979">
        <v>201</v>
      </c>
      <c r="H14" s="980">
        <v>99.01477832512316</v>
      </c>
      <c r="I14" s="979">
        <v>2</v>
      </c>
      <c r="J14" s="980">
        <v>0.98522167487684731</v>
      </c>
      <c r="K14" s="979">
        <v>0</v>
      </c>
      <c r="L14" s="980">
        <v>0</v>
      </c>
      <c r="M14" s="979">
        <v>0</v>
      </c>
      <c r="N14" s="980">
        <v>0</v>
      </c>
      <c r="O14" s="979">
        <v>0</v>
      </c>
      <c r="P14" s="980">
        <f t="shared" si="2"/>
        <v>0</v>
      </c>
      <c r="R14" s="977"/>
    </row>
    <row r="15" spans="1:21" s="963" customFormat="1" ht="16.5" customHeight="1" x14ac:dyDescent="0.25">
      <c r="A15" s="963">
        <v>7</v>
      </c>
      <c r="B15" s="978" t="s">
        <v>4</v>
      </c>
      <c r="C15" s="979">
        <f t="shared" si="0"/>
        <v>16108</v>
      </c>
      <c r="D15" s="980">
        <f t="shared" si="1"/>
        <v>100</v>
      </c>
      <c r="E15" s="979">
        <v>1321</v>
      </c>
      <c r="F15" s="980">
        <v>8.2008939657313142</v>
      </c>
      <c r="G15" s="979">
        <v>11433</v>
      </c>
      <c r="H15" s="980">
        <v>70.977154209088653</v>
      </c>
      <c r="I15" s="979">
        <v>1633</v>
      </c>
      <c r="J15" s="980">
        <v>10.137819716910853</v>
      </c>
      <c r="K15" s="979">
        <v>1721</v>
      </c>
      <c r="L15" s="980">
        <v>10.684132108269182</v>
      </c>
      <c r="M15" s="979">
        <v>0</v>
      </c>
      <c r="N15" s="980">
        <v>0</v>
      </c>
      <c r="O15" s="979">
        <v>0</v>
      </c>
      <c r="P15" s="980">
        <f t="shared" si="2"/>
        <v>0</v>
      </c>
      <c r="R15" s="977"/>
    </row>
    <row r="16" spans="1:21" s="963" customFormat="1" ht="16.5" customHeight="1" x14ac:dyDescent="0.25">
      <c r="A16" s="963">
        <v>8</v>
      </c>
      <c r="B16" s="978" t="s">
        <v>40</v>
      </c>
      <c r="C16" s="979">
        <f t="shared" si="0"/>
        <v>4064</v>
      </c>
      <c r="D16" s="980">
        <f t="shared" si="1"/>
        <v>100</v>
      </c>
      <c r="E16" s="979">
        <v>210</v>
      </c>
      <c r="F16" s="980">
        <v>5.1673228346456694</v>
      </c>
      <c r="G16" s="979">
        <v>3196</v>
      </c>
      <c r="H16" s="980">
        <v>78.641732283464577</v>
      </c>
      <c r="I16" s="979">
        <v>161</v>
      </c>
      <c r="J16" s="980">
        <v>3.9616141732283463</v>
      </c>
      <c r="K16" s="979">
        <v>497</v>
      </c>
      <c r="L16" s="980">
        <v>12.229330708661418</v>
      </c>
      <c r="M16" s="979">
        <v>0</v>
      </c>
      <c r="N16" s="980">
        <v>0</v>
      </c>
      <c r="O16" s="979">
        <v>0</v>
      </c>
      <c r="P16" s="980">
        <f t="shared" si="2"/>
        <v>0</v>
      </c>
      <c r="R16" s="977"/>
    </row>
    <row r="17" spans="1:18" s="963" customFormat="1" ht="16.5" customHeight="1" x14ac:dyDescent="0.25">
      <c r="A17" s="963">
        <v>9</v>
      </c>
      <c r="B17" s="978" t="s">
        <v>41</v>
      </c>
      <c r="C17" s="979">
        <f t="shared" si="0"/>
        <v>6473</v>
      </c>
      <c r="D17" s="980">
        <f t="shared" si="1"/>
        <v>100</v>
      </c>
      <c r="E17" s="979">
        <v>637</v>
      </c>
      <c r="F17" s="980">
        <v>9.840877491116947</v>
      </c>
      <c r="G17" s="979">
        <v>5473</v>
      </c>
      <c r="H17" s="980">
        <v>84.55121272980071</v>
      </c>
      <c r="I17" s="979">
        <v>363</v>
      </c>
      <c r="J17" s="980">
        <v>5.607909779082342</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8006</v>
      </c>
      <c r="D18" s="980">
        <f t="shared" si="1"/>
        <v>100</v>
      </c>
      <c r="E18" s="979">
        <v>3068</v>
      </c>
      <c r="F18" s="980">
        <v>38.321259055708218</v>
      </c>
      <c r="G18" s="979">
        <v>3403</v>
      </c>
      <c r="H18" s="980">
        <v>42.50562078441169</v>
      </c>
      <c r="I18" s="979">
        <v>564</v>
      </c>
      <c r="J18" s="980">
        <v>7.0447164626530094</v>
      </c>
      <c r="K18" s="979">
        <v>971</v>
      </c>
      <c r="L18" s="980">
        <v>12.12840369722708</v>
      </c>
      <c r="M18" s="979">
        <v>0</v>
      </c>
      <c r="N18" s="980">
        <v>0</v>
      </c>
      <c r="O18" s="979">
        <v>0</v>
      </c>
      <c r="P18" s="980">
        <f t="shared" si="2"/>
        <v>0</v>
      </c>
      <c r="R18" s="977"/>
    </row>
    <row r="19" spans="1:18" s="962" customFormat="1" ht="16.5" customHeight="1" x14ac:dyDescent="0.25">
      <c r="A19" s="962">
        <v>11</v>
      </c>
      <c r="B19" s="978" t="s">
        <v>2</v>
      </c>
      <c r="C19" s="979">
        <f t="shared" si="0"/>
        <v>6233</v>
      </c>
      <c r="D19" s="980">
        <f t="shared" si="1"/>
        <v>100</v>
      </c>
      <c r="E19" s="979">
        <v>3656</v>
      </c>
      <c r="F19" s="980">
        <v>58.655543077169902</v>
      </c>
      <c r="G19" s="979">
        <v>1936</v>
      </c>
      <c r="H19" s="980">
        <v>31.060484517888661</v>
      </c>
      <c r="I19" s="979">
        <v>337</v>
      </c>
      <c r="J19" s="980">
        <v>5.4067062409754536</v>
      </c>
      <c r="K19" s="979">
        <v>304</v>
      </c>
      <c r="L19" s="980">
        <v>4.877266163965988</v>
      </c>
      <c r="M19" s="979">
        <v>0</v>
      </c>
      <c r="N19" s="980">
        <v>0</v>
      </c>
      <c r="O19" s="979">
        <v>0</v>
      </c>
      <c r="P19" s="980">
        <f t="shared" si="2"/>
        <v>0</v>
      </c>
      <c r="R19" s="977"/>
    </row>
    <row r="20" spans="1:18" s="962" customFormat="1" ht="16.5" customHeight="1" x14ac:dyDescent="0.25">
      <c r="A20" s="962">
        <v>12</v>
      </c>
      <c r="B20" s="978" t="s">
        <v>35</v>
      </c>
      <c r="C20" s="979">
        <f t="shared" si="0"/>
        <v>6588</v>
      </c>
      <c r="D20" s="980">
        <f t="shared" si="1"/>
        <v>100</v>
      </c>
      <c r="E20" s="979">
        <v>650</v>
      </c>
      <c r="F20" s="980">
        <v>9.8664238008500291</v>
      </c>
      <c r="G20" s="979">
        <v>4442</v>
      </c>
      <c r="H20" s="980">
        <v>67.425622343655135</v>
      </c>
      <c r="I20" s="979">
        <v>1183</v>
      </c>
      <c r="J20" s="980">
        <v>17.956891317547054</v>
      </c>
      <c r="K20" s="979">
        <v>313</v>
      </c>
      <c r="L20" s="980">
        <v>4.7510625379477842</v>
      </c>
      <c r="M20" s="979">
        <v>0</v>
      </c>
      <c r="N20" s="980">
        <v>0</v>
      </c>
      <c r="O20" s="979">
        <v>0</v>
      </c>
      <c r="P20" s="980">
        <f t="shared" si="2"/>
        <v>0</v>
      </c>
      <c r="R20" s="977"/>
    </row>
    <row r="21" spans="1:18" s="962" customFormat="1" ht="16.5" customHeight="1" x14ac:dyDescent="0.25">
      <c r="A21" s="962">
        <v>13</v>
      </c>
      <c r="B21" s="978" t="s">
        <v>42</v>
      </c>
      <c r="C21" s="979">
        <f t="shared" si="0"/>
        <v>13831</v>
      </c>
      <c r="D21" s="980">
        <f t="shared" si="1"/>
        <v>100</v>
      </c>
      <c r="E21" s="979">
        <v>1434</v>
      </c>
      <c r="F21" s="980">
        <v>10.368013881859591</v>
      </c>
      <c r="G21" s="979">
        <v>9571</v>
      </c>
      <c r="H21" s="980">
        <v>69.199624032969425</v>
      </c>
      <c r="I21" s="979">
        <v>1052</v>
      </c>
      <c r="J21" s="980">
        <v>7.6061022341117779</v>
      </c>
      <c r="K21" s="979">
        <v>1774</v>
      </c>
      <c r="L21" s="980">
        <v>12.826259851059216</v>
      </c>
      <c r="M21" s="979">
        <v>0</v>
      </c>
      <c r="N21" s="980">
        <v>0</v>
      </c>
      <c r="O21" s="979">
        <v>0</v>
      </c>
      <c r="P21" s="980">
        <f t="shared" si="2"/>
        <v>0</v>
      </c>
      <c r="R21" s="977"/>
    </row>
    <row r="22" spans="1:18" s="962" customFormat="1" ht="16.5" customHeight="1" x14ac:dyDescent="0.25">
      <c r="A22" s="962">
        <v>14</v>
      </c>
      <c r="B22" s="978" t="s">
        <v>43</v>
      </c>
      <c r="C22" s="979">
        <f t="shared" si="0"/>
        <v>1009</v>
      </c>
      <c r="D22" s="980">
        <f t="shared" si="1"/>
        <v>100</v>
      </c>
      <c r="E22" s="979">
        <v>2</v>
      </c>
      <c r="F22" s="980">
        <v>0.19821605550049554</v>
      </c>
      <c r="G22" s="979">
        <v>741</v>
      </c>
      <c r="H22" s="980">
        <v>73.439048562933593</v>
      </c>
      <c r="I22" s="979">
        <v>104</v>
      </c>
      <c r="J22" s="980">
        <v>10.307234886025768</v>
      </c>
      <c r="K22" s="979">
        <v>162</v>
      </c>
      <c r="L22" s="980">
        <v>16.055500495540141</v>
      </c>
      <c r="M22" s="979">
        <v>0</v>
      </c>
      <c r="N22" s="980">
        <v>0</v>
      </c>
      <c r="O22" s="979">
        <v>0</v>
      </c>
      <c r="P22" s="980">
        <f t="shared" si="2"/>
        <v>0</v>
      </c>
      <c r="R22" s="977"/>
    </row>
    <row r="23" spans="1:18" s="962" customFormat="1" ht="16.5" customHeight="1" x14ac:dyDescent="0.25">
      <c r="A23" s="962">
        <v>15</v>
      </c>
      <c r="B23" s="978" t="s">
        <v>44</v>
      </c>
      <c r="C23" s="979">
        <f t="shared" si="0"/>
        <v>749</v>
      </c>
      <c r="D23" s="980">
        <f t="shared" si="1"/>
        <v>100</v>
      </c>
      <c r="E23" s="979">
        <v>492</v>
      </c>
      <c r="F23" s="980">
        <v>65.687583444592789</v>
      </c>
      <c r="G23" s="979">
        <v>213</v>
      </c>
      <c r="H23" s="980">
        <v>28.437917222963954</v>
      </c>
      <c r="I23" s="979">
        <v>44</v>
      </c>
      <c r="J23" s="980">
        <v>5.8744993324432571</v>
      </c>
      <c r="K23" s="979">
        <v>0</v>
      </c>
      <c r="L23" s="980">
        <v>0</v>
      </c>
      <c r="M23" s="979">
        <v>0</v>
      </c>
      <c r="N23" s="980">
        <v>0</v>
      </c>
      <c r="O23" s="979">
        <v>0</v>
      </c>
      <c r="P23" s="980">
        <f t="shared" si="2"/>
        <v>0</v>
      </c>
      <c r="R23" s="977"/>
    </row>
    <row r="24" spans="1:18" s="962" customFormat="1" ht="16.5" customHeight="1" x14ac:dyDescent="0.25">
      <c r="A24" s="962">
        <v>16</v>
      </c>
      <c r="B24" s="978" t="s">
        <v>45</v>
      </c>
      <c r="C24" s="979">
        <f t="shared" si="0"/>
        <v>666</v>
      </c>
      <c r="D24" s="980">
        <f t="shared" si="1"/>
        <v>100</v>
      </c>
      <c r="E24" s="979">
        <v>0</v>
      </c>
      <c r="F24" s="980">
        <v>0</v>
      </c>
      <c r="G24" s="979">
        <v>666</v>
      </c>
      <c r="H24" s="980">
        <v>100</v>
      </c>
      <c r="I24" s="979">
        <v>0</v>
      </c>
      <c r="J24" s="980">
        <v>0</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450</v>
      </c>
      <c r="D25" s="980">
        <f t="shared" si="1"/>
        <v>100</v>
      </c>
      <c r="E25" s="979">
        <v>0</v>
      </c>
      <c r="F25" s="980">
        <v>0</v>
      </c>
      <c r="G25" s="979">
        <v>434</v>
      </c>
      <c r="H25" s="980">
        <v>96.444444444444443</v>
      </c>
      <c r="I25" s="979">
        <v>16</v>
      </c>
      <c r="J25" s="980">
        <v>3.5555555555555554</v>
      </c>
      <c r="K25" s="979">
        <v>0</v>
      </c>
      <c r="L25" s="980">
        <v>0</v>
      </c>
      <c r="M25" s="979">
        <v>0</v>
      </c>
      <c r="N25" s="980">
        <v>0</v>
      </c>
      <c r="O25" s="979">
        <v>0</v>
      </c>
      <c r="P25" s="980">
        <f t="shared" si="2"/>
        <v>0</v>
      </c>
      <c r="R25" s="977"/>
    </row>
    <row r="26" spans="1:18" s="962" customFormat="1" ht="16.5" customHeight="1" x14ac:dyDescent="0.25">
      <c r="B26" s="981" t="s">
        <v>1</v>
      </c>
      <c r="C26" s="982">
        <f t="shared" si="0"/>
        <v>0</v>
      </c>
      <c r="D26" s="983" t="str">
        <f t="shared" si="1"/>
        <v>-</v>
      </c>
      <c r="E26" s="982">
        <v>0</v>
      </c>
      <c r="F26" s="983" t="s">
        <v>363</v>
      </c>
      <c r="G26" s="982">
        <v>0</v>
      </c>
      <c r="H26" s="983" t="s">
        <v>363</v>
      </c>
      <c r="I26" s="982">
        <v>0</v>
      </c>
      <c r="J26" s="983" t="s">
        <v>363</v>
      </c>
      <c r="K26" s="982">
        <v>0</v>
      </c>
      <c r="L26" s="983" t="s">
        <v>363</v>
      </c>
      <c r="M26" s="982">
        <v>0</v>
      </c>
      <c r="N26" s="983" t="s">
        <v>363</v>
      </c>
      <c r="O26" s="982">
        <v>0</v>
      </c>
      <c r="P26" s="983" t="str">
        <f t="shared" si="2"/>
        <v>-</v>
      </c>
      <c r="R26" s="977"/>
    </row>
    <row r="27" spans="1:18" s="1287" customFormat="1" x14ac:dyDescent="0.25">
      <c r="B27" s="1288" t="s">
        <v>0</v>
      </c>
      <c r="C27" s="1291">
        <f>SUM(C9:C26)</f>
        <v>79473</v>
      </c>
      <c r="D27" s="1292">
        <f>C27/$C27*100</f>
        <v>100</v>
      </c>
      <c r="E27" s="1291">
        <f>SUM(E9:E26)</f>
        <v>14819</v>
      </c>
      <c r="F27" s="1292">
        <f>E27/$C27*100</f>
        <v>18.646584374567464</v>
      </c>
      <c r="G27" s="1291">
        <f>SUM(G9:G26)</f>
        <v>51639</v>
      </c>
      <c r="H27" s="1292">
        <f>G27/$C27*100</f>
        <v>64.976784568343973</v>
      </c>
      <c r="I27" s="1291">
        <f>SUM(I9:I26)</f>
        <v>6476</v>
      </c>
      <c r="J27" s="1292">
        <f>I27/$C27*100</f>
        <v>8.1486794257169102</v>
      </c>
      <c r="K27" s="1291">
        <f>SUM(K9:K26)</f>
        <v>6504</v>
      </c>
      <c r="L27" s="1292">
        <f>K27/$C27*100</f>
        <v>8.1839115171190215</v>
      </c>
      <c r="M27" s="1291">
        <f>SUM(M9:M26)</f>
        <v>35</v>
      </c>
      <c r="N27" s="1292">
        <f>M27/$C27*100</f>
        <v>4.4040114252639262E-2</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220" customFormat="1" x14ac:dyDescent="0.25">
      <c r="B42" s="964"/>
      <c r="D42" s="964"/>
      <c r="M42" s="964"/>
      <c r="N42" s="964"/>
    </row>
    <row r="43" spans="2:14" s="1220" customFormat="1" x14ac:dyDescent="0.25">
      <c r="B43" s="964"/>
      <c r="D43" s="964"/>
      <c r="M43" s="964"/>
      <c r="N43" s="964"/>
    </row>
    <row r="44" spans="2:14" s="1220" customFormat="1" x14ac:dyDescent="0.25">
      <c r="D44" s="964"/>
      <c r="M44" s="964"/>
      <c r="N44" s="964"/>
    </row>
    <row r="45" spans="2:14" s="1220" customFormat="1" x14ac:dyDescent="0.25">
      <c r="B45" s="1220" t="s">
        <v>39</v>
      </c>
      <c r="G45" s="1220">
        <f>IFERROR(GETPIVOTDATA("ID PRESTACION
COUNT",#REF!,"CCAA",$B45,"Grado Resuelto",$B$1,"Subtipo",G$1),0)</f>
        <v>0</v>
      </c>
    </row>
    <row r="46" spans="2:14" s="1220" customFormat="1" x14ac:dyDescent="0.25">
      <c r="B46" s="1220" t="s">
        <v>47</v>
      </c>
      <c r="G46" s="1220">
        <f>IFERROR(GETPIVOTDATA("ID PRESTACION
COUNT",#REF!,"CCAA",$B46,"Grado Resuelto",$B$1,"Subtipo",G$1),0)</f>
        <v>0</v>
      </c>
    </row>
    <row r="47" spans="2:14" s="1220" customFormat="1" x14ac:dyDescent="0.25">
      <c r="D47" s="964"/>
      <c r="M47" s="964"/>
      <c r="N47" s="964"/>
    </row>
    <row r="48" spans="2:14" s="1220" customFormat="1" x14ac:dyDescent="0.25">
      <c r="D48" s="964"/>
    </row>
    <row r="49" spans="4:4" s="1327" customFormat="1" x14ac:dyDescent="0.25">
      <c r="D49" s="960"/>
    </row>
    <row r="50" spans="4:4" s="1327" customFormat="1" x14ac:dyDescent="0.25">
      <c r="D50" s="960"/>
    </row>
    <row r="51" spans="4:4" x14ac:dyDescent="0.25">
      <c r="D51" s="960"/>
    </row>
    <row r="52" spans="4:4" x14ac:dyDescent="0.25">
      <c r="D52" s="960"/>
    </row>
    <row r="53" spans="4:4" x14ac:dyDescent="0.25">
      <c r="D53" s="960"/>
    </row>
    <row r="54" spans="4:4" x14ac:dyDescent="0.25">
      <c r="D54" s="960"/>
    </row>
    <row r="55" spans="4:4"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453125"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33</v>
      </c>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54" t="s">
        <v>441</v>
      </c>
      <c r="C3" s="1554"/>
      <c r="D3" s="1554"/>
      <c r="E3" s="1554"/>
      <c r="F3" s="1554"/>
      <c r="G3" s="1554"/>
      <c r="H3" s="1554"/>
      <c r="I3" s="1554"/>
      <c r="J3" s="1554"/>
      <c r="K3" s="1554"/>
      <c r="L3" s="1554"/>
      <c r="M3" s="1554"/>
      <c r="N3" s="1554"/>
      <c r="O3" s="1554"/>
      <c r="P3" s="1554"/>
    </row>
    <row r="4" spans="1:21" s="967" customFormat="1" ht="15.5" x14ac:dyDescent="0.25">
      <c r="B4" s="1475" t="str">
        <f>porsaad!$B$6</f>
        <v>Situación a 31 de agosto de 2025</v>
      </c>
      <c r="C4" s="1475"/>
      <c r="D4" s="1475"/>
      <c r="E4" s="1475"/>
      <c r="F4" s="1475"/>
      <c r="G4" s="1475"/>
      <c r="H4" s="1475"/>
      <c r="I4" s="1475"/>
      <c r="J4" s="1475"/>
      <c r="K4" s="1475"/>
      <c r="L4" s="1475"/>
      <c r="M4" s="1475"/>
      <c r="N4" s="1475"/>
      <c r="O4" s="1475"/>
      <c r="P4" s="1475"/>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76" t="s">
        <v>199</v>
      </c>
      <c r="D6" s="1677"/>
      <c r="E6" s="1677"/>
      <c r="F6" s="1677"/>
      <c r="G6" s="1677"/>
      <c r="H6" s="1677"/>
      <c r="I6" s="1677"/>
      <c r="J6" s="1677"/>
      <c r="K6" s="1677"/>
      <c r="L6" s="1677"/>
      <c r="M6" s="1677"/>
      <c r="N6" s="1677"/>
      <c r="O6" s="1677"/>
      <c r="P6" s="1678"/>
    </row>
    <row r="7" spans="1:21" s="967" customFormat="1" ht="57" customHeight="1" x14ac:dyDescent="0.25">
      <c r="B7" s="1679" t="s">
        <v>12</v>
      </c>
      <c r="C7" s="1681" t="s">
        <v>0</v>
      </c>
      <c r="D7" s="1682"/>
      <c r="E7" s="1674" t="s">
        <v>200</v>
      </c>
      <c r="F7" s="1683"/>
      <c r="G7" s="1684" t="s">
        <v>201</v>
      </c>
      <c r="H7" s="1685"/>
      <c r="I7" s="1684" t="s">
        <v>202</v>
      </c>
      <c r="J7" s="1685"/>
      <c r="K7" s="1684" t="s">
        <v>203</v>
      </c>
      <c r="L7" s="1685"/>
      <c r="M7" s="1684" t="s">
        <v>204</v>
      </c>
      <c r="N7" s="1685"/>
      <c r="O7" s="1674" t="s">
        <v>205</v>
      </c>
      <c r="P7" s="1675"/>
    </row>
    <row r="8" spans="1:21" s="972" customFormat="1" ht="12" customHeight="1" x14ac:dyDescent="0.25">
      <c r="B8" s="1680"/>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1951</v>
      </c>
      <c r="D9" s="976">
        <f>IFERROR(C9/$C9*100,"-")</f>
        <v>100</v>
      </c>
      <c r="E9" s="975">
        <v>0</v>
      </c>
      <c r="F9" s="976">
        <v>0</v>
      </c>
      <c r="G9" s="975">
        <v>1822</v>
      </c>
      <c r="H9" s="976">
        <v>93.38800615069195</v>
      </c>
      <c r="I9" s="975">
        <v>129</v>
      </c>
      <c r="J9" s="976">
        <v>6.611993849308047</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4119</v>
      </c>
      <c r="D10" s="980">
        <f t="shared" ref="D10:D26" si="1">IFERROR(C10/$C10*100,"-")</f>
        <v>100</v>
      </c>
      <c r="E10" s="979">
        <v>0</v>
      </c>
      <c r="F10" s="980">
        <v>0</v>
      </c>
      <c r="G10" s="979">
        <v>3762</v>
      </c>
      <c r="H10" s="980">
        <v>91.332847778587038</v>
      </c>
      <c r="I10" s="979">
        <v>357</v>
      </c>
      <c r="J10" s="980">
        <v>8.6671522214129642</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1986</v>
      </c>
      <c r="D11" s="980">
        <f t="shared" si="1"/>
        <v>100</v>
      </c>
      <c r="E11" s="979">
        <v>107</v>
      </c>
      <c r="F11" s="980">
        <v>5.3877139979859008</v>
      </c>
      <c r="G11" s="979">
        <v>1592</v>
      </c>
      <c r="H11" s="980">
        <v>80.161127895266873</v>
      </c>
      <c r="I11" s="979">
        <v>221</v>
      </c>
      <c r="J11" s="980">
        <v>11.127895266868077</v>
      </c>
      <c r="K11" s="979">
        <v>1</v>
      </c>
      <c r="L11" s="980">
        <v>5.0352467270896276E-2</v>
      </c>
      <c r="M11" s="979">
        <v>65</v>
      </c>
      <c r="N11" s="980">
        <v>3.272910372608258</v>
      </c>
      <c r="O11" s="979">
        <v>0</v>
      </c>
      <c r="P11" s="980">
        <f t="shared" si="2"/>
        <v>0</v>
      </c>
      <c r="R11" s="977"/>
    </row>
    <row r="12" spans="1:21" s="962" customFormat="1" ht="16.5" customHeight="1" x14ac:dyDescent="0.25">
      <c r="A12" s="962">
        <v>4</v>
      </c>
      <c r="B12" s="978" t="s">
        <v>38</v>
      </c>
      <c r="C12" s="979">
        <f t="shared" si="0"/>
        <v>390</v>
      </c>
      <c r="D12" s="980">
        <f t="shared" si="1"/>
        <v>100</v>
      </c>
      <c r="E12" s="979">
        <v>0</v>
      </c>
      <c r="F12" s="980">
        <v>0</v>
      </c>
      <c r="G12" s="979">
        <v>319</v>
      </c>
      <c r="H12" s="980">
        <v>81.794871794871796</v>
      </c>
      <c r="I12" s="979">
        <v>71</v>
      </c>
      <c r="J12" s="980">
        <v>18.205128205128204</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7290</v>
      </c>
      <c r="D13" s="980">
        <f t="shared" si="1"/>
        <v>100</v>
      </c>
      <c r="E13" s="979">
        <v>3903</v>
      </c>
      <c r="F13" s="980">
        <v>53.539094650205769</v>
      </c>
      <c r="G13" s="979">
        <v>1617</v>
      </c>
      <c r="H13" s="980">
        <v>22.181069958847736</v>
      </c>
      <c r="I13" s="979">
        <v>648</v>
      </c>
      <c r="J13" s="980">
        <v>8.8888888888888893</v>
      </c>
      <c r="K13" s="979">
        <v>1091</v>
      </c>
      <c r="L13" s="980">
        <v>14.965706447187928</v>
      </c>
      <c r="M13" s="979">
        <v>31</v>
      </c>
      <c r="N13" s="980">
        <v>0.42524005486968447</v>
      </c>
      <c r="O13" s="979">
        <v>0</v>
      </c>
      <c r="P13" s="980">
        <f t="shared" si="2"/>
        <v>0</v>
      </c>
      <c r="R13" s="977"/>
    </row>
    <row r="14" spans="1:21" s="962" customFormat="1" ht="16.5" customHeight="1" x14ac:dyDescent="0.25">
      <c r="A14" s="962">
        <v>6</v>
      </c>
      <c r="B14" s="978" t="s">
        <v>5</v>
      </c>
      <c r="C14" s="979">
        <f t="shared" si="0"/>
        <v>246</v>
      </c>
      <c r="D14" s="980">
        <f t="shared" si="1"/>
        <v>100</v>
      </c>
      <c r="E14" s="979">
        <v>0</v>
      </c>
      <c r="F14" s="980">
        <v>0</v>
      </c>
      <c r="G14" s="979">
        <v>239</v>
      </c>
      <c r="H14" s="980">
        <v>97.154471544715449</v>
      </c>
      <c r="I14" s="979">
        <v>5</v>
      </c>
      <c r="J14" s="980">
        <v>2.0325203252032518</v>
      </c>
      <c r="K14" s="979">
        <v>2</v>
      </c>
      <c r="L14" s="980">
        <v>0.81300813008130091</v>
      </c>
      <c r="M14" s="979">
        <v>0</v>
      </c>
      <c r="N14" s="980">
        <v>0</v>
      </c>
      <c r="O14" s="979">
        <v>0</v>
      </c>
      <c r="P14" s="980">
        <f t="shared" si="2"/>
        <v>0</v>
      </c>
      <c r="R14" s="977"/>
    </row>
    <row r="15" spans="1:21" s="963" customFormat="1" ht="16.5" customHeight="1" x14ac:dyDescent="0.25">
      <c r="A15" s="963">
        <v>7</v>
      </c>
      <c r="B15" s="978" t="s">
        <v>4</v>
      </c>
      <c r="C15" s="979">
        <f t="shared" si="0"/>
        <v>15887</v>
      </c>
      <c r="D15" s="980">
        <f t="shared" si="1"/>
        <v>100</v>
      </c>
      <c r="E15" s="979">
        <v>2024</v>
      </c>
      <c r="F15" s="980">
        <v>12.739976081072573</v>
      </c>
      <c r="G15" s="979">
        <v>9871</v>
      </c>
      <c r="H15" s="980">
        <v>62.132561213570845</v>
      </c>
      <c r="I15" s="979">
        <v>2012</v>
      </c>
      <c r="J15" s="980">
        <v>12.664442626046455</v>
      </c>
      <c r="K15" s="979">
        <v>1980</v>
      </c>
      <c r="L15" s="980">
        <v>12.463020079310127</v>
      </c>
      <c r="M15" s="979">
        <v>0</v>
      </c>
      <c r="N15" s="980">
        <v>0</v>
      </c>
      <c r="O15" s="979">
        <v>0</v>
      </c>
      <c r="P15" s="980">
        <f t="shared" si="2"/>
        <v>0</v>
      </c>
      <c r="R15" s="977"/>
    </row>
    <row r="16" spans="1:21" s="963" customFormat="1" ht="16.5" customHeight="1" x14ac:dyDescent="0.25">
      <c r="A16" s="963">
        <v>8</v>
      </c>
      <c r="B16" s="978" t="s">
        <v>40</v>
      </c>
      <c r="C16" s="979">
        <f t="shared" si="0"/>
        <v>4533</v>
      </c>
      <c r="D16" s="980">
        <f t="shared" si="1"/>
        <v>100</v>
      </c>
      <c r="E16" s="979">
        <v>379</v>
      </c>
      <c r="F16" s="980">
        <v>8.3609088903595854</v>
      </c>
      <c r="G16" s="979">
        <v>3207</v>
      </c>
      <c r="H16" s="980">
        <v>70.747849106551953</v>
      </c>
      <c r="I16" s="979">
        <v>242</v>
      </c>
      <c r="J16" s="980">
        <v>5.3386278402823732</v>
      </c>
      <c r="K16" s="979">
        <v>705</v>
      </c>
      <c r="L16" s="980">
        <v>15.552614162806089</v>
      </c>
      <c r="M16" s="979">
        <v>0</v>
      </c>
      <c r="N16" s="980">
        <v>0</v>
      </c>
      <c r="O16" s="979">
        <v>0</v>
      </c>
      <c r="P16" s="980">
        <f t="shared" si="2"/>
        <v>0</v>
      </c>
      <c r="R16" s="977"/>
    </row>
    <row r="17" spans="1:18" s="963" customFormat="1" ht="16.5" customHeight="1" x14ac:dyDescent="0.25">
      <c r="A17" s="963">
        <v>9</v>
      </c>
      <c r="B17" s="978" t="s">
        <v>41</v>
      </c>
      <c r="C17" s="979">
        <f t="shared" si="0"/>
        <v>11613</v>
      </c>
      <c r="D17" s="980">
        <f t="shared" si="1"/>
        <v>100</v>
      </c>
      <c r="E17" s="979">
        <v>1895</v>
      </c>
      <c r="F17" s="980">
        <v>16.317919572892446</v>
      </c>
      <c r="G17" s="979">
        <v>8449</v>
      </c>
      <c r="H17" s="980">
        <v>72.7546714888487</v>
      </c>
      <c r="I17" s="979">
        <v>1269</v>
      </c>
      <c r="J17" s="980">
        <v>10.927408938258848</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10280</v>
      </c>
      <c r="D18" s="980">
        <f t="shared" si="1"/>
        <v>100</v>
      </c>
      <c r="E18" s="979">
        <v>5073</v>
      </c>
      <c r="F18" s="980">
        <v>49.348249027237358</v>
      </c>
      <c r="G18" s="979">
        <v>3795</v>
      </c>
      <c r="H18" s="980">
        <v>36.916342412451364</v>
      </c>
      <c r="I18" s="979">
        <v>349</v>
      </c>
      <c r="J18" s="980">
        <v>3.3949416342412451</v>
      </c>
      <c r="K18" s="979">
        <v>1063</v>
      </c>
      <c r="L18" s="980">
        <v>10.340466926070038</v>
      </c>
      <c r="M18" s="979">
        <v>0</v>
      </c>
      <c r="N18" s="980">
        <v>0</v>
      </c>
      <c r="O18" s="979">
        <v>0</v>
      </c>
      <c r="P18" s="980">
        <f t="shared" si="2"/>
        <v>0</v>
      </c>
      <c r="R18" s="977"/>
    </row>
    <row r="19" spans="1:18" s="962" customFormat="1" ht="16.5" customHeight="1" x14ac:dyDescent="0.25">
      <c r="A19" s="962">
        <v>11</v>
      </c>
      <c r="B19" s="978" t="s">
        <v>2</v>
      </c>
      <c r="C19" s="979">
        <f t="shared" si="0"/>
        <v>6896</v>
      </c>
      <c r="D19" s="980">
        <f t="shared" si="1"/>
        <v>100</v>
      </c>
      <c r="E19" s="979">
        <v>4627</v>
      </c>
      <c r="F19" s="980">
        <v>67.096867749419957</v>
      </c>
      <c r="G19" s="979">
        <v>1386</v>
      </c>
      <c r="H19" s="980">
        <v>20.09860788863109</v>
      </c>
      <c r="I19" s="979">
        <v>364</v>
      </c>
      <c r="J19" s="980">
        <v>5.2784222737819029</v>
      </c>
      <c r="K19" s="979">
        <v>519</v>
      </c>
      <c r="L19" s="980">
        <v>7.5261020881670539</v>
      </c>
      <c r="M19" s="979">
        <v>0</v>
      </c>
      <c r="N19" s="980">
        <v>0</v>
      </c>
      <c r="O19" s="979">
        <v>0</v>
      </c>
      <c r="P19" s="980">
        <f t="shared" si="2"/>
        <v>0</v>
      </c>
      <c r="R19" s="977"/>
    </row>
    <row r="20" spans="1:18" s="962" customFormat="1" ht="16.5" customHeight="1" x14ac:dyDescent="0.25">
      <c r="A20" s="962">
        <v>12</v>
      </c>
      <c r="B20" s="978" t="s">
        <v>35</v>
      </c>
      <c r="C20" s="979">
        <f t="shared" si="0"/>
        <v>6189</v>
      </c>
      <c r="D20" s="980">
        <f t="shared" si="1"/>
        <v>100</v>
      </c>
      <c r="E20" s="979">
        <v>1440</v>
      </c>
      <c r="F20" s="980">
        <v>23.267086766844404</v>
      </c>
      <c r="G20" s="979">
        <v>2825</v>
      </c>
      <c r="H20" s="980">
        <v>45.645500080788501</v>
      </c>
      <c r="I20" s="979">
        <v>1194</v>
      </c>
      <c r="J20" s="980">
        <v>19.292292777508482</v>
      </c>
      <c r="K20" s="979">
        <v>730</v>
      </c>
      <c r="L20" s="980">
        <v>11.79512037485862</v>
      </c>
      <c r="M20" s="979">
        <v>0</v>
      </c>
      <c r="N20" s="980">
        <v>0</v>
      </c>
      <c r="O20" s="979">
        <v>0</v>
      </c>
      <c r="P20" s="980">
        <f t="shared" si="2"/>
        <v>0</v>
      </c>
      <c r="R20" s="977"/>
    </row>
    <row r="21" spans="1:18" s="962" customFormat="1" ht="16.5" customHeight="1" x14ac:dyDescent="0.25">
      <c r="A21" s="962">
        <v>13</v>
      </c>
      <c r="B21" s="978" t="s">
        <v>42</v>
      </c>
      <c r="C21" s="979">
        <f t="shared" si="0"/>
        <v>11114</v>
      </c>
      <c r="D21" s="980">
        <f t="shared" si="1"/>
        <v>100</v>
      </c>
      <c r="E21" s="979">
        <v>1175</v>
      </c>
      <c r="F21" s="980">
        <v>10.572251214684183</v>
      </c>
      <c r="G21" s="979">
        <v>6700</v>
      </c>
      <c r="H21" s="980">
        <v>60.284326075220442</v>
      </c>
      <c r="I21" s="979">
        <v>982</v>
      </c>
      <c r="J21" s="980">
        <v>8.8357027172935041</v>
      </c>
      <c r="K21" s="979">
        <v>2257</v>
      </c>
      <c r="L21" s="980">
        <v>20.307719992801871</v>
      </c>
      <c r="M21" s="979">
        <v>0</v>
      </c>
      <c r="N21" s="980">
        <v>0</v>
      </c>
      <c r="O21" s="979">
        <v>0</v>
      </c>
      <c r="P21" s="980">
        <f t="shared" si="2"/>
        <v>0</v>
      </c>
      <c r="R21" s="977"/>
    </row>
    <row r="22" spans="1:18" s="962" customFormat="1" ht="16.5" customHeight="1" x14ac:dyDescent="0.25">
      <c r="A22" s="962">
        <v>14</v>
      </c>
      <c r="B22" s="978" t="s">
        <v>43</v>
      </c>
      <c r="C22" s="979">
        <f t="shared" si="0"/>
        <v>539</v>
      </c>
      <c r="D22" s="980">
        <f t="shared" si="1"/>
        <v>100</v>
      </c>
      <c r="E22" s="979">
        <v>0</v>
      </c>
      <c r="F22" s="980">
        <v>0</v>
      </c>
      <c r="G22" s="979">
        <v>246</v>
      </c>
      <c r="H22" s="980">
        <v>45.640074211502785</v>
      </c>
      <c r="I22" s="979">
        <v>135</v>
      </c>
      <c r="J22" s="980">
        <v>25.046382189239331</v>
      </c>
      <c r="K22" s="979">
        <v>158</v>
      </c>
      <c r="L22" s="980">
        <v>29.313543599257883</v>
      </c>
      <c r="M22" s="979">
        <v>0</v>
      </c>
      <c r="N22" s="980">
        <v>0</v>
      </c>
      <c r="O22" s="979">
        <v>0</v>
      </c>
      <c r="P22" s="980">
        <f t="shared" si="2"/>
        <v>0</v>
      </c>
      <c r="R22" s="977"/>
    </row>
    <row r="23" spans="1:18" s="962" customFormat="1" ht="16.5" customHeight="1" x14ac:dyDescent="0.25">
      <c r="A23" s="962">
        <v>15</v>
      </c>
      <c r="B23" s="978" t="s">
        <v>44</v>
      </c>
      <c r="C23" s="979">
        <f t="shared" si="0"/>
        <v>1467</v>
      </c>
      <c r="D23" s="980">
        <f t="shared" si="1"/>
        <v>100</v>
      </c>
      <c r="E23" s="979">
        <v>667</v>
      </c>
      <c r="F23" s="980">
        <v>45.466939331970011</v>
      </c>
      <c r="G23" s="979">
        <v>662</v>
      </c>
      <c r="H23" s="980">
        <v>45.126107702794819</v>
      </c>
      <c r="I23" s="979">
        <v>137</v>
      </c>
      <c r="J23" s="980">
        <v>9.3387866394001353</v>
      </c>
      <c r="K23" s="979">
        <v>1</v>
      </c>
      <c r="L23" s="980">
        <v>6.8166325835037497E-2</v>
      </c>
      <c r="M23" s="979">
        <v>0</v>
      </c>
      <c r="N23" s="980">
        <v>0</v>
      </c>
      <c r="O23" s="979">
        <v>0</v>
      </c>
      <c r="P23" s="980">
        <f t="shared" si="2"/>
        <v>0</v>
      </c>
      <c r="R23" s="977"/>
    </row>
    <row r="24" spans="1:18" s="962" customFormat="1" ht="16.5" customHeight="1" x14ac:dyDescent="0.25">
      <c r="A24" s="962">
        <v>16</v>
      </c>
      <c r="B24" s="978" t="s">
        <v>45</v>
      </c>
      <c r="C24" s="979">
        <f t="shared" si="0"/>
        <v>699</v>
      </c>
      <c r="D24" s="980">
        <f t="shared" si="1"/>
        <v>100</v>
      </c>
      <c r="E24" s="979">
        <v>0</v>
      </c>
      <c r="F24" s="980">
        <v>0</v>
      </c>
      <c r="G24" s="979">
        <v>694</v>
      </c>
      <c r="H24" s="980">
        <v>99.284692417739635</v>
      </c>
      <c r="I24" s="979">
        <v>5</v>
      </c>
      <c r="J24" s="980">
        <v>0.71530758226037194</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549</v>
      </c>
      <c r="D25" s="980">
        <f t="shared" si="1"/>
        <v>100</v>
      </c>
      <c r="E25" s="979">
        <v>0</v>
      </c>
      <c r="F25" s="980">
        <v>0</v>
      </c>
      <c r="G25" s="979">
        <v>510</v>
      </c>
      <c r="H25" s="980">
        <v>92.896174863387984</v>
      </c>
      <c r="I25" s="979">
        <v>39</v>
      </c>
      <c r="J25" s="980">
        <v>7.1038251366120218</v>
      </c>
      <c r="K25" s="979">
        <v>0</v>
      </c>
      <c r="L25" s="980">
        <v>0</v>
      </c>
      <c r="M25" s="979">
        <v>0</v>
      </c>
      <c r="N25" s="980">
        <v>0</v>
      </c>
      <c r="O25" s="979">
        <v>0</v>
      </c>
      <c r="P25" s="980">
        <f t="shared" si="2"/>
        <v>0</v>
      </c>
      <c r="R25" s="977"/>
    </row>
    <row r="26" spans="1:18" s="962" customFormat="1" ht="16.5" customHeight="1" x14ac:dyDescent="0.25">
      <c r="B26" s="981" t="s">
        <v>1</v>
      </c>
      <c r="C26" s="982">
        <f t="shared" si="0"/>
        <v>4</v>
      </c>
      <c r="D26" s="983">
        <f t="shared" si="1"/>
        <v>100</v>
      </c>
      <c r="E26" s="982">
        <v>3</v>
      </c>
      <c r="F26" s="983">
        <v>75</v>
      </c>
      <c r="G26" s="982">
        <v>1</v>
      </c>
      <c r="H26" s="983">
        <v>25</v>
      </c>
      <c r="I26" s="982">
        <v>0</v>
      </c>
      <c r="J26" s="983">
        <v>0</v>
      </c>
      <c r="K26" s="982">
        <v>0</v>
      </c>
      <c r="L26" s="983">
        <v>0</v>
      </c>
      <c r="M26" s="982">
        <v>0</v>
      </c>
      <c r="N26" s="983">
        <v>0</v>
      </c>
      <c r="O26" s="982">
        <v>0</v>
      </c>
      <c r="P26" s="983">
        <f t="shared" si="2"/>
        <v>0</v>
      </c>
      <c r="R26" s="977"/>
    </row>
    <row r="27" spans="1:18" s="1287" customFormat="1" x14ac:dyDescent="0.25">
      <c r="B27" s="1288" t="s">
        <v>0</v>
      </c>
      <c r="C27" s="1289">
        <f>SUM(C9:C26)</f>
        <v>85752</v>
      </c>
      <c r="D27" s="1290">
        <f>C27/$C27*100</f>
        <v>100</v>
      </c>
      <c r="E27" s="1291">
        <f>SUM(E9:E26)</f>
        <v>21293</v>
      </c>
      <c r="F27" s="1292">
        <f>E27/$C27*100</f>
        <v>24.830907733930406</v>
      </c>
      <c r="G27" s="1291">
        <f>SUM(G9:G26)</f>
        <v>47697</v>
      </c>
      <c r="H27" s="1292">
        <f>G27/$C27*100</f>
        <v>55.622026308424289</v>
      </c>
      <c r="I27" s="1291">
        <f>SUM(I9:I26)</f>
        <v>8159</v>
      </c>
      <c r="J27" s="1292">
        <f>I27/$C27*100</f>
        <v>9.5146468887023037</v>
      </c>
      <c r="K27" s="1291">
        <f>SUM(K9:K26)</f>
        <v>8507</v>
      </c>
      <c r="L27" s="1292">
        <f>K27/$C27*100</f>
        <v>9.9204683272693348</v>
      </c>
      <c r="M27" s="1291">
        <f>SUM(M9:M26)</f>
        <v>96</v>
      </c>
      <c r="N27" s="1292">
        <f>M27/$C27*100</f>
        <v>0.11195074167366359</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327" customFormat="1" x14ac:dyDescent="0.25">
      <c r="B42" s="960"/>
      <c r="D42" s="960"/>
      <c r="M42" s="960"/>
      <c r="N42" s="960"/>
    </row>
    <row r="43" spans="2:14" s="1220" customFormat="1" x14ac:dyDescent="0.25">
      <c r="B43" s="964"/>
      <c r="D43" s="964"/>
      <c r="M43" s="964"/>
      <c r="N43" s="964"/>
    </row>
    <row r="44" spans="2:14" s="1220" customFormat="1" x14ac:dyDescent="0.25">
      <c r="D44" s="964"/>
      <c r="M44" s="964"/>
      <c r="N44" s="964"/>
    </row>
    <row r="45" spans="2:14" s="1220" customFormat="1" x14ac:dyDescent="0.25">
      <c r="B45" s="1220" t="s">
        <v>39</v>
      </c>
      <c r="D45" s="964"/>
      <c r="G45" s="1220">
        <f>IFERROR(GETPIVOTDATA("ID PRESTACION
COUNT",#REF!,"CCAA",$B45,"Grado Resuelto",$B$1,"Subtipo",G$1),0)</f>
        <v>0</v>
      </c>
      <c r="M45" s="964"/>
      <c r="N45" s="964"/>
    </row>
    <row r="46" spans="2:14" s="1220" customFormat="1" x14ac:dyDescent="0.25">
      <c r="B46" s="1220" t="s">
        <v>47</v>
      </c>
      <c r="D46" s="964"/>
      <c r="G46" s="1220">
        <f>IFERROR(GETPIVOTDATA("ID PRESTACION
COUNT",#REF!,"CCAA",$B46,"Grado Resuelto",$B$1,"Subtipo",G$1),0)</f>
        <v>0</v>
      </c>
      <c r="M46" s="964"/>
      <c r="N46" s="964"/>
    </row>
    <row r="47" spans="2:14" s="1220" customFormat="1" x14ac:dyDescent="0.25">
      <c r="D47" s="964"/>
      <c r="M47" s="964"/>
      <c r="N47" s="964"/>
    </row>
    <row r="48" spans="2:14" s="1327" customFormat="1" x14ac:dyDescent="0.25">
      <c r="D48" s="960"/>
      <c r="G48" s="1220"/>
    </row>
    <row r="49" spans="4:7" s="1327" customFormat="1" x14ac:dyDescent="0.25">
      <c r="D49" s="960"/>
      <c r="G49" s="1220"/>
    </row>
    <row r="50" spans="4:7" x14ac:dyDescent="0.25">
      <c r="D50" s="960"/>
      <c r="G50" s="1220"/>
    </row>
    <row r="51" spans="4:7" x14ac:dyDescent="0.25">
      <c r="D51" s="960"/>
    </row>
    <row r="52" spans="4:7" x14ac:dyDescent="0.25">
      <c r="D52" s="960"/>
    </row>
    <row r="53" spans="4:7" x14ac:dyDescent="0.25">
      <c r="D53" s="960"/>
    </row>
    <row r="54" spans="4:7" x14ac:dyDescent="0.25">
      <c r="D54" s="960"/>
    </row>
    <row r="55" spans="4:7" x14ac:dyDescent="0.25">
      <c r="D55" s="960"/>
    </row>
    <row r="56" spans="4:7" x14ac:dyDescent="0.25">
      <c r="D56" s="960"/>
    </row>
    <row r="57" spans="4:7" x14ac:dyDescent="0.25">
      <c r="D57" s="960"/>
    </row>
    <row r="58" spans="4:7" x14ac:dyDescent="0.25">
      <c r="D58" s="960"/>
    </row>
    <row r="59" spans="4:7"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453125" style="988" bestFit="1" customWidth="1"/>
    <col min="5" max="5" width="8.54296875" style="988" customWidth="1"/>
    <col min="6" max="6" width="7.453125" style="988" bestFit="1" customWidth="1"/>
    <col min="7" max="7" width="8.26953125" style="988" customWidth="1"/>
    <col min="8" max="8" width="7" style="988" bestFit="1" customWidth="1"/>
    <col min="9" max="9" width="9.7265625" style="988" customWidth="1"/>
    <col min="10" max="10" width="7.453125" style="988" bestFit="1"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48</v>
      </c>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54" t="s">
        <v>440</v>
      </c>
      <c r="C3" s="1554"/>
      <c r="D3" s="1554"/>
      <c r="E3" s="1554"/>
      <c r="F3" s="1554"/>
      <c r="G3" s="1554"/>
      <c r="H3" s="1554"/>
      <c r="I3" s="1554"/>
      <c r="J3" s="1554"/>
      <c r="K3" s="1554"/>
      <c r="L3" s="1554"/>
      <c r="M3" s="1554"/>
      <c r="N3" s="1554"/>
      <c r="O3" s="1554"/>
      <c r="P3" s="1554"/>
    </row>
    <row r="4" spans="1:21" s="967" customFormat="1" ht="15.5" x14ac:dyDescent="0.25">
      <c r="B4" s="1475" t="str">
        <f>porsaad!$B$6</f>
        <v>Situación a 31 de agosto de 2025</v>
      </c>
      <c r="C4" s="1475"/>
      <c r="D4" s="1475"/>
      <c r="E4" s="1475"/>
      <c r="F4" s="1475"/>
      <c r="G4" s="1475"/>
      <c r="H4" s="1475"/>
      <c r="I4" s="1475"/>
      <c r="J4" s="1475"/>
      <c r="K4" s="1475"/>
      <c r="L4" s="1475"/>
      <c r="M4" s="1475"/>
      <c r="N4" s="1475"/>
      <c r="O4" s="1475"/>
      <c r="P4" s="1475"/>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76" t="s">
        <v>199</v>
      </c>
      <c r="D6" s="1677"/>
      <c r="E6" s="1677"/>
      <c r="F6" s="1677"/>
      <c r="G6" s="1677"/>
      <c r="H6" s="1677"/>
      <c r="I6" s="1677"/>
      <c r="J6" s="1677"/>
      <c r="K6" s="1677"/>
      <c r="L6" s="1677"/>
      <c r="M6" s="1677"/>
      <c r="N6" s="1677"/>
      <c r="O6" s="1677"/>
      <c r="P6" s="1678"/>
    </row>
    <row r="7" spans="1:21" s="967" customFormat="1" ht="57" customHeight="1" x14ac:dyDescent="0.25">
      <c r="B7" s="1679" t="s">
        <v>12</v>
      </c>
      <c r="C7" s="1681" t="s">
        <v>0</v>
      </c>
      <c r="D7" s="1682"/>
      <c r="E7" s="1674" t="s">
        <v>200</v>
      </c>
      <c r="F7" s="1683"/>
      <c r="G7" s="1684" t="s">
        <v>201</v>
      </c>
      <c r="H7" s="1685"/>
      <c r="I7" s="1684" t="s">
        <v>202</v>
      </c>
      <c r="J7" s="1685"/>
      <c r="K7" s="1684" t="s">
        <v>203</v>
      </c>
      <c r="L7" s="1685"/>
      <c r="M7" s="1684" t="s">
        <v>204</v>
      </c>
      <c r="N7" s="1685"/>
      <c r="O7" s="1674" t="s">
        <v>205</v>
      </c>
      <c r="P7" s="1675"/>
    </row>
    <row r="8" spans="1:21" s="972" customFormat="1" ht="12" customHeight="1" x14ac:dyDescent="0.25">
      <c r="B8" s="1680"/>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117</v>
      </c>
      <c r="D9" s="976">
        <f>IFERROR(C9/$C9*100,"-")</f>
        <v>100</v>
      </c>
      <c r="E9" s="975">
        <v>0</v>
      </c>
      <c r="F9" s="976">
        <v>0</v>
      </c>
      <c r="G9" s="975">
        <v>10</v>
      </c>
      <c r="H9" s="976">
        <v>8.5470085470085468</v>
      </c>
      <c r="I9" s="975">
        <v>107</v>
      </c>
      <c r="J9" s="976">
        <v>91.452991452991455</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1815</v>
      </c>
      <c r="D10" s="980">
        <f t="shared" ref="D10:D26" si="1">IFERROR(C10/$C10*100,"-")</f>
        <v>100</v>
      </c>
      <c r="E10" s="979">
        <v>0</v>
      </c>
      <c r="F10" s="980">
        <v>0</v>
      </c>
      <c r="G10" s="979">
        <v>42</v>
      </c>
      <c r="H10" s="980">
        <v>2.3140495867768593</v>
      </c>
      <c r="I10" s="979">
        <v>1773</v>
      </c>
      <c r="J10" s="980">
        <v>97.685950413223139</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1674</v>
      </c>
      <c r="D11" s="980">
        <f t="shared" si="1"/>
        <v>100</v>
      </c>
      <c r="E11" s="979">
        <v>134</v>
      </c>
      <c r="F11" s="980">
        <v>8.0047789725209082</v>
      </c>
      <c r="G11" s="979">
        <v>23</v>
      </c>
      <c r="H11" s="980">
        <v>1.3739545997610514</v>
      </c>
      <c r="I11" s="979">
        <v>165</v>
      </c>
      <c r="J11" s="980">
        <v>9.8566308243727594</v>
      </c>
      <c r="K11" s="979">
        <v>1167</v>
      </c>
      <c r="L11" s="980">
        <v>69.713261648745515</v>
      </c>
      <c r="M11" s="979">
        <v>185</v>
      </c>
      <c r="N11" s="980">
        <v>11.051373954599761</v>
      </c>
      <c r="O11" s="979">
        <v>0</v>
      </c>
      <c r="P11" s="980">
        <f t="shared" si="2"/>
        <v>0</v>
      </c>
      <c r="R11" s="977"/>
    </row>
    <row r="12" spans="1:21" s="962" customFormat="1" ht="16.5" customHeight="1" x14ac:dyDescent="0.25">
      <c r="A12" s="962">
        <v>4</v>
      </c>
      <c r="B12" s="978" t="s">
        <v>38</v>
      </c>
      <c r="C12" s="979">
        <f t="shared" si="0"/>
        <v>47</v>
      </c>
      <c r="D12" s="980">
        <f t="shared" si="1"/>
        <v>100</v>
      </c>
      <c r="E12" s="979">
        <v>0</v>
      </c>
      <c r="F12" s="980">
        <v>0</v>
      </c>
      <c r="G12" s="979">
        <v>0</v>
      </c>
      <c r="H12" s="980">
        <v>0</v>
      </c>
      <c r="I12" s="979">
        <v>47</v>
      </c>
      <c r="J12" s="980">
        <v>100</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7308</v>
      </c>
      <c r="D13" s="980">
        <f t="shared" si="1"/>
        <v>100</v>
      </c>
      <c r="E13" s="979">
        <v>4681</v>
      </c>
      <c r="F13" s="980">
        <v>64.053092501368354</v>
      </c>
      <c r="G13" s="979">
        <v>4</v>
      </c>
      <c r="H13" s="980">
        <v>5.4734537493158188E-2</v>
      </c>
      <c r="I13" s="979">
        <v>1245</v>
      </c>
      <c r="J13" s="980">
        <v>17.036124794745483</v>
      </c>
      <c r="K13" s="979">
        <v>1349</v>
      </c>
      <c r="L13" s="980">
        <v>18.459222769567596</v>
      </c>
      <c r="M13" s="979">
        <v>29</v>
      </c>
      <c r="N13" s="980">
        <v>0.3968253968253968</v>
      </c>
      <c r="O13" s="979">
        <v>0</v>
      </c>
      <c r="P13" s="980">
        <f t="shared" si="2"/>
        <v>0</v>
      </c>
      <c r="R13" s="977"/>
    </row>
    <row r="14" spans="1:21" s="962" customFormat="1" ht="16.5" customHeight="1" x14ac:dyDescent="0.25">
      <c r="A14" s="962">
        <v>6</v>
      </c>
      <c r="B14" s="978" t="s">
        <v>5</v>
      </c>
      <c r="C14" s="979">
        <f t="shared" si="0"/>
        <v>3</v>
      </c>
      <c r="D14" s="980">
        <f t="shared" si="1"/>
        <v>100</v>
      </c>
      <c r="E14" s="979">
        <v>0</v>
      </c>
      <c r="F14" s="980">
        <v>0</v>
      </c>
      <c r="G14" s="979">
        <v>0</v>
      </c>
      <c r="H14" s="980">
        <v>0</v>
      </c>
      <c r="I14" s="979">
        <v>2</v>
      </c>
      <c r="J14" s="980">
        <v>66.666666666666657</v>
      </c>
      <c r="K14" s="979">
        <v>1</v>
      </c>
      <c r="L14" s="980">
        <v>33.333333333333329</v>
      </c>
      <c r="M14" s="979">
        <v>0</v>
      </c>
      <c r="N14" s="980">
        <v>0</v>
      </c>
      <c r="O14" s="979">
        <v>0</v>
      </c>
      <c r="P14" s="980">
        <f t="shared" si="2"/>
        <v>0</v>
      </c>
      <c r="R14" s="977"/>
    </row>
    <row r="15" spans="1:21" s="963" customFormat="1" ht="16.5" customHeight="1" x14ac:dyDescent="0.25">
      <c r="A15" s="963">
        <v>7</v>
      </c>
      <c r="B15" s="978" t="s">
        <v>4</v>
      </c>
      <c r="C15" s="979">
        <f t="shared" si="0"/>
        <v>16898</v>
      </c>
      <c r="D15" s="980">
        <f t="shared" si="1"/>
        <v>100</v>
      </c>
      <c r="E15" s="979">
        <v>4792</v>
      </c>
      <c r="F15" s="980">
        <v>28.35838560776423</v>
      </c>
      <c r="G15" s="979">
        <v>1</v>
      </c>
      <c r="H15" s="980">
        <v>5.9178601017871937E-3</v>
      </c>
      <c r="I15" s="979">
        <v>10362</v>
      </c>
      <c r="J15" s="980">
        <v>61.320866374718896</v>
      </c>
      <c r="K15" s="979">
        <v>1743</v>
      </c>
      <c r="L15" s="980">
        <v>10.314830157415077</v>
      </c>
      <c r="M15" s="979">
        <v>0</v>
      </c>
      <c r="N15" s="980">
        <v>0</v>
      </c>
      <c r="O15" s="979">
        <v>0</v>
      </c>
      <c r="P15" s="980">
        <f t="shared" si="2"/>
        <v>0</v>
      </c>
      <c r="R15" s="977"/>
    </row>
    <row r="16" spans="1:21" s="963" customFormat="1" ht="16.5" customHeight="1" x14ac:dyDescent="0.25">
      <c r="A16" s="963">
        <v>8</v>
      </c>
      <c r="B16" s="978" t="s">
        <v>40</v>
      </c>
      <c r="C16" s="979">
        <f t="shared" si="0"/>
        <v>3478</v>
      </c>
      <c r="D16" s="980">
        <f t="shared" si="1"/>
        <v>100</v>
      </c>
      <c r="E16" s="979">
        <v>708</v>
      </c>
      <c r="F16" s="980">
        <v>20.356526739505462</v>
      </c>
      <c r="G16" s="979">
        <v>1845</v>
      </c>
      <c r="H16" s="980">
        <v>53.047728579643469</v>
      </c>
      <c r="I16" s="979">
        <v>149</v>
      </c>
      <c r="J16" s="980">
        <v>4.2840713053479007</v>
      </c>
      <c r="K16" s="979">
        <v>776</v>
      </c>
      <c r="L16" s="980">
        <v>22.311673375503162</v>
      </c>
      <c r="M16" s="979">
        <v>0</v>
      </c>
      <c r="N16" s="980">
        <v>0</v>
      </c>
      <c r="O16" s="979">
        <v>0</v>
      </c>
      <c r="P16" s="980">
        <f t="shared" si="2"/>
        <v>0</v>
      </c>
      <c r="R16" s="977"/>
    </row>
    <row r="17" spans="1:18" s="963" customFormat="1" ht="16.5" customHeight="1" x14ac:dyDescent="0.25">
      <c r="A17" s="963">
        <v>9</v>
      </c>
      <c r="B17" s="978" t="s">
        <v>41</v>
      </c>
      <c r="C17" s="979">
        <f t="shared" si="0"/>
        <v>4797</v>
      </c>
      <c r="D17" s="980">
        <f t="shared" si="1"/>
        <v>100</v>
      </c>
      <c r="E17" s="979">
        <v>4013</v>
      </c>
      <c r="F17" s="980">
        <v>83.656451949134876</v>
      </c>
      <c r="G17" s="979">
        <v>4</v>
      </c>
      <c r="H17" s="980">
        <v>8.3385449239107776E-2</v>
      </c>
      <c r="I17" s="979">
        <v>780</v>
      </c>
      <c r="J17" s="980">
        <v>16.260162601626014</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8668</v>
      </c>
      <c r="D18" s="980">
        <f t="shared" si="1"/>
        <v>100</v>
      </c>
      <c r="E18" s="979">
        <v>6360</v>
      </c>
      <c r="F18" s="980">
        <v>73.373327180433776</v>
      </c>
      <c r="G18" s="979">
        <v>1416</v>
      </c>
      <c r="H18" s="980">
        <v>16.335948315643748</v>
      </c>
      <c r="I18" s="979">
        <v>91</v>
      </c>
      <c r="J18" s="980">
        <v>1.0498384863867096</v>
      </c>
      <c r="K18" s="979">
        <v>801</v>
      </c>
      <c r="L18" s="980">
        <v>9.2408860175357646</v>
      </c>
      <c r="M18" s="979">
        <v>0</v>
      </c>
      <c r="N18" s="980">
        <v>0</v>
      </c>
      <c r="O18" s="979">
        <v>0</v>
      </c>
      <c r="P18" s="980">
        <f t="shared" si="2"/>
        <v>0</v>
      </c>
      <c r="R18" s="977"/>
    </row>
    <row r="19" spans="1:18" s="962" customFormat="1" ht="16.5" customHeight="1" x14ac:dyDescent="0.25">
      <c r="A19" s="962">
        <v>11</v>
      </c>
      <c r="B19" s="978" t="s">
        <v>2</v>
      </c>
      <c r="C19" s="979">
        <f t="shared" si="0"/>
        <v>7492</v>
      </c>
      <c r="D19" s="980">
        <f t="shared" si="1"/>
        <v>100</v>
      </c>
      <c r="E19" s="979">
        <v>6406</v>
      </c>
      <c r="F19" s="980">
        <v>85.504538174052328</v>
      </c>
      <c r="G19" s="979">
        <v>0</v>
      </c>
      <c r="H19" s="980">
        <v>0</v>
      </c>
      <c r="I19" s="979">
        <v>297</v>
      </c>
      <c r="J19" s="980">
        <v>3.9642285104111052</v>
      </c>
      <c r="K19" s="979">
        <v>789</v>
      </c>
      <c r="L19" s="980">
        <v>10.531233315536573</v>
      </c>
      <c r="M19" s="979">
        <v>0</v>
      </c>
      <c r="N19" s="980">
        <v>0</v>
      </c>
      <c r="O19" s="979">
        <v>0</v>
      </c>
      <c r="P19" s="980">
        <f t="shared" si="2"/>
        <v>0</v>
      </c>
      <c r="R19" s="977"/>
    </row>
    <row r="20" spans="1:18" s="962" customFormat="1" ht="16.5" customHeight="1" x14ac:dyDescent="0.25">
      <c r="A20" s="962">
        <v>12</v>
      </c>
      <c r="B20" s="978" t="s">
        <v>35</v>
      </c>
      <c r="C20" s="979">
        <f t="shared" si="0"/>
        <v>6500</v>
      </c>
      <c r="D20" s="980">
        <f t="shared" si="1"/>
        <v>100</v>
      </c>
      <c r="E20" s="979">
        <v>2638</v>
      </c>
      <c r="F20" s="980">
        <v>40.584615384615383</v>
      </c>
      <c r="G20" s="979">
        <v>369</v>
      </c>
      <c r="H20" s="980">
        <v>5.6769230769230763</v>
      </c>
      <c r="I20" s="979">
        <v>1713</v>
      </c>
      <c r="J20" s="980">
        <v>26.353846153846156</v>
      </c>
      <c r="K20" s="979">
        <v>1780</v>
      </c>
      <c r="L20" s="980">
        <v>27.384615384615387</v>
      </c>
      <c r="M20" s="979">
        <v>0</v>
      </c>
      <c r="N20" s="980">
        <v>0</v>
      </c>
      <c r="O20" s="979">
        <v>0</v>
      </c>
      <c r="P20" s="980">
        <f t="shared" si="2"/>
        <v>0</v>
      </c>
      <c r="R20" s="977"/>
    </row>
    <row r="21" spans="1:18" s="962" customFormat="1" ht="16.5" customHeight="1" x14ac:dyDescent="0.25">
      <c r="A21" s="962">
        <v>13</v>
      </c>
      <c r="B21" s="978" t="s">
        <v>42</v>
      </c>
      <c r="C21" s="979">
        <f t="shared" si="0"/>
        <v>5617</v>
      </c>
      <c r="D21" s="980">
        <f t="shared" si="1"/>
        <v>100</v>
      </c>
      <c r="E21" s="979">
        <v>1171</v>
      </c>
      <c r="F21" s="980">
        <v>20.847427452376714</v>
      </c>
      <c r="G21" s="979">
        <v>4</v>
      </c>
      <c r="H21" s="980">
        <v>7.1212390956026356E-2</v>
      </c>
      <c r="I21" s="979">
        <v>456</v>
      </c>
      <c r="J21" s="980">
        <v>8.1182125689870048</v>
      </c>
      <c r="K21" s="979">
        <v>3986</v>
      </c>
      <c r="L21" s="980">
        <v>70.963147587680254</v>
      </c>
      <c r="M21" s="979">
        <v>0</v>
      </c>
      <c r="N21" s="980">
        <v>0</v>
      </c>
      <c r="O21" s="979">
        <v>0</v>
      </c>
      <c r="P21" s="980">
        <f t="shared" si="2"/>
        <v>0</v>
      </c>
      <c r="R21" s="977"/>
    </row>
    <row r="22" spans="1:18" s="962" customFormat="1" ht="16.5" customHeight="1" x14ac:dyDescent="0.25">
      <c r="A22" s="962">
        <v>14</v>
      </c>
      <c r="B22" s="978" t="s">
        <v>43</v>
      </c>
      <c r="C22" s="979">
        <f t="shared" si="0"/>
        <v>218</v>
      </c>
      <c r="D22" s="980">
        <f t="shared" si="1"/>
        <v>100</v>
      </c>
      <c r="E22" s="979">
        <v>0</v>
      </c>
      <c r="F22" s="980">
        <v>0</v>
      </c>
      <c r="G22" s="979">
        <v>0</v>
      </c>
      <c r="H22" s="980">
        <v>0</v>
      </c>
      <c r="I22" s="979">
        <v>89</v>
      </c>
      <c r="J22" s="980">
        <v>40.825688073394495</v>
      </c>
      <c r="K22" s="979">
        <v>129</v>
      </c>
      <c r="L22" s="980">
        <v>59.174311926605505</v>
      </c>
      <c r="M22" s="979">
        <v>0</v>
      </c>
      <c r="N22" s="980">
        <v>0</v>
      </c>
      <c r="O22" s="979">
        <v>0</v>
      </c>
      <c r="P22" s="980">
        <f t="shared" si="2"/>
        <v>0</v>
      </c>
      <c r="R22" s="977"/>
    </row>
    <row r="23" spans="1:18" s="962" customFormat="1" ht="16.5" customHeight="1" x14ac:dyDescent="0.25">
      <c r="A23" s="962">
        <v>15</v>
      </c>
      <c r="B23" s="978" t="s">
        <v>44</v>
      </c>
      <c r="C23" s="979">
        <f t="shared" si="0"/>
        <v>889</v>
      </c>
      <c r="D23" s="980">
        <f t="shared" si="1"/>
        <v>100</v>
      </c>
      <c r="E23" s="979">
        <v>564</v>
      </c>
      <c r="F23" s="980">
        <v>63.442069741282339</v>
      </c>
      <c r="G23" s="979">
        <v>12</v>
      </c>
      <c r="H23" s="980">
        <v>1.3498312710911136</v>
      </c>
      <c r="I23" s="979">
        <v>185</v>
      </c>
      <c r="J23" s="980">
        <v>20.809898762654669</v>
      </c>
      <c r="K23" s="979">
        <v>128</v>
      </c>
      <c r="L23" s="980">
        <v>14.39820022497188</v>
      </c>
      <c r="M23" s="979">
        <v>0</v>
      </c>
      <c r="N23" s="980">
        <v>0</v>
      </c>
      <c r="O23" s="979">
        <v>0</v>
      </c>
      <c r="P23" s="980">
        <f t="shared" si="2"/>
        <v>0</v>
      </c>
      <c r="R23" s="977"/>
    </row>
    <row r="24" spans="1:18" s="962" customFormat="1" ht="16.5" customHeight="1" x14ac:dyDescent="0.25">
      <c r="A24" s="962">
        <v>16</v>
      </c>
      <c r="B24" s="978" t="s">
        <v>45</v>
      </c>
      <c r="C24" s="979">
        <f t="shared" si="0"/>
        <v>34</v>
      </c>
      <c r="D24" s="980">
        <f t="shared" si="1"/>
        <v>100</v>
      </c>
      <c r="E24" s="979">
        <v>0</v>
      </c>
      <c r="F24" s="980">
        <v>0</v>
      </c>
      <c r="G24" s="979">
        <v>30</v>
      </c>
      <c r="H24" s="980">
        <v>88.235294117647058</v>
      </c>
      <c r="I24" s="979">
        <v>4</v>
      </c>
      <c r="J24" s="980">
        <v>11.76470588235294</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35</v>
      </c>
      <c r="D25" s="980">
        <f t="shared" si="1"/>
        <v>100</v>
      </c>
      <c r="E25" s="979">
        <v>0</v>
      </c>
      <c r="F25" s="980">
        <v>0</v>
      </c>
      <c r="G25" s="979">
        <v>11</v>
      </c>
      <c r="H25" s="980">
        <v>31.428571428571427</v>
      </c>
      <c r="I25" s="979">
        <v>24</v>
      </c>
      <c r="J25" s="980">
        <v>68.571428571428569</v>
      </c>
      <c r="K25" s="979">
        <v>0</v>
      </c>
      <c r="L25" s="980">
        <v>0</v>
      </c>
      <c r="M25" s="979">
        <v>0</v>
      </c>
      <c r="N25" s="980">
        <v>0</v>
      </c>
      <c r="O25" s="979">
        <v>0</v>
      </c>
      <c r="P25" s="980">
        <f t="shared" si="2"/>
        <v>0</v>
      </c>
      <c r="R25" s="977"/>
    </row>
    <row r="26" spans="1:18" s="962" customFormat="1" ht="16.5" customHeight="1" x14ac:dyDescent="0.25">
      <c r="B26" s="981" t="s">
        <v>1</v>
      </c>
      <c r="C26" s="982">
        <f t="shared" si="0"/>
        <v>1</v>
      </c>
      <c r="D26" s="983">
        <f t="shared" si="1"/>
        <v>100</v>
      </c>
      <c r="E26" s="982">
        <v>1</v>
      </c>
      <c r="F26" s="983">
        <v>100</v>
      </c>
      <c r="G26" s="982">
        <v>0</v>
      </c>
      <c r="H26" s="983">
        <v>0</v>
      </c>
      <c r="I26" s="982">
        <v>0</v>
      </c>
      <c r="J26" s="983">
        <v>0</v>
      </c>
      <c r="K26" s="982">
        <v>0</v>
      </c>
      <c r="L26" s="983">
        <v>0</v>
      </c>
      <c r="M26" s="982">
        <v>0</v>
      </c>
      <c r="N26" s="983">
        <v>0</v>
      </c>
      <c r="O26" s="982">
        <v>0</v>
      </c>
      <c r="P26" s="983">
        <f t="shared" si="2"/>
        <v>0</v>
      </c>
      <c r="R26" s="977"/>
    </row>
    <row r="27" spans="1:18" s="1287" customFormat="1" x14ac:dyDescent="0.25">
      <c r="B27" s="1288" t="s">
        <v>0</v>
      </c>
      <c r="C27" s="1291">
        <f>SUM(C9:C26)</f>
        <v>65591</v>
      </c>
      <c r="D27" s="1292">
        <f>C27/$C27*100</f>
        <v>100</v>
      </c>
      <c r="E27" s="1291">
        <f>SUM(E9:E26)</f>
        <v>31468</v>
      </c>
      <c r="F27" s="1292">
        <f>E27/$C27*100</f>
        <v>47.976094281227603</v>
      </c>
      <c r="G27" s="1291">
        <f>SUM(G9:G26)</f>
        <v>3771</v>
      </c>
      <c r="H27" s="1292">
        <f>G27/$C27*100</f>
        <v>5.7492643807839494</v>
      </c>
      <c r="I27" s="1291">
        <f>SUM(I9:I26)</f>
        <v>17489</v>
      </c>
      <c r="J27" s="1292">
        <f>I27/$C27*100</f>
        <v>26.663719107804422</v>
      </c>
      <c r="K27" s="1291">
        <f>SUM(K9:K26)</f>
        <v>12649</v>
      </c>
      <c r="L27" s="1292">
        <f>K27/$C27*100</f>
        <v>19.284657956122029</v>
      </c>
      <c r="M27" s="1291">
        <f>SUM(M9:M26)</f>
        <v>214</v>
      </c>
      <c r="N27" s="1292">
        <f>M27/$C27*100</f>
        <v>0.32626427406199021</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220" customFormat="1" x14ac:dyDescent="0.25">
      <c r="B42" s="964"/>
      <c r="D42" s="964"/>
      <c r="M42" s="964"/>
      <c r="N42" s="964"/>
    </row>
    <row r="43" spans="2:14" s="1220" customFormat="1" x14ac:dyDescent="0.25">
      <c r="B43" s="964"/>
      <c r="D43" s="964"/>
      <c r="M43" s="964"/>
      <c r="N43" s="964"/>
    </row>
    <row r="44" spans="2:14" s="1220" customFormat="1" x14ac:dyDescent="0.25">
      <c r="D44" s="964"/>
      <c r="M44" s="964"/>
      <c r="N44" s="964"/>
    </row>
    <row r="45" spans="2:14" s="1220" customFormat="1" x14ac:dyDescent="0.25">
      <c r="B45" s="1220" t="s">
        <v>39</v>
      </c>
      <c r="D45" s="964"/>
      <c r="G45" s="1220">
        <f>IFERROR(GETPIVOTDATA("ID PRESTACION
COUNT",#REF!,"CCAA",$B45,"Grado Resuelto",$B$1,"Subtipo",G$1),0)</f>
        <v>0</v>
      </c>
      <c r="M45" s="964"/>
      <c r="N45" s="964"/>
    </row>
    <row r="46" spans="2:14" s="1220" customFormat="1" x14ac:dyDescent="0.25">
      <c r="B46" s="1220" t="s">
        <v>47</v>
      </c>
      <c r="D46" s="964"/>
      <c r="G46" s="1220">
        <f>IFERROR(GETPIVOTDATA("ID PRESTACION
COUNT",#REF!,"CCAA",$B46,"Grado Resuelto",$B$1,"Subtipo",G$1),0)</f>
        <v>0</v>
      </c>
      <c r="M46" s="964"/>
      <c r="N46" s="964"/>
    </row>
    <row r="47" spans="2:14" s="1220" customFormat="1" x14ac:dyDescent="0.25">
      <c r="D47" s="964"/>
      <c r="M47" s="964"/>
      <c r="N47" s="964"/>
    </row>
    <row r="48" spans="2:14" s="1220" customFormat="1" x14ac:dyDescent="0.25">
      <c r="D48" s="964"/>
    </row>
    <row r="49" spans="4:4" x14ac:dyDescent="0.25">
      <c r="D49" s="960"/>
    </row>
    <row r="50" spans="4:4" x14ac:dyDescent="0.25">
      <c r="D50" s="960"/>
    </row>
    <row r="51" spans="4:4" x14ac:dyDescent="0.25">
      <c r="D51" s="960"/>
    </row>
    <row r="52" spans="4:4" x14ac:dyDescent="0.25">
      <c r="D52" s="960"/>
    </row>
    <row r="53" spans="4:4" x14ac:dyDescent="0.25">
      <c r="D53" s="960"/>
    </row>
    <row r="54" spans="4:4" x14ac:dyDescent="0.25">
      <c r="D54" s="960"/>
    </row>
    <row r="55" spans="4:4"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53125" defaultRowHeight="14.5" x14ac:dyDescent="0.35"/>
  <cols>
    <col min="1" max="1" width="1.1796875" style="1014" customWidth="1"/>
    <col min="2" max="2" width="25.26953125" style="1014" customWidth="1"/>
    <col min="3" max="3" width="11.26953125" style="1014" customWidth="1"/>
    <col min="4" max="16384" width="11.453125" style="1014"/>
  </cols>
  <sheetData>
    <row r="1" spans="1:39" s="993" customFormat="1" x14ac:dyDescent="0.25">
      <c r="D1" s="996"/>
      <c r="E1" s="996"/>
      <c r="N1" s="996"/>
    </row>
    <row r="2" spans="1:39" s="997" customFormat="1" ht="47.25" customHeight="1" x14ac:dyDescent="0.35">
      <c r="B2" s="1686"/>
      <c r="C2" s="1686"/>
      <c r="D2" s="1686"/>
      <c r="E2" s="1686"/>
      <c r="F2" s="1686"/>
      <c r="G2" s="1686"/>
      <c r="H2" s="1686"/>
      <c r="I2" s="998"/>
      <c r="L2" s="999"/>
      <c r="N2" s="1000"/>
      <c r="O2" s="1000"/>
      <c r="P2" s="1000"/>
      <c r="Q2" s="1000"/>
      <c r="R2" s="1000"/>
      <c r="S2" s="1000"/>
      <c r="T2" s="1000"/>
      <c r="U2" s="1000"/>
      <c r="V2" s="1000"/>
      <c r="W2" s="1000"/>
      <c r="X2" s="1000"/>
      <c r="Y2" s="1000"/>
      <c r="Z2" s="1000"/>
      <c r="AA2" s="1000"/>
      <c r="AB2" s="1000"/>
      <c r="AC2" s="1000"/>
      <c r="AD2" s="1000"/>
      <c r="AE2" s="1000"/>
      <c r="AF2" s="1000"/>
      <c r="AG2" s="1000"/>
    </row>
    <row r="3" spans="1:39" s="1001" customFormat="1" ht="1.5" customHeight="1" x14ac:dyDescent="0.25">
      <c r="B3" s="1002"/>
      <c r="C3" s="1002"/>
      <c r="D3" s="1002"/>
      <c r="E3" s="1002"/>
      <c r="F3" s="1002"/>
      <c r="G3" s="1002"/>
      <c r="H3" s="1002"/>
      <c r="I3" s="1002"/>
      <c r="J3" s="1002"/>
      <c r="K3" s="1002"/>
      <c r="L3" s="1002"/>
      <c r="M3" s="1002"/>
      <c r="N3" s="1003"/>
      <c r="O3" s="1000"/>
      <c r="P3" s="1000"/>
      <c r="Q3" s="1000"/>
      <c r="R3" s="1000"/>
      <c r="S3" s="1000"/>
      <c r="T3" s="1000"/>
      <c r="U3" s="1000"/>
      <c r="V3" s="1000"/>
      <c r="W3" s="1000"/>
      <c r="X3" s="1000"/>
      <c r="Y3" s="1000"/>
      <c r="Z3" s="1000"/>
      <c r="AA3" s="1000"/>
      <c r="AB3" s="1000"/>
      <c r="AC3" s="1000"/>
      <c r="AD3" s="1000"/>
      <c r="AE3" s="1000"/>
      <c r="AF3" s="1000"/>
      <c r="AG3" s="1000"/>
    </row>
    <row r="4" spans="1:39" s="1001" customFormat="1" ht="24.75" customHeight="1" x14ac:dyDescent="0.25">
      <c r="A4" s="1004"/>
      <c r="B4" s="1687" t="s">
        <v>443</v>
      </c>
      <c r="C4" s="1687"/>
      <c r="D4" s="1687"/>
      <c r="E4" s="1687"/>
      <c r="F4" s="1687"/>
      <c r="G4" s="1687"/>
      <c r="H4" s="1687"/>
      <c r="I4" s="1687"/>
      <c r="J4" s="1687"/>
      <c r="K4" s="1687"/>
      <c r="L4" s="1687"/>
      <c r="M4" s="1005"/>
      <c r="N4" s="1003"/>
      <c r="O4" s="1000"/>
      <c r="P4" s="1000"/>
      <c r="Q4" s="1000"/>
      <c r="R4" s="1000"/>
      <c r="S4" s="1000"/>
      <c r="T4" s="1000"/>
      <c r="U4" s="1000"/>
      <c r="V4" s="1000"/>
      <c r="W4" s="1000"/>
      <c r="X4" s="1000"/>
      <c r="Y4" s="1000"/>
      <c r="Z4" s="1000"/>
      <c r="AA4" s="1000"/>
      <c r="AB4" s="1000"/>
      <c r="AC4" s="1000"/>
      <c r="AD4" s="1000"/>
      <c r="AE4" s="1000"/>
      <c r="AF4" s="1000"/>
      <c r="AG4" s="1000"/>
    </row>
    <row r="5" spans="1:39" s="1001" customFormat="1" ht="14.25" customHeight="1" x14ac:dyDescent="0.25">
      <c r="A5" s="1004"/>
      <c r="B5" s="1688" t="s">
        <v>499</v>
      </c>
      <c r="C5" s="1688"/>
      <c r="D5" s="1688"/>
      <c r="E5" s="1688"/>
      <c r="F5" s="1688"/>
      <c r="G5" s="1688"/>
      <c r="H5" s="1688"/>
      <c r="I5" s="1688"/>
      <c r="J5" s="1688"/>
      <c r="K5" s="1688"/>
      <c r="L5" s="1688"/>
      <c r="M5" s="1006"/>
      <c r="N5" s="1006"/>
      <c r="O5" s="969"/>
      <c r="P5" s="969"/>
      <c r="Q5" s="969"/>
      <c r="R5" s="969"/>
      <c r="S5" s="969"/>
      <c r="T5" s="969"/>
      <c r="U5" s="969"/>
      <c r="V5" s="969"/>
      <c r="W5" s="969"/>
      <c r="X5" s="969"/>
      <c r="Y5" s="969"/>
      <c r="Z5" s="969"/>
      <c r="AA5" s="969"/>
      <c r="AB5" s="969"/>
      <c r="AC5" s="1000"/>
      <c r="AD5" s="1000"/>
      <c r="AE5" s="1000"/>
      <c r="AF5" s="1000"/>
      <c r="AG5" s="1000"/>
    </row>
    <row r="6" spans="1:39" s="126" customFormat="1" x14ac:dyDescent="0.35">
      <c r="B6" s="994"/>
      <c r="C6" s="994"/>
      <c r="D6" s="994"/>
      <c r="E6" s="994"/>
      <c r="F6" s="994"/>
      <c r="G6" s="127"/>
      <c r="H6" s="127"/>
      <c r="I6" s="127"/>
      <c r="J6" s="127"/>
      <c r="K6" s="127"/>
      <c r="L6" s="127"/>
      <c r="M6" s="127"/>
      <c r="N6" s="128"/>
      <c r="O6" s="128"/>
      <c r="P6" s="128"/>
      <c r="Q6" s="128"/>
      <c r="R6" s="128"/>
      <c r="S6" s="128"/>
      <c r="T6" s="128"/>
      <c r="U6" s="128"/>
      <c r="V6" s="128"/>
      <c r="W6" s="128"/>
      <c r="X6" s="128"/>
      <c r="Y6" s="128"/>
      <c r="Z6" s="128"/>
      <c r="AA6" s="128"/>
      <c r="AB6" s="128"/>
      <c r="AC6" s="995"/>
      <c r="AD6" s="995"/>
      <c r="AE6" s="995"/>
      <c r="AF6" s="995"/>
      <c r="AG6" s="995"/>
    </row>
    <row r="7" spans="1:39" s="201" customFormat="1" x14ac:dyDescent="0.35">
      <c r="B7" s="127"/>
      <c r="C7" s="1689"/>
      <c r="D7" s="1689"/>
      <c r="E7" s="1689"/>
      <c r="F7" s="1689"/>
      <c r="G7" s="1689"/>
      <c r="H7" s="1689"/>
      <c r="I7" s="127"/>
      <c r="J7" s="1689"/>
      <c r="K7" s="1689"/>
      <c r="L7" s="1689"/>
      <c r="M7" s="1689"/>
      <c r="N7" s="127"/>
      <c r="O7" s="127"/>
      <c r="P7" s="127"/>
      <c r="Q7" s="1689"/>
      <c r="R7" s="1689"/>
      <c r="S7" s="1689"/>
      <c r="T7" s="1689"/>
      <c r="U7" s="1689"/>
      <c r="V7" s="1689"/>
      <c r="W7" s="127"/>
      <c r="X7" s="127"/>
      <c r="AF7" s="1690"/>
      <c r="AG7" s="1690"/>
      <c r="AH7" s="1690"/>
      <c r="AI7" s="1690"/>
      <c r="AJ7" s="1690"/>
      <c r="AK7" s="1690"/>
      <c r="AL7" s="1690"/>
      <c r="AM7" s="1690"/>
    </row>
    <row r="8" spans="1:39" s="201" customFormat="1" x14ac:dyDescent="0.35">
      <c r="B8" s="127" t="s">
        <v>136</v>
      </c>
      <c r="C8" s="200" t="s">
        <v>137</v>
      </c>
      <c r="D8" s="200" t="s">
        <v>70</v>
      </c>
      <c r="E8" s="200"/>
      <c r="F8" s="200"/>
      <c r="G8" s="200"/>
      <c r="H8" s="200" t="s">
        <v>138</v>
      </c>
      <c r="I8" s="127" t="s">
        <v>137</v>
      </c>
      <c r="J8" s="200" t="s">
        <v>70</v>
      </c>
      <c r="K8" s="200"/>
      <c r="L8" s="200"/>
      <c r="M8" s="200"/>
      <c r="N8" s="127"/>
      <c r="O8" s="127"/>
      <c r="P8" s="202"/>
      <c r="Q8" s="200"/>
      <c r="R8" s="200"/>
      <c r="S8" s="200"/>
      <c r="T8" s="200"/>
      <c r="U8" s="200"/>
      <c r="V8" s="200"/>
      <c r="W8" s="127"/>
      <c r="X8" s="127"/>
      <c r="AE8" s="203"/>
      <c r="AF8" s="204"/>
      <c r="AG8" s="204"/>
      <c r="AH8" s="204"/>
      <c r="AI8" s="204"/>
      <c r="AJ8" s="204"/>
      <c r="AK8" s="204"/>
      <c r="AL8" s="204"/>
      <c r="AM8" s="204"/>
    </row>
    <row r="9" spans="1:39" s="201" customFormat="1" x14ac:dyDescent="0.35">
      <c r="A9" s="1691"/>
      <c r="B9" s="207" t="s">
        <v>139</v>
      </c>
      <c r="C9" s="1007">
        <v>263979</v>
      </c>
      <c r="D9" s="1008">
        <v>0.36144325916311015</v>
      </c>
      <c r="E9" s="1009"/>
      <c r="F9" s="1009"/>
      <c r="G9" s="1009"/>
      <c r="H9" s="1009" t="s">
        <v>140</v>
      </c>
      <c r="I9" s="207">
        <v>201255</v>
      </c>
      <c r="J9" s="1008">
        <v>0.27568233964590255</v>
      </c>
      <c r="K9" s="1009"/>
      <c r="L9" s="1009"/>
      <c r="M9" s="1009"/>
      <c r="N9" s="127"/>
      <c r="O9" s="1692"/>
      <c r="P9" s="1010"/>
      <c r="Q9" s="1009"/>
      <c r="R9" s="1009"/>
      <c r="S9" s="1009"/>
      <c r="T9" s="1009"/>
      <c r="U9" s="1009"/>
      <c r="V9" s="1009"/>
      <c r="W9" s="127"/>
      <c r="X9" s="127"/>
      <c r="AD9" s="1691"/>
      <c r="AE9" s="1011"/>
      <c r="AF9" s="1012"/>
      <c r="AG9" s="1012"/>
      <c r="AH9" s="1012"/>
      <c r="AI9" s="1012"/>
      <c r="AJ9" s="1012"/>
      <c r="AK9" s="1012"/>
      <c r="AL9" s="1012"/>
      <c r="AM9" s="1012"/>
    </row>
    <row r="10" spans="1:39" s="201" customFormat="1" x14ac:dyDescent="0.35">
      <c r="A10" s="1691"/>
      <c r="B10" s="207" t="s">
        <v>143</v>
      </c>
      <c r="C10" s="1007">
        <v>167926</v>
      </c>
      <c r="D10" s="1008">
        <v>0.22992632269318558</v>
      </c>
      <c r="E10" s="1009"/>
      <c r="F10" s="1009"/>
      <c r="G10" s="1009"/>
      <c r="H10" s="1009" t="s">
        <v>142</v>
      </c>
      <c r="I10" s="207">
        <v>348110</v>
      </c>
      <c r="J10" s="1008">
        <v>0.47684668333276259</v>
      </c>
      <c r="K10" s="1009"/>
      <c r="L10" s="1009"/>
      <c r="M10" s="1009"/>
      <c r="N10" s="127"/>
      <c r="O10" s="1692"/>
      <c r="P10" s="1010"/>
      <c r="Q10" s="1009"/>
      <c r="R10" s="1009"/>
      <c r="S10" s="1009"/>
      <c r="T10" s="1009"/>
      <c r="U10" s="1009"/>
      <c r="V10" s="1009"/>
      <c r="W10" s="127"/>
      <c r="X10" s="127"/>
      <c r="AD10" s="1691"/>
      <c r="AE10" s="1011"/>
      <c r="AF10" s="1012"/>
      <c r="AG10" s="1012"/>
      <c r="AH10" s="1012"/>
      <c r="AI10" s="1012"/>
      <c r="AJ10" s="1012"/>
      <c r="AK10" s="1012"/>
      <c r="AL10" s="1012"/>
      <c r="AM10" s="1012"/>
    </row>
    <row r="11" spans="1:39" s="201" customFormat="1" x14ac:dyDescent="0.35">
      <c r="A11" s="1691"/>
      <c r="B11" s="207" t="s">
        <v>141</v>
      </c>
      <c r="C11" s="1007">
        <v>146134</v>
      </c>
      <c r="D11" s="1008">
        <v>0.20008845110611806</v>
      </c>
      <c r="E11" s="1009"/>
      <c r="F11" s="1009"/>
      <c r="G11" s="1009"/>
      <c r="H11" s="1009" t="s">
        <v>144</v>
      </c>
      <c r="I11" s="207">
        <v>128138</v>
      </c>
      <c r="J11" s="1008">
        <v>0.17552549570220197</v>
      </c>
      <c r="K11" s="1009"/>
      <c r="L11" s="1009"/>
      <c r="M11" s="1009"/>
      <c r="N11" s="127"/>
      <c r="O11" s="1692"/>
      <c r="P11" s="1010"/>
      <c r="Q11" s="1009"/>
      <c r="R11" s="1009"/>
      <c r="S11" s="1009"/>
      <c r="T11" s="1009"/>
      <c r="U11" s="1009"/>
      <c r="V11" s="1009"/>
      <c r="W11" s="127"/>
      <c r="X11" s="127"/>
      <c r="AD11" s="1691"/>
      <c r="AE11" s="1011"/>
      <c r="AF11" s="1012"/>
      <c r="AG11" s="1012"/>
      <c r="AH11" s="1012"/>
      <c r="AI11" s="1012"/>
      <c r="AJ11" s="1012"/>
      <c r="AK11" s="1012"/>
      <c r="AL11" s="1012"/>
      <c r="AM11" s="1012"/>
    </row>
    <row r="12" spans="1:39" s="201" customFormat="1" x14ac:dyDescent="0.35">
      <c r="A12" s="1691"/>
      <c r="B12" s="207" t="s">
        <v>147</v>
      </c>
      <c r="C12" s="1007">
        <v>30967</v>
      </c>
      <c r="D12" s="1008">
        <v>4.2400393237734937E-2</v>
      </c>
      <c r="E12" s="1009"/>
      <c r="F12" s="1009"/>
      <c r="G12" s="1009"/>
      <c r="H12" s="1009" t="s">
        <v>146</v>
      </c>
      <c r="I12" s="207">
        <v>46028</v>
      </c>
      <c r="J12" s="1008">
        <v>6.3049895551522211E-2</v>
      </c>
      <c r="K12" s="1009"/>
      <c r="L12" s="1009"/>
      <c r="M12" s="1009"/>
      <c r="N12" s="127"/>
      <c r="O12" s="1692"/>
      <c r="P12" s="1010"/>
      <c r="Q12" s="1009"/>
      <c r="R12" s="1009"/>
      <c r="S12" s="1009"/>
      <c r="T12" s="1009"/>
      <c r="U12" s="1009"/>
      <c r="V12" s="1009"/>
      <c r="W12" s="127"/>
      <c r="X12" s="127"/>
      <c r="AD12" s="1691"/>
      <c r="AE12" s="1011"/>
      <c r="AF12" s="1012"/>
      <c r="AG12" s="1012"/>
      <c r="AH12" s="1012"/>
      <c r="AI12" s="1012"/>
      <c r="AJ12" s="1012"/>
      <c r="AK12" s="1012"/>
      <c r="AL12" s="1012"/>
      <c r="AM12" s="1012"/>
    </row>
    <row r="13" spans="1:39" s="201" customFormat="1" x14ac:dyDescent="0.35">
      <c r="A13" s="1691"/>
      <c r="B13" s="207" t="s">
        <v>145</v>
      </c>
      <c r="C13" s="1007">
        <v>23659</v>
      </c>
      <c r="D13" s="1008">
        <v>3.2394190706609323E-2</v>
      </c>
      <c r="E13" s="1009"/>
      <c r="F13" s="1009"/>
      <c r="G13" s="1009"/>
      <c r="H13" s="1009" t="s">
        <v>148</v>
      </c>
      <c r="I13" s="207">
        <v>6494</v>
      </c>
      <c r="J13" s="1008">
        <v>8.8955857676106982E-3</v>
      </c>
      <c r="K13" s="1009"/>
      <c r="L13" s="1009"/>
      <c r="M13" s="1009"/>
      <c r="N13" s="127"/>
      <c r="O13" s="1692"/>
      <c r="P13" s="1010"/>
      <c r="Q13" s="1009"/>
      <c r="R13" s="1009"/>
      <c r="S13" s="1009"/>
      <c r="T13" s="1009"/>
      <c r="U13" s="1009"/>
      <c r="V13" s="1009"/>
      <c r="W13" s="127"/>
      <c r="X13" s="127"/>
      <c r="AD13" s="1691"/>
      <c r="AE13" s="1011"/>
      <c r="AF13" s="1012"/>
      <c r="AG13" s="1012"/>
      <c r="AH13" s="1012"/>
      <c r="AI13" s="1012"/>
      <c r="AJ13" s="1012"/>
      <c r="AK13" s="1012"/>
      <c r="AL13" s="1012"/>
      <c r="AM13" s="1012"/>
    </row>
    <row r="14" spans="1:39" s="201" customFormat="1" x14ac:dyDescent="0.35">
      <c r="A14" s="1691"/>
      <c r="B14" s="207" t="s">
        <v>151</v>
      </c>
      <c r="C14" s="1007">
        <v>12459</v>
      </c>
      <c r="D14" s="1008">
        <v>1.7059014413696501E-2</v>
      </c>
      <c r="E14" s="1009"/>
      <c r="F14" s="1009"/>
      <c r="G14" s="1009"/>
      <c r="H14" s="1009" t="s">
        <v>150</v>
      </c>
      <c r="I14" s="207">
        <v>895</v>
      </c>
      <c r="J14" s="1009"/>
      <c r="K14" s="1009"/>
      <c r="L14" s="1009"/>
      <c r="M14" s="1009"/>
      <c r="N14" s="127"/>
      <c r="O14" s="1692"/>
      <c r="P14" s="1010"/>
      <c r="Q14" s="1009"/>
      <c r="R14" s="1009"/>
      <c r="S14" s="1009"/>
      <c r="T14" s="1009"/>
      <c r="U14" s="1009"/>
      <c r="V14" s="1009"/>
      <c r="W14" s="127"/>
      <c r="X14" s="127"/>
      <c r="AD14" s="1691"/>
      <c r="AE14" s="1011"/>
      <c r="AF14" s="1012"/>
      <c r="AG14" s="1012"/>
      <c r="AH14" s="1012"/>
      <c r="AI14" s="1012"/>
      <c r="AJ14" s="1012"/>
      <c r="AK14" s="1012"/>
      <c r="AL14" s="1012"/>
      <c r="AM14" s="1012"/>
    </row>
    <row r="15" spans="1:39" s="201" customFormat="1" x14ac:dyDescent="0.35">
      <c r="A15" s="1691"/>
      <c r="B15" s="207" t="s">
        <v>149</v>
      </c>
      <c r="C15" s="1007">
        <v>12862</v>
      </c>
      <c r="D15" s="1008">
        <v>1.7610806917807562E-2</v>
      </c>
      <c r="E15" s="1009"/>
      <c r="F15" s="1009"/>
      <c r="G15" s="1009"/>
      <c r="H15" s="1009"/>
      <c r="I15" s="127"/>
      <c r="J15" s="1009"/>
      <c r="K15" s="1009"/>
      <c r="L15" s="1009"/>
      <c r="M15" s="1009"/>
      <c r="N15" s="127"/>
      <c r="O15" s="1692"/>
      <c r="P15" s="1010"/>
      <c r="Q15" s="1009"/>
      <c r="R15" s="1009"/>
      <c r="S15" s="1009"/>
      <c r="T15" s="1009"/>
      <c r="U15" s="1009"/>
      <c r="V15" s="1009"/>
      <c r="W15" s="127"/>
      <c r="X15" s="127"/>
      <c r="AD15" s="1691"/>
      <c r="AE15" s="1011"/>
      <c r="AF15" s="1012"/>
      <c r="AG15" s="1012"/>
      <c r="AH15" s="1012"/>
      <c r="AI15" s="1012"/>
      <c r="AJ15" s="1012"/>
      <c r="AK15" s="1012"/>
      <c r="AL15" s="1012"/>
      <c r="AM15" s="1012"/>
    </row>
    <row r="16" spans="1:39" s="201" customFormat="1" x14ac:dyDescent="0.35">
      <c r="A16" s="1691"/>
      <c r="B16" s="207" t="s">
        <v>190</v>
      </c>
      <c r="C16" s="1007">
        <v>8931</v>
      </c>
      <c r="D16" s="1008">
        <v>1.2228433881428965E-2</v>
      </c>
      <c r="E16" s="1009"/>
      <c r="F16" s="1009"/>
      <c r="G16" s="1009"/>
      <c r="H16" s="1009"/>
      <c r="I16" s="127"/>
      <c r="J16" s="1009"/>
      <c r="K16" s="1009"/>
      <c r="L16" s="1009"/>
      <c r="M16" s="1009"/>
      <c r="N16" s="127"/>
      <c r="O16" s="1692"/>
      <c r="P16" s="1010"/>
      <c r="Q16" s="1009"/>
      <c r="R16" s="1009"/>
      <c r="S16" s="1009"/>
      <c r="T16" s="1009"/>
      <c r="U16" s="1009"/>
      <c r="V16" s="1009"/>
      <c r="W16" s="127"/>
      <c r="X16" s="127"/>
      <c r="AD16" s="1691"/>
      <c r="AE16" s="1011"/>
      <c r="AF16" s="1012"/>
      <c r="AG16" s="1012"/>
      <c r="AH16" s="1012"/>
      <c r="AI16" s="1012"/>
      <c r="AJ16" s="1012"/>
      <c r="AK16" s="1012"/>
      <c r="AL16" s="1012"/>
      <c r="AM16" s="1012"/>
    </row>
    <row r="17" spans="1:28" s="201" customFormat="1" x14ac:dyDescent="0.35">
      <c r="A17" s="1013"/>
      <c r="B17" s="207" t="s">
        <v>150</v>
      </c>
      <c r="C17" s="205">
        <v>63430</v>
      </c>
      <c r="D17" s="1008">
        <v>8.6849127880308949E-2</v>
      </c>
      <c r="E17" s="127"/>
      <c r="F17" s="127"/>
      <c r="G17" s="127"/>
      <c r="H17" s="127"/>
      <c r="I17" s="127"/>
      <c r="J17" s="127"/>
      <c r="K17" s="127"/>
      <c r="L17" s="127"/>
      <c r="M17" s="127"/>
      <c r="N17" s="127"/>
      <c r="O17" s="127"/>
      <c r="P17" s="127"/>
      <c r="Q17" s="127"/>
      <c r="R17" s="127"/>
      <c r="S17" s="127"/>
      <c r="T17" s="127"/>
      <c r="U17" s="127"/>
      <c r="V17" s="127"/>
      <c r="W17" s="127"/>
      <c r="X17" s="127"/>
    </row>
    <row r="18" spans="1:28" s="201" customFormat="1" x14ac:dyDescent="0.35">
      <c r="B18" s="127" t="s">
        <v>153</v>
      </c>
      <c r="C18" s="127" t="s">
        <v>137</v>
      </c>
      <c r="D18" s="127" t="s">
        <v>70</v>
      </c>
      <c r="E18" s="127"/>
      <c r="F18" s="127"/>
      <c r="G18" s="127"/>
      <c r="H18" s="127"/>
      <c r="I18" s="127"/>
      <c r="J18" s="127"/>
      <c r="K18" s="127"/>
      <c r="L18" s="127"/>
      <c r="M18" s="127"/>
      <c r="N18" s="127"/>
      <c r="O18" s="127"/>
      <c r="P18" s="127"/>
      <c r="Q18" s="127"/>
      <c r="R18" s="127"/>
      <c r="S18" s="127"/>
      <c r="T18" s="127"/>
      <c r="U18" s="127"/>
      <c r="V18" s="127"/>
      <c r="W18" s="127"/>
      <c r="X18" s="127"/>
    </row>
    <row r="19" spans="1:28" s="201" customFormat="1" x14ac:dyDescent="0.35">
      <c r="B19" s="127" t="s">
        <v>23</v>
      </c>
      <c r="C19" s="127">
        <v>201878</v>
      </c>
      <c r="D19" s="206">
        <v>0.27619712143599845</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1:28" s="201" customFormat="1" x14ac:dyDescent="0.35">
      <c r="B20" s="127" t="s">
        <v>24</v>
      </c>
      <c r="C20" s="127">
        <v>529042</v>
      </c>
      <c r="D20" s="206">
        <v>0.7238028785640015</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s="201" customFormat="1" x14ac:dyDescent="0.35">
      <c r="B21" s="127" t="s">
        <v>154</v>
      </c>
      <c r="C21" s="127" t="e">
        <v>#REF!</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1:28" s="201" customFormat="1" x14ac:dyDescent="0.35">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row>
    <row r="23" spans="1:28" s="995" customFormat="1" x14ac:dyDescent="0.35">
      <c r="B23" s="128"/>
      <c r="C23" s="128"/>
      <c r="D23" s="128"/>
      <c r="E23" s="127"/>
      <c r="F23" s="127"/>
      <c r="G23" s="127"/>
      <c r="H23" s="127"/>
      <c r="I23" s="127"/>
      <c r="J23" s="127"/>
      <c r="K23" s="127"/>
      <c r="L23" s="127"/>
      <c r="M23" s="127"/>
      <c r="N23" s="994"/>
      <c r="O23" s="994"/>
      <c r="P23" s="994"/>
      <c r="Q23" s="994"/>
      <c r="R23" s="994"/>
      <c r="S23" s="994"/>
      <c r="T23" s="994"/>
      <c r="U23" s="994"/>
      <c r="V23" s="994"/>
      <c r="W23" s="994"/>
      <c r="X23" s="994"/>
      <c r="Y23" s="994"/>
      <c r="Z23" s="994"/>
      <c r="AA23" s="994"/>
      <c r="AB23" s="994"/>
    </row>
    <row r="24" spans="1:28" s="995" customFormat="1" x14ac:dyDescent="0.35">
      <c r="B24" s="127"/>
      <c r="C24" s="127"/>
      <c r="D24" s="127"/>
      <c r="E24" s="127"/>
      <c r="F24" s="127"/>
      <c r="G24" s="127"/>
      <c r="H24" s="127"/>
      <c r="I24" s="127"/>
      <c r="J24" s="127"/>
      <c r="K24" s="127"/>
      <c r="L24" s="127"/>
      <c r="M24" s="127"/>
      <c r="N24" s="994"/>
      <c r="O24" s="994"/>
      <c r="P24" s="994"/>
      <c r="Q24" s="994"/>
      <c r="R24" s="994"/>
      <c r="S24" s="994"/>
      <c r="T24" s="994"/>
      <c r="U24" s="994"/>
      <c r="V24" s="994"/>
      <c r="W24" s="994"/>
      <c r="X24" s="994"/>
      <c r="Y24" s="994"/>
      <c r="Z24" s="994"/>
      <c r="AA24" s="994"/>
      <c r="AB24" s="994"/>
    </row>
    <row r="25" spans="1:28" s="995" customFormat="1" x14ac:dyDescent="0.35">
      <c r="B25" s="127"/>
      <c r="C25" s="127"/>
      <c r="D25" s="127"/>
      <c r="E25" s="127"/>
      <c r="F25" s="127"/>
      <c r="G25" s="127"/>
      <c r="H25" s="127"/>
      <c r="I25" s="127"/>
      <c r="J25" s="127"/>
      <c r="K25" s="127"/>
      <c r="L25" s="127"/>
      <c r="M25" s="127"/>
      <c r="N25" s="994"/>
      <c r="O25" s="994"/>
      <c r="P25" s="994"/>
      <c r="Q25" s="994"/>
      <c r="R25" s="994"/>
      <c r="S25" s="994"/>
      <c r="T25" s="994"/>
      <c r="U25" s="994"/>
      <c r="V25" s="994"/>
      <c r="W25" s="994"/>
      <c r="X25" s="994"/>
      <c r="Y25" s="994"/>
      <c r="Z25" s="994"/>
      <c r="AA25" s="994"/>
      <c r="AB25" s="994"/>
    </row>
    <row r="26" spans="1:28" s="995" customFormat="1" x14ac:dyDescent="0.35">
      <c r="B26" s="127"/>
      <c r="C26" s="127"/>
      <c r="D26" s="127"/>
      <c r="E26" s="127"/>
      <c r="F26" s="127"/>
      <c r="G26" s="127"/>
      <c r="H26" s="127"/>
      <c r="I26" s="127"/>
      <c r="J26" s="127"/>
      <c r="K26" s="127"/>
      <c r="L26" s="127"/>
      <c r="M26" s="127"/>
      <c r="N26" s="994"/>
      <c r="O26" s="994"/>
      <c r="P26" s="994"/>
      <c r="Q26" s="994"/>
      <c r="R26" s="994"/>
      <c r="S26" s="994"/>
      <c r="T26" s="994"/>
      <c r="U26" s="994"/>
      <c r="V26" s="994"/>
      <c r="W26" s="994"/>
      <c r="X26" s="994"/>
      <c r="Y26" s="994"/>
      <c r="Z26" s="994"/>
      <c r="AA26" s="994"/>
      <c r="AB26" s="994"/>
    </row>
    <row r="27" spans="1:28" s="995" customFormat="1" x14ac:dyDescent="0.35">
      <c r="B27" s="127"/>
      <c r="C27" s="127"/>
      <c r="D27" s="127"/>
      <c r="E27" s="127"/>
      <c r="F27" s="127"/>
      <c r="G27" s="127"/>
      <c r="H27" s="127"/>
      <c r="I27" s="127"/>
      <c r="J27" s="127"/>
      <c r="K27" s="127"/>
      <c r="L27" s="127"/>
      <c r="M27" s="127"/>
      <c r="N27" s="994"/>
      <c r="O27" s="994"/>
      <c r="P27" s="994"/>
      <c r="Q27" s="994"/>
      <c r="R27" s="994"/>
      <c r="S27" s="994"/>
      <c r="T27" s="994"/>
      <c r="U27" s="994"/>
      <c r="V27" s="994"/>
      <c r="W27" s="994"/>
      <c r="X27" s="994"/>
      <c r="Y27" s="994"/>
      <c r="Z27" s="994"/>
      <c r="AA27" s="994"/>
      <c r="AB27" s="994"/>
    </row>
    <row r="28" spans="1:28" s="995" customFormat="1" x14ac:dyDescent="0.35">
      <c r="B28" s="127"/>
      <c r="C28" s="127"/>
      <c r="D28" s="127"/>
      <c r="E28" s="127"/>
      <c r="F28" s="127"/>
      <c r="G28" s="127"/>
      <c r="H28" s="127"/>
      <c r="I28" s="127"/>
      <c r="J28" s="127"/>
      <c r="K28" s="127"/>
      <c r="L28" s="127"/>
      <c r="M28" s="127"/>
      <c r="N28" s="994"/>
      <c r="O28" s="994"/>
      <c r="P28" s="994"/>
      <c r="Q28" s="994"/>
      <c r="R28" s="994"/>
      <c r="S28" s="994"/>
      <c r="T28" s="994"/>
      <c r="U28" s="994"/>
      <c r="V28" s="994"/>
      <c r="W28" s="994"/>
      <c r="X28" s="994"/>
      <c r="Y28" s="994"/>
      <c r="Z28" s="994"/>
      <c r="AA28" s="994"/>
      <c r="AB28" s="994"/>
    </row>
    <row r="29" spans="1:28" s="995" customFormat="1" x14ac:dyDescent="0.35">
      <c r="B29" s="127"/>
      <c r="C29" s="127"/>
      <c r="D29" s="127"/>
      <c r="E29" s="127"/>
      <c r="F29" s="127"/>
      <c r="G29" s="127"/>
      <c r="H29" s="127"/>
      <c r="I29" s="127"/>
      <c r="J29" s="127"/>
      <c r="K29" s="127"/>
      <c r="L29" s="127"/>
      <c r="M29" s="127"/>
      <c r="N29" s="994"/>
      <c r="O29" s="994"/>
      <c r="P29" s="994"/>
      <c r="Q29" s="994"/>
      <c r="R29" s="994"/>
      <c r="S29" s="994"/>
      <c r="T29" s="994"/>
      <c r="U29" s="994"/>
      <c r="V29" s="994"/>
      <c r="W29" s="994"/>
      <c r="X29" s="994"/>
      <c r="Y29" s="994"/>
      <c r="Z29" s="994"/>
      <c r="AA29" s="994"/>
      <c r="AB29" s="994"/>
    </row>
    <row r="30" spans="1:28" s="994" customFormat="1" x14ac:dyDescent="0.35">
      <c r="B30" s="127"/>
      <c r="C30" s="127"/>
      <c r="D30" s="127"/>
      <c r="E30" s="127"/>
      <c r="F30" s="127"/>
      <c r="G30" s="127"/>
      <c r="H30" s="127"/>
      <c r="I30" s="127"/>
      <c r="J30" s="127"/>
      <c r="K30" s="127"/>
      <c r="L30" s="127"/>
      <c r="M30" s="127"/>
    </row>
    <row r="31" spans="1:28" s="994" customFormat="1" x14ac:dyDescent="0.35">
      <c r="B31" s="127"/>
      <c r="C31" s="127"/>
      <c r="D31" s="127"/>
      <c r="E31" s="127"/>
      <c r="F31" s="127"/>
      <c r="G31" s="127"/>
      <c r="H31" s="127"/>
      <c r="I31" s="127"/>
      <c r="J31" s="127"/>
      <c r="K31" s="127"/>
      <c r="L31" s="127"/>
      <c r="M31" s="127"/>
    </row>
    <row r="32" spans="1:28" s="994" customFormat="1" x14ac:dyDescent="0.35">
      <c r="B32" s="127"/>
      <c r="C32" s="127"/>
      <c r="D32" s="127"/>
      <c r="E32" s="127"/>
      <c r="F32" s="127"/>
      <c r="G32" s="127"/>
      <c r="H32" s="127"/>
      <c r="I32" s="127"/>
      <c r="J32" s="127"/>
      <c r="K32" s="127"/>
      <c r="L32" s="127"/>
      <c r="M32" s="127"/>
    </row>
    <row r="33" spans="2:13" s="994" customFormat="1" x14ac:dyDescent="0.35">
      <c r="B33" s="127"/>
      <c r="C33" s="127"/>
      <c r="D33" s="127"/>
      <c r="E33" s="127"/>
      <c r="F33" s="127"/>
      <c r="G33" s="127"/>
      <c r="H33" s="127"/>
      <c r="I33" s="127"/>
      <c r="J33" s="127"/>
      <c r="K33" s="127"/>
      <c r="L33" s="127"/>
      <c r="M33" s="127"/>
    </row>
    <row r="34" spans="2:13" s="994" customFormat="1" x14ac:dyDescent="0.35">
      <c r="B34" s="127"/>
      <c r="C34" s="127"/>
      <c r="D34" s="127"/>
      <c r="E34" s="127"/>
      <c r="F34" s="127"/>
      <c r="G34" s="127"/>
      <c r="H34" s="127"/>
    </row>
    <row r="35" spans="2:13" s="994" customFormat="1" x14ac:dyDescent="0.35">
      <c r="B35" s="127"/>
      <c r="C35" s="127"/>
      <c r="D35" s="127"/>
      <c r="E35" s="127"/>
      <c r="F35" s="127"/>
      <c r="G35" s="127"/>
      <c r="H35" s="127"/>
    </row>
    <row r="36" spans="2:13" s="994" customFormat="1" x14ac:dyDescent="0.35">
      <c r="B36" s="127"/>
      <c r="C36" s="127"/>
      <c r="D36" s="127"/>
      <c r="E36" s="127"/>
      <c r="F36" s="127"/>
      <c r="G36" s="127"/>
      <c r="H36" s="127"/>
    </row>
    <row r="37" spans="2:13" s="994" customFormat="1" x14ac:dyDescent="0.35">
      <c r="B37" s="127"/>
      <c r="C37" s="127"/>
      <c r="D37" s="127"/>
      <c r="E37" s="127"/>
      <c r="F37" s="127"/>
      <c r="G37" s="127"/>
      <c r="H37" s="127"/>
    </row>
    <row r="38" spans="2:13" s="994" customFormat="1" x14ac:dyDescent="0.35">
      <c r="B38" s="127"/>
      <c r="C38" s="127"/>
      <c r="D38" s="127"/>
      <c r="E38" s="127"/>
      <c r="F38" s="127"/>
      <c r="G38" s="127"/>
      <c r="H38" s="127"/>
    </row>
    <row r="39" spans="2:13" s="994" customFormat="1" x14ac:dyDescent="0.35">
      <c r="B39" s="127"/>
      <c r="C39" s="127"/>
      <c r="D39" s="127"/>
      <c r="E39" s="127"/>
      <c r="F39" s="127"/>
      <c r="G39" s="127"/>
      <c r="H39" s="127"/>
    </row>
    <row r="40" spans="2:13" s="994" customFormat="1" x14ac:dyDescent="0.35">
      <c r="B40" s="127"/>
      <c r="C40" s="127"/>
      <c r="D40" s="127"/>
      <c r="E40" s="127"/>
      <c r="F40" s="127"/>
      <c r="G40" s="127"/>
      <c r="H40" s="127"/>
    </row>
    <row r="41" spans="2:13" s="994" customFormat="1" x14ac:dyDescent="0.35">
      <c r="B41" s="127"/>
      <c r="C41" s="127"/>
      <c r="D41" s="127"/>
      <c r="E41" s="127"/>
      <c r="F41" s="127"/>
      <c r="G41" s="127"/>
      <c r="H41" s="127"/>
    </row>
    <row r="42" spans="2:13" s="994" customFormat="1" x14ac:dyDescent="0.35">
      <c r="B42" s="127"/>
      <c r="C42" s="127"/>
      <c r="D42" s="127"/>
    </row>
    <row r="43" spans="2:13" s="994" customFormat="1" x14ac:dyDescent="0.35"/>
    <row r="44" spans="2:13" s="994" customFormat="1" x14ac:dyDescent="0.35"/>
    <row r="45" spans="2:13" s="994" customFormat="1" x14ac:dyDescent="0.35"/>
    <row r="46" spans="2:13" s="994" customFormat="1" x14ac:dyDescent="0.35"/>
    <row r="47" spans="2:13" s="994" customFormat="1" x14ac:dyDescent="0.35"/>
    <row r="48" spans="2:13" s="994" customFormat="1" x14ac:dyDescent="0.35"/>
    <row r="49" s="994" customFormat="1" x14ac:dyDescent="0.35"/>
    <row r="50" s="994" customFormat="1" x14ac:dyDescent="0.35"/>
    <row r="51" s="994" customFormat="1" x14ac:dyDescent="0.35"/>
    <row r="52" s="994" customFormat="1" x14ac:dyDescent="0.35"/>
    <row r="53" s="994" customFormat="1" x14ac:dyDescent="0.35"/>
    <row r="54" s="994" customFormat="1" x14ac:dyDescent="0.35"/>
    <row r="55" s="994" customFormat="1" x14ac:dyDescent="0.35"/>
    <row r="56" s="994" customFormat="1" x14ac:dyDescent="0.35"/>
    <row r="57" s="994" customFormat="1" x14ac:dyDescent="0.35"/>
    <row r="58" s="994" customFormat="1" x14ac:dyDescent="0.35"/>
    <row r="59" s="994" customFormat="1" x14ac:dyDescent="0.35"/>
    <row r="60" s="994" customFormat="1" x14ac:dyDescent="0.35"/>
    <row r="61" s="994" customFormat="1" x14ac:dyDescent="0.35"/>
    <row r="62" s="994" customFormat="1" x14ac:dyDescent="0.35"/>
    <row r="63" s="994" customFormat="1" x14ac:dyDescent="0.35"/>
    <row r="64" s="994" customFormat="1" x14ac:dyDescent="0.35"/>
    <row r="65" spans="2:4" s="994" customFormat="1" x14ac:dyDescent="0.35"/>
    <row r="66" spans="2:4" s="994" customFormat="1" x14ac:dyDescent="0.35"/>
    <row r="67" spans="2:4" s="128" customFormat="1" x14ac:dyDescent="0.35">
      <c r="B67" s="994"/>
      <c r="C67" s="994"/>
      <c r="D67" s="994"/>
    </row>
    <row r="68" spans="2:4" s="128" customFormat="1" x14ac:dyDescent="0.35"/>
    <row r="69" spans="2:4" s="128" customFormat="1" x14ac:dyDescent="0.35"/>
    <row r="70" spans="2:4" s="128" customFormat="1" x14ac:dyDescent="0.35"/>
    <row r="71" spans="2:4" s="128" customFormat="1" x14ac:dyDescent="0.35"/>
    <row r="72" spans="2:4" s="128" customFormat="1" x14ac:dyDescent="0.35"/>
    <row r="73" spans="2:4" s="128" customFormat="1" x14ac:dyDescent="0.35"/>
    <row r="74" spans="2:4" s="128" customFormat="1" x14ac:dyDescent="0.35"/>
    <row r="75" spans="2:4" s="128" customFormat="1" x14ac:dyDescent="0.35"/>
    <row r="76" spans="2:4" s="128" customFormat="1" x14ac:dyDescent="0.35"/>
    <row r="77" spans="2:4" s="128" customFormat="1" x14ac:dyDescent="0.35"/>
    <row r="78" spans="2:4" s="128" customFormat="1" x14ac:dyDescent="0.35"/>
    <row r="79" spans="2:4" s="128" customFormat="1" x14ac:dyDescent="0.35"/>
    <row r="80" spans="2:4" s="128" customFormat="1" x14ac:dyDescent="0.35"/>
    <row r="81" s="128" customFormat="1" x14ac:dyDescent="0.35"/>
    <row r="82" s="128" customFormat="1" x14ac:dyDescent="0.35"/>
    <row r="83" s="128" customFormat="1" x14ac:dyDescent="0.35"/>
    <row r="84" s="128" customFormat="1" x14ac:dyDescent="0.35"/>
    <row r="85" s="128" customFormat="1" x14ac:dyDescent="0.35"/>
    <row r="86" s="128" customFormat="1" x14ac:dyDescent="0.35"/>
    <row r="87" s="128" customFormat="1" x14ac:dyDescent="0.35"/>
    <row r="88" s="128" customFormat="1" x14ac:dyDescent="0.35"/>
    <row r="89" s="128" customFormat="1" x14ac:dyDescent="0.35"/>
    <row r="90" s="128" customFormat="1" x14ac:dyDescent="0.35"/>
    <row r="91" s="128" customFormat="1" x14ac:dyDescent="0.35"/>
    <row r="92" s="128" customFormat="1" x14ac:dyDescent="0.35"/>
    <row r="93" s="128" customFormat="1" x14ac:dyDescent="0.35"/>
    <row r="94" s="128" customFormat="1" x14ac:dyDescent="0.35"/>
    <row r="95" s="128" customFormat="1" x14ac:dyDescent="0.35"/>
    <row r="96" s="128" customFormat="1" x14ac:dyDescent="0.35"/>
    <row r="97" spans="2:4" s="128" customFormat="1" x14ac:dyDescent="0.35"/>
    <row r="98" spans="2:4" s="128" customFormat="1" x14ac:dyDescent="0.35"/>
    <row r="99" spans="2:4" x14ac:dyDescent="0.35">
      <c r="B99" s="128"/>
      <c r="C99" s="128"/>
      <c r="D99" s="128"/>
    </row>
  </sheetData>
  <mergeCells count="18">
    <mergeCell ref="AL7:AM7"/>
    <mergeCell ref="A9:A16"/>
    <mergeCell ref="O9:O16"/>
    <mergeCell ref="AD9:AD16"/>
    <mergeCell ref="Q7:R7"/>
    <mergeCell ref="S7:T7"/>
    <mergeCell ref="U7:V7"/>
    <mergeCell ref="AF7:AG7"/>
    <mergeCell ref="AH7:AI7"/>
    <mergeCell ref="AJ7:AK7"/>
    <mergeCell ref="B2:H2"/>
    <mergeCell ref="B4:L4"/>
    <mergeCell ref="B5:L5"/>
    <mergeCell ref="C7:D7"/>
    <mergeCell ref="E7:F7"/>
    <mergeCell ref="G7:H7"/>
    <mergeCell ref="J7:K7"/>
    <mergeCell ref="L7:M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ColWidth="11.453125" defaultRowHeight="14.5" x14ac:dyDescent="0.35"/>
  <cols>
    <col min="1" max="1" width="4.26953125" style="666" customWidth="1"/>
    <col min="2" max="2" width="12.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9.26953125" style="666" bestFit="1" customWidth="1"/>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54" t="s">
        <v>446</v>
      </c>
      <c r="C6" s="1554"/>
      <c r="D6" s="1554"/>
      <c r="E6" s="1554"/>
      <c r="F6" s="1554"/>
      <c r="G6" s="1554"/>
      <c r="H6" s="1554"/>
      <c r="I6" s="1554"/>
      <c r="J6" s="1554"/>
      <c r="K6" s="1554"/>
      <c r="L6" s="1554"/>
      <c r="M6" s="1554"/>
      <c r="N6" s="1554"/>
      <c r="O6" s="1016"/>
    </row>
    <row r="7" spans="1:17" s="621" customFormat="1" ht="11.25" customHeight="1" x14ac:dyDescent="0.25">
      <c r="A7" s="1015"/>
      <c r="B7" s="1554"/>
      <c r="C7" s="1554"/>
      <c r="D7" s="1554"/>
      <c r="E7" s="1554"/>
      <c r="F7" s="1554"/>
      <c r="G7" s="1554"/>
      <c r="H7" s="1554"/>
      <c r="I7" s="1554"/>
      <c r="J7" s="1554"/>
      <c r="K7" s="1554"/>
      <c r="L7" s="1554"/>
      <c r="M7" s="1554"/>
      <c r="N7" s="1554"/>
      <c r="O7" s="1016"/>
    </row>
    <row r="8" spans="1:17" s="621" customFormat="1" ht="15.75" customHeight="1" x14ac:dyDescent="0.25">
      <c r="A8" s="1015"/>
      <c r="B8" s="1693" t="str">
        <f>porsaad!$B$6</f>
        <v>Situación a 31 de agosto de 2025</v>
      </c>
      <c r="C8" s="1693"/>
      <c r="D8" s="1693"/>
      <c r="E8" s="1693"/>
      <c r="F8" s="1693"/>
      <c r="G8" s="1693"/>
      <c r="H8" s="1693"/>
      <c r="I8" s="1693"/>
      <c r="J8" s="1693"/>
      <c r="K8" s="1693"/>
      <c r="L8" s="1693"/>
      <c r="M8" s="1693"/>
      <c r="N8" s="1693"/>
      <c r="O8" s="1017"/>
      <c r="P8" s="1017"/>
      <c r="Q8" s="1017"/>
    </row>
    <row r="9" spans="1:17" s="700" customFormat="1" ht="6" customHeight="1" x14ac:dyDescent="0.35">
      <c r="A9" s="1018"/>
      <c r="B9" s="666"/>
      <c r="C9" s="666"/>
      <c r="D9" s="666"/>
      <c r="E9" s="666"/>
      <c r="F9" s="666"/>
      <c r="G9" s="666"/>
      <c r="H9" s="666"/>
      <c r="I9" s="666"/>
      <c r="J9" s="666"/>
      <c r="K9" s="666"/>
      <c r="L9" s="666"/>
      <c r="M9" s="666"/>
      <c r="N9" s="666"/>
      <c r="O9" s="666"/>
      <c r="P9" s="666"/>
      <c r="Q9" s="666"/>
    </row>
    <row r="10" spans="1:17" s="101" customFormat="1" x14ac:dyDescent="0.35"/>
    <row r="11" spans="1:17" s="101" customFormat="1" x14ac:dyDescent="0.35">
      <c r="C11" s="1694" t="s">
        <v>0</v>
      </c>
      <c r="D11" s="1694"/>
      <c r="E11" s="1694"/>
    </row>
    <row r="12" spans="1:17" s="101" customFormat="1" x14ac:dyDescent="0.35">
      <c r="C12" s="101" t="s">
        <v>23</v>
      </c>
      <c r="D12" s="101" t="s">
        <v>24</v>
      </c>
      <c r="E12" s="101" t="s">
        <v>154</v>
      </c>
      <c r="F12" s="101" t="s">
        <v>68</v>
      </c>
      <c r="G12" s="101" t="s">
        <v>155</v>
      </c>
      <c r="H12" s="101" t="s">
        <v>156</v>
      </c>
    </row>
    <row r="13" spans="1:17" s="101" customFormat="1" x14ac:dyDescent="0.35">
      <c r="B13" s="101" t="s">
        <v>8</v>
      </c>
      <c r="C13" s="1019">
        <v>17029</v>
      </c>
      <c r="D13" s="1019">
        <v>74956</v>
      </c>
      <c r="E13" s="1019" t="e">
        <v>#REF!</v>
      </c>
      <c r="F13" s="1019">
        <v>91985</v>
      </c>
      <c r="G13" s="129">
        <v>0.18512801000163071</v>
      </c>
      <c r="H13" s="129">
        <v>0.81487198999836929</v>
      </c>
      <c r="I13" s="129">
        <v>0.27619712143599845</v>
      </c>
      <c r="M13" s="1019"/>
      <c r="N13" s="1019"/>
      <c r="O13" s="1020"/>
      <c r="P13" s="1020"/>
      <c r="Q13" s="1020"/>
    </row>
    <row r="14" spans="1:17" s="101" customFormat="1" x14ac:dyDescent="0.35">
      <c r="B14" s="101" t="s">
        <v>7</v>
      </c>
      <c r="C14" s="1019">
        <v>7726</v>
      </c>
      <c r="D14" s="1019">
        <v>17732</v>
      </c>
      <c r="E14" s="1019" t="e">
        <v>#REF!</v>
      </c>
      <c r="F14" s="1019">
        <v>25458</v>
      </c>
      <c r="G14" s="129">
        <v>0.30348024196716161</v>
      </c>
      <c r="H14" s="129">
        <v>0.69651975803283839</v>
      </c>
      <c r="I14" s="129">
        <v>0.27619712143599845</v>
      </c>
      <c r="M14" s="1019"/>
      <c r="N14" s="1019"/>
      <c r="O14" s="1020"/>
      <c r="P14" s="1020"/>
      <c r="Q14" s="1020"/>
    </row>
    <row r="15" spans="1:17" s="101" customFormat="1" x14ac:dyDescent="0.35">
      <c r="B15" s="101" t="s">
        <v>37</v>
      </c>
      <c r="C15" s="1019">
        <v>3522</v>
      </c>
      <c r="D15" s="1019">
        <v>9979</v>
      </c>
      <c r="E15" s="1019" t="e">
        <v>#REF!</v>
      </c>
      <c r="F15" s="1019">
        <v>13501</v>
      </c>
      <c r="G15" s="129">
        <v>0.2608695652173913</v>
      </c>
      <c r="H15" s="129">
        <v>0.73913043478260865</v>
      </c>
      <c r="I15" s="129">
        <v>0.27619712143599845</v>
      </c>
      <c r="M15" s="1019"/>
      <c r="N15" s="1019"/>
      <c r="O15" s="1020"/>
      <c r="P15" s="1020"/>
      <c r="Q15" s="1020"/>
    </row>
    <row r="16" spans="1:17" s="101" customFormat="1" x14ac:dyDescent="0.35">
      <c r="B16" s="101" t="s">
        <v>38</v>
      </c>
      <c r="C16" s="1019">
        <v>7880</v>
      </c>
      <c r="D16" s="1019">
        <v>18910</v>
      </c>
      <c r="E16" s="1019" t="e">
        <v>#REF!</v>
      </c>
      <c r="F16" s="1019">
        <v>26790</v>
      </c>
      <c r="G16" s="129">
        <v>0.29413960432997388</v>
      </c>
      <c r="H16" s="129">
        <v>0.70586039567002612</v>
      </c>
      <c r="I16" s="129">
        <v>0.27619712143599845</v>
      </c>
      <c r="M16" s="1019"/>
      <c r="N16" s="1019"/>
      <c r="O16" s="1020"/>
      <c r="P16" s="1020"/>
      <c r="Q16" s="1020"/>
    </row>
    <row r="17" spans="2:17" s="101" customFormat="1" x14ac:dyDescent="0.35">
      <c r="B17" s="101" t="s">
        <v>6</v>
      </c>
      <c r="C17" s="1019">
        <v>6452</v>
      </c>
      <c r="D17" s="1019">
        <v>18557</v>
      </c>
      <c r="E17" s="1019" t="e">
        <v>#REF!</v>
      </c>
      <c r="F17" s="1019">
        <v>25009</v>
      </c>
      <c r="G17" s="129">
        <v>0.25798712463513135</v>
      </c>
      <c r="H17" s="129">
        <v>0.7420128753648686</v>
      </c>
      <c r="I17" s="129">
        <v>0.27619712143599845</v>
      </c>
      <c r="M17" s="1019"/>
      <c r="N17" s="1019"/>
      <c r="O17" s="1020"/>
      <c r="P17" s="1020"/>
      <c r="Q17" s="1020"/>
    </row>
    <row r="18" spans="2:17" s="101" customFormat="1" x14ac:dyDescent="0.35">
      <c r="B18" s="101" t="s">
        <v>5</v>
      </c>
      <c r="C18" s="1019">
        <v>2745</v>
      </c>
      <c r="D18" s="1019">
        <v>6976</v>
      </c>
      <c r="E18" s="1019" t="e">
        <v>#REF!</v>
      </c>
      <c r="F18" s="1019">
        <v>9721</v>
      </c>
      <c r="G18" s="129">
        <v>0.28237835613619999</v>
      </c>
      <c r="H18" s="129">
        <v>0.71762164386380001</v>
      </c>
      <c r="I18" s="129">
        <v>0.27619712143599845</v>
      </c>
      <c r="M18" s="1019"/>
      <c r="N18" s="1019"/>
      <c r="O18" s="1020"/>
      <c r="P18" s="1020"/>
      <c r="Q18" s="1020"/>
    </row>
    <row r="19" spans="2:17" s="101" customFormat="1" x14ac:dyDescent="0.35">
      <c r="B19" s="101" t="s">
        <v>4</v>
      </c>
      <c r="C19" s="1019">
        <v>9862</v>
      </c>
      <c r="D19" s="1019">
        <v>28963</v>
      </c>
      <c r="E19" s="1019" t="e">
        <v>#REF!</v>
      </c>
      <c r="F19" s="1019">
        <v>38825</v>
      </c>
      <c r="G19" s="129">
        <v>0.25401159047005795</v>
      </c>
      <c r="H19" s="129">
        <v>0.74598840952994205</v>
      </c>
      <c r="I19" s="129">
        <v>0.27619712143599845</v>
      </c>
      <c r="M19" s="1019"/>
      <c r="N19" s="1019"/>
      <c r="O19" s="1020"/>
      <c r="P19" s="1020"/>
      <c r="Q19" s="1020"/>
    </row>
    <row r="20" spans="2:17" s="101" customFormat="1" x14ac:dyDescent="0.35">
      <c r="B20" s="101" t="s">
        <v>40</v>
      </c>
      <c r="C20" s="1019">
        <v>5659</v>
      </c>
      <c r="D20" s="1019">
        <v>17688</v>
      </c>
      <c r="E20" s="1019" t="e">
        <v>#REF!</v>
      </c>
      <c r="F20" s="1019">
        <v>23347</v>
      </c>
      <c r="G20" s="129">
        <v>0.24238660213303637</v>
      </c>
      <c r="H20" s="129">
        <v>0.75761339786696369</v>
      </c>
      <c r="I20" s="129">
        <v>0.27619712143599845</v>
      </c>
      <c r="M20" s="1019"/>
      <c r="N20" s="1019"/>
      <c r="O20" s="1020"/>
      <c r="P20" s="1020"/>
      <c r="Q20" s="1020"/>
    </row>
    <row r="21" spans="2:17" s="101" customFormat="1" x14ac:dyDescent="0.35">
      <c r="B21" s="101" t="s">
        <v>41</v>
      </c>
      <c r="C21" s="1019">
        <v>56228</v>
      </c>
      <c r="D21" s="1019">
        <v>105271</v>
      </c>
      <c r="E21" s="1019" t="e">
        <v>#REF!</v>
      </c>
      <c r="F21" s="1019">
        <v>161499</v>
      </c>
      <c r="G21" s="129">
        <v>0.34816314652103109</v>
      </c>
      <c r="H21" s="129">
        <v>0.65183685347896891</v>
      </c>
      <c r="I21" s="129">
        <v>0.27619712143599845</v>
      </c>
      <c r="M21" s="1019"/>
      <c r="N21" s="1019"/>
      <c r="O21" s="1020"/>
      <c r="P21" s="1020"/>
      <c r="Q21" s="1020"/>
    </row>
    <row r="22" spans="2:17" s="101" customFormat="1" x14ac:dyDescent="0.35">
      <c r="B22" s="101" t="s">
        <v>3</v>
      </c>
      <c r="C22" s="1019">
        <v>35886</v>
      </c>
      <c r="D22" s="1019">
        <v>96179</v>
      </c>
      <c r="E22" s="1019" t="e">
        <v>#REF!</v>
      </c>
      <c r="F22" s="1019">
        <v>132065</v>
      </c>
      <c r="G22" s="129">
        <v>0.27172983000795065</v>
      </c>
      <c r="H22" s="129">
        <v>0.72827016999204941</v>
      </c>
      <c r="I22" s="129">
        <v>0.27619712143599845</v>
      </c>
      <c r="M22" s="1019"/>
      <c r="N22" s="1019"/>
      <c r="O22" s="1020"/>
      <c r="P22" s="1020"/>
      <c r="Q22" s="1020"/>
    </row>
    <row r="23" spans="2:17" s="101" customFormat="1" x14ac:dyDescent="0.35">
      <c r="B23" s="101" t="s">
        <v>2</v>
      </c>
      <c r="C23" s="1019">
        <v>1428</v>
      </c>
      <c r="D23" s="1019">
        <v>6027</v>
      </c>
      <c r="E23" s="1019" t="e">
        <v>#REF!</v>
      </c>
      <c r="F23" s="1019">
        <v>7455</v>
      </c>
      <c r="G23" s="129">
        <v>0.19154929577464788</v>
      </c>
      <c r="H23" s="129">
        <v>0.80845070422535215</v>
      </c>
      <c r="I23" s="129">
        <v>0.27619712143599845</v>
      </c>
      <c r="M23" s="1019"/>
      <c r="N23" s="1019"/>
      <c r="O23" s="1020"/>
      <c r="P23" s="1020"/>
      <c r="Q23" s="1020"/>
    </row>
    <row r="24" spans="2:17" s="101" customFormat="1" x14ac:dyDescent="0.35">
      <c r="B24" s="101" t="s">
        <v>35</v>
      </c>
      <c r="C24" s="1019">
        <v>6084</v>
      </c>
      <c r="D24" s="1019">
        <v>24957</v>
      </c>
      <c r="E24" s="1019" t="e">
        <v>#REF!</v>
      </c>
      <c r="F24" s="1019">
        <v>31041</v>
      </c>
      <c r="G24" s="129">
        <v>0.19599884024354886</v>
      </c>
      <c r="H24" s="129">
        <v>0.80400115975645114</v>
      </c>
      <c r="I24" s="129">
        <v>0.27619712143599845</v>
      </c>
      <c r="M24" s="1019"/>
      <c r="N24" s="1019"/>
      <c r="O24" s="1020"/>
      <c r="P24" s="1020"/>
      <c r="Q24" s="1020"/>
    </row>
    <row r="25" spans="2:17" s="101" customFormat="1" x14ac:dyDescent="0.35">
      <c r="B25" s="101" t="s">
        <v>42</v>
      </c>
      <c r="C25" s="1019">
        <v>15235</v>
      </c>
      <c r="D25" s="1019">
        <v>43719</v>
      </c>
      <c r="E25" s="1019" t="e">
        <v>#REF!</v>
      </c>
      <c r="F25" s="1019">
        <v>58954</v>
      </c>
      <c r="G25" s="129">
        <v>0.25842182040234757</v>
      </c>
      <c r="H25" s="129">
        <v>0.74157817959765238</v>
      </c>
      <c r="I25" s="129">
        <v>0.27619712143599845</v>
      </c>
      <c r="M25" s="1019"/>
      <c r="N25" s="1019"/>
      <c r="O25" s="1020"/>
      <c r="P25" s="1020"/>
      <c r="Q25" s="1020"/>
    </row>
    <row r="26" spans="2:17" s="101" customFormat="1" x14ac:dyDescent="0.35">
      <c r="B26" s="101" t="s">
        <v>43</v>
      </c>
      <c r="C26" s="1019">
        <v>8770</v>
      </c>
      <c r="D26" s="1019">
        <v>21956</v>
      </c>
      <c r="E26" s="1019" t="e">
        <v>#REF!</v>
      </c>
      <c r="F26" s="1019">
        <v>30726</v>
      </c>
      <c r="G26" s="129">
        <v>0.28542602356310615</v>
      </c>
      <c r="H26" s="129">
        <v>0.7145739764368938</v>
      </c>
      <c r="I26" s="129">
        <v>0.27619712143599845</v>
      </c>
      <c r="M26" s="1019"/>
      <c r="N26" s="1019"/>
      <c r="O26" s="1020"/>
      <c r="P26" s="1020"/>
      <c r="Q26" s="1020"/>
    </row>
    <row r="27" spans="2:17" s="101" customFormat="1" x14ac:dyDescent="0.35">
      <c r="B27" s="101" t="s">
        <v>44</v>
      </c>
      <c r="C27" s="1019">
        <v>3084</v>
      </c>
      <c r="D27" s="1019">
        <v>7689</v>
      </c>
      <c r="E27" s="1019" t="e">
        <v>#REF!</v>
      </c>
      <c r="F27" s="1019">
        <v>10773</v>
      </c>
      <c r="G27" s="129">
        <v>0.28627123363965468</v>
      </c>
      <c r="H27" s="129">
        <v>0.71372876636034532</v>
      </c>
      <c r="I27" s="129">
        <v>0.27619712143599845</v>
      </c>
      <c r="M27" s="1019"/>
      <c r="N27" s="1019"/>
      <c r="O27" s="1020"/>
      <c r="P27" s="1020"/>
      <c r="Q27" s="1020"/>
    </row>
    <row r="28" spans="2:17" s="101" customFormat="1" x14ac:dyDescent="0.35">
      <c r="B28" s="101" t="s">
        <v>45</v>
      </c>
      <c r="C28" s="1019">
        <v>13684</v>
      </c>
      <c r="D28" s="1019">
        <v>26867</v>
      </c>
      <c r="E28" s="1019" t="e">
        <v>#REF!</v>
      </c>
      <c r="F28" s="1019">
        <v>40551</v>
      </c>
      <c r="G28" s="129">
        <v>0.33745160415279524</v>
      </c>
      <c r="H28" s="129">
        <v>0.66254839584720471</v>
      </c>
      <c r="I28" s="129">
        <v>0.27619712143599845</v>
      </c>
      <c r="M28" s="1019"/>
      <c r="N28" s="1019"/>
      <c r="O28" s="1020"/>
      <c r="P28" s="1020"/>
      <c r="Q28" s="1020"/>
    </row>
    <row r="29" spans="2:17" s="101" customFormat="1" x14ac:dyDescent="0.35">
      <c r="B29" s="101" t="s">
        <v>46</v>
      </c>
      <c r="C29" s="1019">
        <v>342</v>
      </c>
      <c r="D29" s="1019">
        <v>879</v>
      </c>
      <c r="E29" s="1019" t="e">
        <v>#REF!</v>
      </c>
      <c r="F29" s="1019">
        <v>1221</v>
      </c>
      <c r="G29" s="129">
        <v>0.28009828009828008</v>
      </c>
      <c r="H29" s="129">
        <v>0.71990171990171992</v>
      </c>
      <c r="I29" s="129">
        <v>0.27619712143599845</v>
      </c>
      <c r="M29" s="1019"/>
      <c r="N29" s="1019"/>
      <c r="O29" s="1020"/>
      <c r="P29" s="1020"/>
      <c r="Q29" s="1020"/>
    </row>
    <row r="30" spans="2:17" s="101" customFormat="1" x14ac:dyDescent="0.35">
      <c r="B30" s="101" t="s">
        <v>39</v>
      </c>
      <c r="C30" s="1019">
        <v>145</v>
      </c>
      <c r="D30" s="1019">
        <v>753</v>
      </c>
      <c r="E30" s="1019" t="e">
        <v>#REF!</v>
      </c>
      <c r="F30" s="1019">
        <v>898</v>
      </c>
      <c r="G30" s="129">
        <v>0.16146993318485522</v>
      </c>
      <c r="H30" s="129">
        <v>0.83853006681514475</v>
      </c>
      <c r="I30" s="129">
        <v>0.27619712143599845</v>
      </c>
      <c r="M30" s="1019"/>
      <c r="N30" s="1019"/>
      <c r="O30" s="1020"/>
      <c r="P30" s="1020"/>
      <c r="Q30" s="1020"/>
    </row>
    <row r="31" spans="2:17" s="101" customFormat="1" x14ac:dyDescent="0.35">
      <c r="B31" s="101" t="s">
        <v>47</v>
      </c>
      <c r="C31" s="1019">
        <v>117</v>
      </c>
      <c r="D31" s="1019">
        <v>984</v>
      </c>
      <c r="E31" s="1019" t="e">
        <v>#REF!</v>
      </c>
      <c r="F31" s="1019">
        <v>1101</v>
      </c>
      <c r="G31" s="129">
        <v>0.10626702997275204</v>
      </c>
      <c r="H31" s="129">
        <v>0.89373297002724794</v>
      </c>
      <c r="I31" s="129">
        <v>0.27619712143599845</v>
      </c>
      <c r="M31" s="1019"/>
      <c r="N31" s="1019"/>
      <c r="O31" s="1020"/>
      <c r="P31" s="1020"/>
      <c r="Q31" s="1020"/>
    </row>
    <row r="32" spans="2:17" s="101" customFormat="1" x14ac:dyDescent="0.35">
      <c r="B32" s="104" t="s">
        <v>0</v>
      </c>
      <c r="C32" s="105">
        <v>201878</v>
      </c>
      <c r="D32" s="105">
        <v>529042</v>
      </c>
      <c r="E32" s="105" t="e">
        <v>#REF!</v>
      </c>
      <c r="F32" s="105">
        <v>730920</v>
      </c>
      <c r="G32" s="1021">
        <v>0.27619712143599845</v>
      </c>
      <c r="H32" s="1021">
        <v>0.7238028785640015</v>
      </c>
      <c r="I32" s="129">
        <v>0.27619712143599845</v>
      </c>
      <c r="M32" s="1019"/>
      <c r="N32" s="1019"/>
      <c r="O32" s="1020"/>
      <c r="P32" s="1020"/>
      <c r="Q32" s="1020"/>
    </row>
    <row r="33" spans="13:16" s="101" customFormat="1" x14ac:dyDescent="0.35">
      <c r="M33" s="1019"/>
      <c r="N33" s="1019"/>
      <c r="O33" s="1020"/>
      <c r="P33" s="1020"/>
    </row>
    <row r="34" spans="13:16" s="101" customFormat="1" x14ac:dyDescent="0.35"/>
    <row r="35" spans="13:16" s="700" customFormat="1" x14ac:dyDescent="0.35"/>
    <row r="36" spans="13:16" s="700" customFormat="1" x14ac:dyDescent="0.35"/>
    <row r="37" spans="13:16" s="700" customFormat="1" x14ac:dyDescent="0.35"/>
    <row r="38" spans="13:16" s="700" customFormat="1" x14ac:dyDescent="0.35"/>
    <row r="39" spans="13:16" s="700" customFormat="1" x14ac:dyDescent="0.35"/>
    <row r="40" spans="13:16" s="700" customFormat="1" x14ac:dyDescent="0.35"/>
    <row r="41" spans="13:16" s="700" customFormat="1" x14ac:dyDescent="0.35"/>
    <row r="42" spans="13:16" s="700" customFormat="1" x14ac:dyDescent="0.35"/>
  </sheetData>
  <mergeCells count="3">
    <mergeCell ref="B6:N7"/>
    <mergeCell ref="B8:N8"/>
    <mergeCell ref="C11:E11"/>
  </mergeCells>
  <printOptions horizontalCentered="1"/>
  <pageMargins left="0" right="0" top="0.43307086614173229" bottom="0.43307086614173229" header="0" footer="0"/>
  <pageSetup paperSize="9" scale="88"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J1" s="221"/>
      <c r="K1" s="221"/>
      <c r="L1" s="221"/>
    </row>
    <row r="2" spans="1:29" ht="48.75" customHeight="1" x14ac:dyDescent="0.35">
      <c r="A2" s="219"/>
      <c r="B2" s="219"/>
      <c r="J2" s="221"/>
      <c r="K2" s="221"/>
      <c r="L2" s="221"/>
    </row>
    <row r="3" spans="1:29" ht="24" customHeight="1" x14ac:dyDescent="0.35">
      <c r="A3" s="219"/>
      <c r="B3" s="1422" t="s">
        <v>367</v>
      </c>
      <c r="C3" s="1422"/>
      <c r="D3" s="1422"/>
      <c r="E3" s="1422"/>
      <c r="F3" s="1422"/>
      <c r="G3" s="1422"/>
      <c r="H3" s="1422"/>
      <c r="I3" s="1422"/>
      <c r="J3" s="1422"/>
      <c r="K3" s="1422"/>
      <c r="L3" s="1422"/>
      <c r="M3" s="1422"/>
      <c r="N3" s="1422"/>
      <c r="O3" s="1422"/>
      <c r="P3" s="1422"/>
      <c r="Q3" s="1422"/>
      <c r="R3" s="1422"/>
      <c r="S3" s="1422"/>
      <c r="T3" s="1422"/>
      <c r="U3" s="1422"/>
      <c r="V3" s="1422"/>
      <c r="W3" s="1422"/>
      <c r="X3" s="1422"/>
      <c r="Y3" s="1422"/>
      <c r="Z3" s="1344"/>
      <c r="AA3" s="1344"/>
    </row>
    <row r="5" spans="1:29" x14ac:dyDescent="0.35">
      <c r="B5" s="219"/>
      <c r="C5" s="219"/>
      <c r="D5" s="1423" t="s">
        <v>365</v>
      </c>
      <c r="E5" s="1423"/>
      <c r="F5" s="1423"/>
      <c r="G5" s="1423"/>
      <c r="H5" s="1423"/>
      <c r="I5" s="1423"/>
      <c r="J5" s="1423"/>
      <c r="K5" s="1423"/>
      <c r="L5" s="1423"/>
      <c r="M5" s="219"/>
      <c r="N5" s="1420" t="s">
        <v>339</v>
      </c>
      <c r="O5" s="1421"/>
      <c r="P5" s="1421"/>
      <c r="Q5" s="1421"/>
      <c r="R5" s="1421"/>
      <c r="S5" s="1421"/>
      <c r="T5" s="1421"/>
      <c r="U5" s="1421"/>
      <c r="V5" s="1421"/>
      <c r="W5" s="1421"/>
      <c r="X5" s="1421"/>
      <c r="Y5" s="1421"/>
      <c r="Z5" s="1421"/>
      <c r="AA5" s="1421"/>
    </row>
    <row r="6" spans="1:29" ht="21" customHeight="1" x14ac:dyDescent="0.35">
      <c r="B6" s="219"/>
      <c r="C6" s="219"/>
      <c r="D6" s="1424"/>
      <c r="E6" s="1424"/>
      <c r="F6" s="1424"/>
      <c r="G6" s="1424"/>
      <c r="H6" s="1424"/>
      <c r="I6" s="1424"/>
      <c r="J6" s="1424"/>
      <c r="K6" s="1424"/>
      <c r="L6" s="1424"/>
      <c r="M6" s="219"/>
      <c r="N6" s="1425">
        <v>43830</v>
      </c>
      <c r="O6" s="1426"/>
      <c r="P6" s="1427">
        <v>44196</v>
      </c>
      <c r="Q6" s="1428"/>
      <c r="R6" s="1427">
        <v>44561</v>
      </c>
      <c r="S6" s="1428"/>
      <c r="T6" s="1429">
        <v>44926</v>
      </c>
      <c r="U6" s="1430"/>
      <c r="V6" s="1417">
        <v>45291</v>
      </c>
      <c r="W6" s="1418"/>
      <c r="X6" s="1417">
        <v>45657</v>
      </c>
      <c r="Y6" s="1418"/>
      <c r="Z6" s="1417">
        <v>45900</v>
      </c>
      <c r="AA6" s="1419"/>
    </row>
    <row r="7" spans="1:29" x14ac:dyDescent="0.35">
      <c r="B7" s="225"/>
      <c r="C7" s="219"/>
      <c r="D7" s="226">
        <v>43465</v>
      </c>
      <c r="E7" s="227">
        <v>43830</v>
      </c>
      <c r="F7" s="228">
        <v>44196</v>
      </c>
      <c r="G7" s="228">
        <v>44561</v>
      </c>
      <c r="H7" s="228">
        <v>44926</v>
      </c>
      <c r="I7" s="228">
        <v>45291</v>
      </c>
      <c r="J7" s="228">
        <v>45657</v>
      </c>
      <c r="K7" s="228">
        <v>45900</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287340</v>
      </c>
      <c r="E9" s="300">
        <v>294246</v>
      </c>
      <c r="F9" s="300">
        <v>285089</v>
      </c>
      <c r="G9" s="254">
        <v>295552</v>
      </c>
      <c r="H9" s="254">
        <v>307238</v>
      </c>
      <c r="I9" s="254">
        <v>322158</v>
      </c>
      <c r="J9" s="1353">
        <v>313855</v>
      </c>
      <c r="K9" s="300">
        <v>319436</v>
      </c>
      <c r="L9" s="302"/>
      <c r="M9" s="222"/>
      <c r="N9" s="278">
        <v>2.4034245145124311E-2</v>
      </c>
      <c r="O9" s="279">
        <v>6906</v>
      </c>
      <c r="P9" s="280">
        <v>-3.1120219136368865E-2</v>
      </c>
      <c r="Q9" s="279">
        <v>-9157</v>
      </c>
      <c r="R9" s="280">
        <v>3.6700819744009738E-2</v>
      </c>
      <c r="S9" s="279">
        <v>10463</v>
      </c>
      <c r="T9" s="280">
        <v>3.9539573408401862E-2</v>
      </c>
      <c r="U9" s="279">
        <v>11686</v>
      </c>
      <c r="V9" s="280">
        <v>4.8561701352046294E-2</v>
      </c>
      <c r="W9" s="279">
        <v>14920</v>
      </c>
      <c r="X9" s="280">
        <v>-2.5773067873527844E-2</v>
      </c>
      <c r="Y9" s="279">
        <v>-8303</v>
      </c>
      <c r="Z9" s="280">
        <v>1.9123155161082428E-2</v>
      </c>
      <c r="AA9" s="279">
        <v>5994</v>
      </c>
    </row>
    <row r="10" spans="1:29" x14ac:dyDescent="0.35">
      <c r="B10" s="303" t="s">
        <v>7</v>
      </c>
      <c r="C10" s="219"/>
      <c r="D10" s="253">
        <v>35146</v>
      </c>
      <c r="E10" s="254">
        <v>39188</v>
      </c>
      <c r="F10" s="254">
        <v>36344</v>
      </c>
      <c r="G10" s="254">
        <v>37924</v>
      </c>
      <c r="H10" s="254">
        <v>39112</v>
      </c>
      <c r="I10" s="254">
        <v>40520</v>
      </c>
      <c r="J10" s="1354">
        <v>45350</v>
      </c>
      <c r="K10" s="254">
        <v>47718</v>
      </c>
      <c r="L10" s="304"/>
      <c r="M10" s="219"/>
      <c r="N10" s="256">
        <v>0.11500597507539978</v>
      </c>
      <c r="O10" s="257">
        <v>4042</v>
      </c>
      <c r="P10" s="258">
        <v>-7.2573236705113842E-2</v>
      </c>
      <c r="Q10" s="257">
        <v>-2844</v>
      </c>
      <c r="R10" s="258">
        <v>4.3473475676865547E-2</v>
      </c>
      <c r="S10" s="257">
        <v>1580</v>
      </c>
      <c r="T10" s="258">
        <v>3.1325809513764291E-2</v>
      </c>
      <c r="U10" s="257">
        <v>1188</v>
      </c>
      <c r="V10" s="258">
        <v>3.5999181836776417E-2</v>
      </c>
      <c r="W10" s="257">
        <v>1408</v>
      </c>
      <c r="X10" s="258">
        <v>0.1192003948667324</v>
      </c>
      <c r="Y10" s="257">
        <v>4830</v>
      </c>
      <c r="Z10" s="258">
        <v>0.11498469518891508</v>
      </c>
      <c r="AA10" s="257">
        <v>4921</v>
      </c>
    </row>
    <row r="11" spans="1:29" x14ac:dyDescent="0.35">
      <c r="B11" s="303" t="s">
        <v>37</v>
      </c>
      <c r="C11" s="219"/>
      <c r="D11" s="253">
        <v>25573</v>
      </c>
      <c r="E11" s="254">
        <v>26877</v>
      </c>
      <c r="F11" s="254">
        <v>27263</v>
      </c>
      <c r="G11" s="254">
        <v>29763</v>
      </c>
      <c r="H11" s="254">
        <v>31755</v>
      </c>
      <c r="I11" s="254">
        <v>32560</v>
      </c>
      <c r="J11" s="1354">
        <v>33572</v>
      </c>
      <c r="K11" s="257">
        <v>34954</v>
      </c>
      <c r="M11" s="222"/>
      <c r="N11" s="256">
        <v>5.0991279865483019E-2</v>
      </c>
      <c r="O11" s="257">
        <v>1304</v>
      </c>
      <c r="P11" s="258">
        <v>1.436172191836893E-2</v>
      </c>
      <c r="Q11" s="257">
        <v>386</v>
      </c>
      <c r="R11" s="258">
        <v>9.1699372776290256E-2</v>
      </c>
      <c r="S11" s="257">
        <v>2500</v>
      </c>
      <c r="T11" s="258">
        <v>6.6928737022477591E-2</v>
      </c>
      <c r="U11" s="257">
        <v>1992</v>
      </c>
      <c r="V11" s="258">
        <v>2.5350338529365413E-2</v>
      </c>
      <c r="W11" s="257">
        <v>805</v>
      </c>
      <c r="X11" s="258">
        <v>3.1081081081081097E-2</v>
      </c>
      <c r="Y11" s="257">
        <v>1012</v>
      </c>
      <c r="Z11" s="258">
        <v>9.1289416172338322E-2</v>
      </c>
      <c r="AA11" s="257">
        <v>2924</v>
      </c>
    </row>
    <row r="12" spans="1:29" x14ac:dyDescent="0.35">
      <c r="B12" s="303" t="s">
        <v>38</v>
      </c>
      <c r="C12" s="219"/>
      <c r="D12" s="253">
        <v>20139</v>
      </c>
      <c r="E12" s="254">
        <v>24991</v>
      </c>
      <c r="F12" s="254">
        <v>25528</v>
      </c>
      <c r="G12" s="254">
        <v>26990</v>
      </c>
      <c r="H12" s="254">
        <v>29491</v>
      </c>
      <c r="I12" s="254">
        <v>33350</v>
      </c>
      <c r="J12" s="1354">
        <v>35599</v>
      </c>
      <c r="K12" s="257">
        <v>37046</v>
      </c>
      <c r="M12" s="222"/>
      <c r="N12" s="256">
        <v>0.24092556730721482</v>
      </c>
      <c r="O12" s="257">
        <v>4852</v>
      </c>
      <c r="P12" s="258">
        <v>2.148773558481043E-2</v>
      </c>
      <c r="Q12" s="257">
        <v>537</v>
      </c>
      <c r="R12" s="258">
        <v>5.7270448135380736E-2</v>
      </c>
      <c r="S12" s="257">
        <v>1462</v>
      </c>
      <c r="T12" s="258">
        <v>9.2663949610967133E-2</v>
      </c>
      <c r="U12" s="257">
        <v>2501</v>
      </c>
      <c r="V12" s="258">
        <v>0.13085348072293246</v>
      </c>
      <c r="W12" s="257">
        <v>3859</v>
      </c>
      <c r="X12" s="258">
        <v>6.7436281859070357E-2</v>
      </c>
      <c r="Y12" s="257">
        <v>2249</v>
      </c>
      <c r="Z12" s="258">
        <v>5.5020789428717798E-2</v>
      </c>
      <c r="AA12" s="257">
        <v>1932</v>
      </c>
    </row>
    <row r="13" spans="1:29" x14ac:dyDescent="0.35">
      <c r="B13" s="303" t="s">
        <v>6</v>
      </c>
      <c r="C13" s="219"/>
      <c r="D13" s="253">
        <v>30594</v>
      </c>
      <c r="E13" s="254">
        <v>32430</v>
      </c>
      <c r="F13" s="254">
        <v>33152</v>
      </c>
      <c r="G13" s="254">
        <v>36737</v>
      </c>
      <c r="H13" s="254">
        <v>41768</v>
      </c>
      <c r="I13" s="254">
        <v>46523</v>
      </c>
      <c r="J13" s="1354">
        <v>52503</v>
      </c>
      <c r="K13" s="257">
        <v>63157</v>
      </c>
      <c r="L13" s="1356"/>
      <c r="M13" s="219"/>
      <c r="N13" s="256">
        <v>6.0011767013139927E-2</v>
      </c>
      <c r="O13" s="257">
        <v>1836</v>
      </c>
      <c r="P13" s="258">
        <v>2.2263336416898039E-2</v>
      </c>
      <c r="Q13" s="257">
        <v>722</v>
      </c>
      <c r="R13" s="258">
        <v>0.10813827220077221</v>
      </c>
      <c r="S13" s="257">
        <v>3585</v>
      </c>
      <c r="T13" s="258">
        <v>0.13694640280915693</v>
      </c>
      <c r="U13" s="257">
        <v>5031</v>
      </c>
      <c r="V13" s="258">
        <v>0.11384313349932973</v>
      </c>
      <c r="W13" s="257">
        <v>4755</v>
      </c>
      <c r="X13" s="258">
        <v>0.12853857231906796</v>
      </c>
      <c r="Y13" s="257">
        <v>5980</v>
      </c>
      <c r="Z13" s="258">
        <v>0.27319826630379995</v>
      </c>
      <c r="AA13" s="257">
        <v>13552</v>
      </c>
      <c r="AC13" s="224"/>
    </row>
    <row r="14" spans="1:29" x14ac:dyDescent="0.35">
      <c r="B14" s="303" t="s">
        <v>5</v>
      </c>
      <c r="C14" s="219"/>
      <c r="D14" s="253">
        <v>20401</v>
      </c>
      <c r="E14" s="254">
        <v>21169</v>
      </c>
      <c r="F14" s="254">
        <v>21022</v>
      </c>
      <c r="G14" s="254">
        <v>18734</v>
      </c>
      <c r="H14" s="254">
        <v>18426</v>
      </c>
      <c r="I14" s="254">
        <v>18749</v>
      </c>
      <c r="J14" s="1354">
        <v>18551</v>
      </c>
      <c r="K14" s="257">
        <v>18547</v>
      </c>
      <c r="M14" s="222"/>
      <c r="N14" s="256">
        <v>3.7645213469927885E-2</v>
      </c>
      <c r="O14" s="257">
        <v>768</v>
      </c>
      <c r="P14" s="258">
        <v>-6.9441163966177388E-3</v>
      </c>
      <c r="Q14" s="257">
        <v>-147</v>
      </c>
      <c r="R14" s="258">
        <v>-0.10883835981352863</v>
      </c>
      <c r="S14" s="257">
        <v>-2288</v>
      </c>
      <c r="T14" s="258">
        <v>-1.644069606063836E-2</v>
      </c>
      <c r="U14" s="257">
        <v>-308</v>
      </c>
      <c r="V14" s="258">
        <v>1.7529577770541538E-2</v>
      </c>
      <c r="W14" s="257">
        <v>323</v>
      </c>
      <c r="X14" s="258">
        <v>-1.0560563230038955E-2</v>
      </c>
      <c r="Y14" s="257">
        <v>-198</v>
      </c>
      <c r="Z14" s="258">
        <v>-8.3939264328486418E-3</v>
      </c>
      <c r="AA14" s="257">
        <v>-157</v>
      </c>
      <c r="AC14" s="224"/>
    </row>
    <row r="15" spans="1:29" x14ac:dyDescent="0.35">
      <c r="B15" s="303" t="s">
        <v>4</v>
      </c>
      <c r="C15" s="219"/>
      <c r="D15" s="253">
        <v>94845</v>
      </c>
      <c r="E15" s="254">
        <v>106369</v>
      </c>
      <c r="F15" s="254">
        <v>105708</v>
      </c>
      <c r="G15" s="254">
        <v>108898</v>
      </c>
      <c r="H15" s="254">
        <v>114380</v>
      </c>
      <c r="I15" s="254">
        <v>122746</v>
      </c>
      <c r="J15" s="1354">
        <v>126345</v>
      </c>
      <c r="K15" s="257">
        <v>127601</v>
      </c>
      <c r="M15" s="222"/>
      <c r="N15" s="256">
        <v>0.1215035057198588</v>
      </c>
      <c r="O15" s="257">
        <v>11524</v>
      </c>
      <c r="P15" s="258">
        <v>-6.2142165480544298E-3</v>
      </c>
      <c r="Q15" s="257">
        <v>-661</v>
      </c>
      <c r="R15" s="258">
        <v>3.0177470011730323E-2</v>
      </c>
      <c r="S15" s="257">
        <v>3190</v>
      </c>
      <c r="T15" s="258">
        <v>5.0340685779353134E-2</v>
      </c>
      <c r="U15" s="257">
        <v>5482</v>
      </c>
      <c r="V15" s="258">
        <v>7.3142157719881196E-2</v>
      </c>
      <c r="W15" s="257">
        <v>8366</v>
      </c>
      <c r="X15" s="258">
        <v>2.9320711061867621E-2</v>
      </c>
      <c r="Y15" s="257">
        <v>3599</v>
      </c>
      <c r="Z15" s="258">
        <v>1.8412693345251974E-2</v>
      </c>
      <c r="AA15" s="257">
        <v>2307</v>
      </c>
      <c r="AC15" s="224"/>
    </row>
    <row r="16" spans="1:29" x14ac:dyDescent="0.35">
      <c r="B16" s="303" t="s">
        <v>40</v>
      </c>
      <c r="C16" s="219"/>
      <c r="D16" s="253">
        <v>64964</v>
      </c>
      <c r="E16" s="254">
        <v>68077</v>
      </c>
      <c r="F16" s="254">
        <v>64772</v>
      </c>
      <c r="G16" s="254">
        <v>66829</v>
      </c>
      <c r="H16" s="254">
        <v>69929</v>
      </c>
      <c r="I16" s="254">
        <v>74835</v>
      </c>
      <c r="J16" s="1354">
        <v>80045</v>
      </c>
      <c r="K16" s="257">
        <v>82975</v>
      </c>
      <c r="M16" s="222"/>
      <c r="N16" s="256">
        <v>4.7918847361615668E-2</v>
      </c>
      <c r="O16" s="257">
        <v>3113</v>
      </c>
      <c r="P16" s="258">
        <v>-4.8547967742409326E-2</v>
      </c>
      <c r="Q16" s="257">
        <v>-3305</v>
      </c>
      <c r="R16" s="258">
        <v>3.1757549558451226E-2</v>
      </c>
      <c r="S16" s="257">
        <v>2057</v>
      </c>
      <c r="T16" s="258">
        <v>4.6387047539242054E-2</v>
      </c>
      <c r="U16" s="257">
        <v>3100</v>
      </c>
      <c r="V16" s="258">
        <v>7.0156873400162967E-2</v>
      </c>
      <c r="W16" s="257">
        <v>4906</v>
      </c>
      <c r="X16" s="258">
        <v>6.9619830293311979E-2</v>
      </c>
      <c r="Y16" s="257">
        <v>5210</v>
      </c>
      <c r="Z16" s="258">
        <v>5.7599163862547265E-2</v>
      </c>
      <c r="AA16" s="257">
        <v>4519</v>
      </c>
      <c r="AC16" s="224"/>
    </row>
    <row r="17" spans="2:31" x14ac:dyDescent="0.35">
      <c r="B17" s="303" t="s">
        <v>41</v>
      </c>
      <c r="C17" s="219"/>
      <c r="D17" s="253">
        <v>230178</v>
      </c>
      <c r="E17" s="254">
        <v>239983</v>
      </c>
      <c r="F17" s="254">
        <v>230320</v>
      </c>
      <c r="G17" s="254">
        <v>245417</v>
      </c>
      <c r="H17" s="254">
        <v>257644</v>
      </c>
      <c r="I17" s="254">
        <v>250190</v>
      </c>
      <c r="J17" s="1354">
        <v>269088</v>
      </c>
      <c r="K17" s="257">
        <v>279926</v>
      </c>
      <c r="M17" s="222"/>
      <c r="N17" s="256">
        <v>4.2597468046468467E-2</v>
      </c>
      <c r="O17" s="257">
        <v>9805</v>
      </c>
      <c r="P17" s="258">
        <v>-4.02653521291092E-2</v>
      </c>
      <c r="Q17" s="257">
        <v>-9663</v>
      </c>
      <c r="R17" s="258">
        <v>6.5547933310177164E-2</v>
      </c>
      <c r="S17" s="257">
        <v>15097</v>
      </c>
      <c r="T17" s="258">
        <v>4.9821324521121202E-2</v>
      </c>
      <c r="U17" s="257">
        <v>12227</v>
      </c>
      <c r="V17" s="258">
        <v>-2.8931393706044028E-2</v>
      </c>
      <c r="W17" s="257">
        <v>-7454</v>
      </c>
      <c r="X17" s="258">
        <v>7.5534593708781239E-2</v>
      </c>
      <c r="Y17" s="257">
        <v>18898</v>
      </c>
      <c r="Z17" s="258">
        <v>7.1565013340683103E-2</v>
      </c>
      <c r="AA17" s="257">
        <v>18695</v>
      </c>
      <c r="AC17" s="224"/>
    </row>
    <row r="18" spans="2:31" x14ac:dyDescent="0.35">
      <c r="B18" s="303" t="s">
        <v>3</v>
      </c>
      <c r="C18" s="219"/>
      <c r="D18" s="253">
        <v>85031</v>
      </c>
      <c r="E18" s="254">
        <v>103107</v>
      </c>
      <c r="F18" s="254">
        <v>115485</v>
      </c>
      <c r="G18" s="254">
        <v>129091</v>
      </c>
      <c r="H18" s="254">
        <v>144410</v>
      </c>
      <c r="I18" s="254">
        <v>161791</v>
      </c>
      <c r="J18" s="1354">
        <v>172554</v>
      </c>
      <c r="K18" s="257">
        <v>183165</v>
      </c>
      <c r="M18" s="222"/>
      <c r="N18" s="256">
        <v>0.21258129388105518</v>
      </c>
      <c r="O18" s="257">
        <v>18076</v>
      </c>
      <c r="P18" s="258">
        <v>0.12005004509878092</v>
      </c>
      <c r="Q18" s="257">
        <v>12378</v>
      </c>
      <c r="R18" s="258">
        <v>0.11781616660172323</v>
      </c>
      <c r="S18" s="257">
        <v>13606</v>
      </c>
      <c r="T18" s="258">
        <v>0.11866822628998142</v>
      </c>
      <c r="U18" s="257">
        <v>15319</v>
      </c>
      <c r="V18" s="258">
        <v>0.12035870092098877</v>
      </c>
      <c r="W18" s="257">
        <v>17381</v>
      </c>
      <c r="X18" s="258">
        <v>6.6524095901502545E-2</v>
      </c>
      <c r="Y18" s="257">
        <v>10763</v>
      </c>
      <c r="Z18" s="258">
        <v>8.752961293885031E-2</v>
      </c>
      <c r="AA18" s="257">
        <v>14742</v>
      </c>
      <c r="AC18" s="224"/>
    </row>
    <row r="19" spans="2:31" x14ac:dyDescent="0.35">
      <c r="B19" s="303" t="s">
        <v>2</v>
      </c>
      <c r="C19" s="219"/>
      <c r="D19" s="253">
        <v>33341</v>
      </c>
      <c r="E19" s="254">
        <v>35443</v>
      </c>
      <c r="F19" s="254">
        <v>34750</v>
      </c>
      <c r="G19" s="254">
        <v>36342</v>
      </c>
      <c r="H19" s="254">
        <v>38917</v>
      </c>
      <c r="I19" s="254">
        <v>41046</v>
      </c>
      <c r="J19" s="1354">
        <v>40991</v>
      </c>
      <c r="K19" s="257">
        <v>41405</v>
      </c>
      <c r="M19" s="222"/>
      <c r="N19" s="256">
        <v>6.3045499535106853E-2</v>
      </c>
      <c r="O19" s="257">
        <v>2102</v>
      </c>
      <c r="P19" s="258">
        <v>-1.9552520949129626E-2</v>
      </c>
      <c r="Q19" s="257">
        <v>-693</v>
      </c>
      <c r="R19" s="258">
        <v>4.5812949640287703E-2</v>
      </c>
      <c r="S19" s="257">
        <v>1592</v>
      </c>
      <c r="T19" s="258">
        <v>7.0854658521820379E-2</v>
      </c>
      <c r="U19" s="257">
        <v>2575</v>
      </c>
      <c r="V19" s="258">
        <v>5.4706169540303717E-2</v>
      </c>
      <c r="W19" s="257">
        <v>2129</v>
      </c>
      <c r="X19" s="258">
        <v>-1.339960044827726E-3</v>
      </c>
      <c r="Y19" s="257">
        <v>-55</v>
      </c>
      <c r="Z19" s="258">
        <v>1.5550268573250703E-2</v>
      </c>
      <c r="AA19" s="257">
        <v>634</v>
      </c>
      <c r="AC19" s="224"/>
    </row>
    <row r="20" spans="2:31" x14ac:dyDescent="0.35">
      <c r="B20" s="303" t="s">
        <v>35</v>
      </c>
      <c r="C20" s="219"/>
      <c r="D20" s="253">
        <v>67903</v>
      </c>
      <c r="E20" s="254">
        <v>70092</v>
      </c>
      <c r="F20" s="254">
        <v>67467</v>
      </c>
      <c r="G20" s="254">
        <v>69079</v>
      </c>
      <c r="H20" s="254">
        <v>71374</v>
      </c>
      <c r="I20" s="254">
        <v>75584</v>
      </c>
      <c r="J20" s="1354">
        <v>78452</v>
      </c>
      <c r="K20" s="257">
        <v>88005</v>
      </c>
      <c r="M20" s="222"/>
      <c r="N20" s="256">
        <v>3.2237161833792216E-2</v>
      </c>
      <c r="O20" s="257">
        <v>2189</v>
      </c>
      <c r="P20" s="258">
        <v>-3.7450778976202748E-2</v>
      </c>
      <c r="Q20" s="257">
        <v>-2625</v>
      </c>
      <c r="R20" s="258">
        <v>2.3893162583188854E-2</v>
      </c>
      <c r="S20" s="257">
        <v>1612</v>
      </c>
      <c r="T20" s="258">
        <v>3.3222831830223454E-2</v>
      </c>
      <c r="U20" s="257">
        <v>2295</v>
      </c>
      <c r="V20" s="258">
        <v>5.8985064589346159E-2</v>
      </c>
      <c r="W20" s="257">
        <v>4210</v>
      </c>
      <c r="X20" s="258">
        <v>3.7944538526672345E-2</v>
      </c>
      <c r="Y20" s="257">
        <v>2868</v>
      </c>
      <c r="Z20" s="258">
        <v>0.13956258821396661</v>
      </c>
      <c r="AA20" s="257">
        <v>10778</v>
      </c>
      <c r="AC20" s="224"/>
    </row>
    <row r="21" spans="2:31" x14ac:dyDescent="0.35">
      <c r="B21" s="303" t="s">
        <v>42</v>
      </c>
      <c r="C21" s="219"/>
      <c r="D21" s="253">
        <v>161368</v>
      </c>
      <c r="E21" s="254">
        <v>171922</v>
      </c>
      <c r="F21" s="254">
        <v>161936</v>
      </c>
      <c r="G21" s="254">
        <v>163249</v>
      </c>
      <c r="H21" s="254">
        <v>173065</v>
      </c>
      <c r="I21" s="254">
        <v>185857</v>
      </c>
      <c r="J21" s="1354">
        <v>201810</v>
      </c>
      <c r="K21" s="257">
        <v>215226</v>
      </c>
      <c r="M21" s="222"/>
      <c r="N21" s="256">
        <v>6.5403301769867639E-2</v>
      </c>
      <c r="O21" s="257">
        <v>10554</v>
      </c>
      <c r="P21" s="258">
        <v>-5.808448017124046E-2</v>
      </c>
      <c r="Q21" s="257">
        <v>-9986</v>
      </c>
      <c r="R21" s="258">
        <v>8.108141487995324E-3</v>
      </c>
      <c r="S21" s="257">
        <v>1313</v>
      </c>
      <c r="T21" s="258">
        <v>6.0129005384412793E-2</v>
      </c>
      <c r="U21" s="257">
        <v>9816</v>
      </c>
      <c r="V21" s="258">
        <v>7.3914425215959367E-2</v>
      </c>
      <c r="W21" s="257">
        <v>12792</v>
      </c>
      <c r="X21" s="258">
        <v>8.5834808481789704E-2</v>
      </c>
      <c r="Y21" s="257">
        <v>15953</v>
      </c>
      <c r="Z21" s="258">
        <v>8.4759259912604801E-2</v>
      </c>
      <c r="AA21" s="257">
        <v>16817</v>
      </c>
      <c r="AC21" s="224"/>
    </row>
    <row r="22" spans="2:31" x14ac:dyDescent="0.35">
      <c r="B22" s="303" t="s">
        <v>43</v>
      </c>
      <c r="C22" s="219"/>
      <c r="D22" s="253">
        <v>39429</v>
      </c>
      <c r="E22" s="254">
        <v>41312</v>
      </c>
      <c r="F22" s="254">
        <v>40012</v>
      </c>
      <c r="G22" s="254">
        <v>42082</v>
      </c>
      <c r="H22" s="254">
        <v>44287</v>
      </c>
      <c r="I22" s="254">
        <v>47580</v>
      </c>
      <c r="J22" s="1354">
        <v>51617</v>
      </c>
      <c r="K22" s="257">
        <v>53448</v>
      </c>
      <c r="M22" s="222"/>
      <c r="N22" s="256">
        <v>4.7756727281949907E-2</v>
      </c>
      <c r="O22" s="257">
        <v>1883</v>
      </c>
      <c r="P22" s="258">
        <v>-3.1467854376452387E-2</v>
      </c>
      <c r="Q22" s="257">
        <v>-1300</v>
      </c>
      <c r="R22" s="258">
        <v>5.1734479656103227E-2</v>
      </c>
      <c r="S22" s="257">
        <v>2070</v>
      </c>
      <c r="T22" s="258">
        <v>5.2397699729100244E-2</v>
      </c>
      <c r="U22" s="257">
        <v>2205</v>
      </c>
      <c r="V22" s="258">
        <v>7.4355905796283261E-2</v>
      </c>
      <c r="W22" s="257">
        <v>3293</v>
      </c>
      <c r="X22" s="258">
        <v>8.484657419083641E-2</v>
      </c>
      <c r="Y22" s="257">
        <v>4037</v>
      </c>
      <c r="Z22" s="258">
        <v>7.6300368513260386E-2</v>
      </c>
      <c r="AA22" s="257">
        <v>3789</v>
      </c>
      <c r="AC22" s="224"/>
    </row>
    <row r="23" spans="2:31" x14ac:dyDescent="0.35">
      <c r="B23" s="303" t="s">
        <v>44</v>
      </c>
      <c r="C23" s="219"/>
      <c r="D23" s="253">
        <v>15133</v>
      </c>
      <c r="E23" s="254">
        <v>14637</v>
      </c>
      <c r="F23" s="254">
        <v>14462</v>
      </c>
      <c r="G23" s="254">
        <v>15183</v>
      </c>
      <c r="H23" s="254">
        <v>16013</v>
      </c>
      <c r="I23" s="254">
        <v>16801</v>
      </c>
      <c r="J23" s="1354">
        <v>16933</v>
      </c>
      <c r="K23" s="257">
        <v>17675</v>
      </c>
      <c r="L23" s="1356"/>
      <c r="M23" s="219"/>
      <c r="N23" s="256">
        <v>-3.2776052335954486E-2</v>
      </c>
      <c r="O23" s="257">
        <v>-496</v>
      </c>
      <c r="P23" s="258">
        <v>-1.1956001912960312E-2</v>
      </c>
      <c r="Q23" s="257">
        <v>-175</v>
      </c>
      <c r="R23" s="258">
        <v>4.9854791868344517E-2</v>
      </c>
      <c r="S23" s="257">
        <v>721</v>
      </c>
      <c r="T23" s="258">
        <v>5.4666403214121084E-2</v>
      </c>
      <c r="U23" s="257">
        <v>830</v>
      </c>
      <c r="V23" s="258">
        <v>4.921001686130011E-2</v>
      </c>
      <c r="W23" s="257">
        <v>788</v>
      </c>
      <c r="X23" s="258">
        <v>7.8566751979047833E-3</v>
      </c>
      <c r="Y23" s="257">
        <v>132</v>
      </c>
      <c r="Z23" s="258">
        <v>5.2396546591247484E-2</v>
      </c>
      <c r="AA23" s="257">
        <v>880</v>
      </c>
      <c r="AC23" s="224"/>
    </row>
    <row r="24" spans="2:31" x14ac:dyDescent="0.35">
      <c r="B24" s="303" t="s">
        <v>45</v>
      </c>
      <c r="C24" s="219"/>
      <c r="D24" s="253">
        <v>78811</v>
      </c>
      <c r="E24" s="254">
        <v>80742</v>
      </c>
      <c r="F24" s="254">
        <v>79315</v>
      </c>
      <c r="G24" s="254">
        <v>78831</v>
      </c>
      <c r="H24" s="254">
        <v>79067</v>
      </c>
      <c r="I24" s="254">
        <v>82443</v>
      </c>
      <c r="J24" s="1354">
        <v>85082</v>
      </c>
      <c r="K24" s="257">
        <v>86770</v>
      </c>
      <c r="L24" s="1356"/>
      <c r="M24" s="219"/>
      <c r="N24" s="256">
        <v>2.450165586022246E-2</v>
      </c>
      <c r="O24" s="257">
        <v>1931</v>
      </c>
      <c r="P24" s="258">
        <v>-1.767357756805632E-2</v>
      </c>
      <c r="Q24" s="257">
        <v>-1427</v>
      </c>
      <c r="R24" s="258">
        <v>-6.1022505200781785E-3</v>
      </c>
      <c r="S24" s="257">
        <v>-484</v>
      </c>
      <c r="T24" s="258">
        <v>2.9937461151070544E-3</v>
      </c>
      <c r="U24" s="257">
        <v>236</v>
      </c>
      <c r="V24" s="258">
        <v>4.2697965017010953E-2</v>
      </c>
      <c r="W24" s="257">
        <v>3376</v>
      </c>
      <c r="X24" s="258">
        <v>3.2009994784275131E-2</v>
      </c>
      <c r="Y24" s="257">
        <v>2639</v>
      </c>
      <c r="Z24" s="258">
        <v>3.4527982449865213E-2</v>
      </c>
      <c r="AA24" s="257">
        <v>2896</v>
      </c>
      <c r="AC24" s="224"/>
    </row>
    <row r="25" spans="2:31" x14ac:dyDescent="0.35">
      <c r="B25" s="303" t="s">
        <v>46</v>
      </c>
      <c r="C25" s="219"/>
      <c r="D25" s="253">
        <v>11167</v>
      </c>
      <c r="E25" s="254">
        <v>11398</v>
      </c>
      <c r="F25" s="254">
        <v>10806</v>
      </c>
      <c r="G25" s="254">
        <v>11690</v>
      </c>
      <c r="H25" s="254">
        <v>10545</v>
      </c>
      <c r="I25" s="254">
        <v>10646</v>
      </c>
      <c r="J25" s="1354">
        <v>10406</v>
      </c>
      <c r="K25" s="257">
        <v>10300</v>
      </c>
      <c r="M25" s="222"/>
      <c r="N25" s="256">
        <v>2.0685949673144188E-2</v>
      </c>
      <c r="O25" s="257">
        <v>231</v>
      </c>
      <c r="P25" s="258">
        <v>-5.1938936655553603E-2</v>
      </c>
      <c r="Q25" s="257">
        <v>-592</v>
      </c>
      <c r="R25" s="258">
        <v>8.180640384971305E-2</v>
      </c>
      <c r="S25" s="257">
        <v>884</v>
      </c>
      <c r="T25" s="258">
        <v>-9.7946963216424265E-2</v>
      </c>
      <c r="U25" s="257">
        <v>-1145</v>
      </c>
      <c r="V25" s="258">
        <v>9.577999051683328E-3</v>
      </c>
      <c r="W25" s="257">
        <v>101</v>
      </c>
      <c r="X25" s="258">
        <v>-2.2543678376855114E-2</v>
      </c>
      <c r="Y25" s="257">
        <v>-240</v>
      </c>
      <c r="Z25" s="258">
        <v>-3.6392553091963653E-2</v>
      </c>
      <c r="AA25" s="257">
        <v>-389</v>
      </c>
      <c r="AC25" s="224"/>
    </row>
    <row r="26" spans="2:31" x14ac:dyDescent="0.35">
      <c r="B26" s="305" t="s">
        <v>1</v>
      </c>
      <c r="C26" s="219"/>
      <c r="D26" s="260">
        <v>2949</v>
      </c>
      <c r="E26" s="261">
        <v>3054</v>
      </c>
      <c r="F26" s="261">
        <v>3042</v>
      </c>
      <c r="G26" s="261">
        <v>3187</v>
      </c>
      <c r="H26" s="261">
        <v>3439</v>
      </c>
      <c r="I26" s="261">
        <v>3728</v>
      </c>
      <c r="J26" s="1355">
        <v>4004</v>
      </c>
      <c r="K26" s="257">
        <v>4181</v>
      </c>
      <c r="M26" s="222"/>
      <c r="N26" s="264">
        <v>3.560528992878953E-2</v>
      </c>
      <c r="O26" s="265">
        <v>105</v>
      </c>
      <c r="P26" s="266">
        <v>-3.9292730844793233E-3</v>
      </c>
      <c r="Q26" s="265">
        <v>-12</v>
      </c>
      <c r="R26" s="266">
        <v>4.7666009204470727E-2</v>
      </c>
      <c r="S26" s="265">
        <v>145</v>
      </c>
      <c r="T26" s="266">
        <v>7.9071226859115162E-2</v>
      </c>
      <c r="U26" s="265">
        <v>252</v>
      </c>
      <c r="V26" s="266">
        <v>8.4036056993312069E-2</v>
      </c>
      <c r="W26" s="265">
        <v>289</v>
      </c>
      <c r="X26" s="266">
        <v>7.4034334763948495E-2</v>
      </c>
      <c r="Y26" s="265">
        <v>276</v>
      </c>
      <c r="Z26" s="266">
        <v>6.197612395224783E-2</v>
      </c>
      <c r="AA26" s="265">
        <v>244</v>
      </c>
      <c r="AC26" s="224"/>
      <c r="AD26" s="224"/>
      <c r="AE26" s="286"/>
    </row>
    <row r="27" spans="2:31" x14ac:dyDescent="0.35">
      <c r="B27" s="235" t="s">
        <v>0</v>
      </c>
      <c r="C27" s="219"/>
      <c r="D27" s="1222">
        <f>SUM(D9:D26)</f>
        <v>1304312</v>
      </c>
      <c r="E27" s="306">
        <f>SUM(E9:E26)</f>
        <v>1385037</v>
      </c>
      <c r="F27" s="307">
        <f>SUM(F9:F26)</f>
        <v>1356473</v>
      </c>
      <c r="G27" s="306">
        <f>SUM(G9:G26)</f>
        <v>1415578</v>
      </c>
      <c r="H27" s="307">
        <v>1490860</v>
      </c>
      <c r="I27" s="306">
        <v>1567107</v>
      </c>
      <c r="J27" s="306">
        <v>1636757</v>
      </c>
      <c r="K27" s="1350">
        <f>SUM(K9:K26)</f>
        <v>1711535</v>
      </c>
      <c r="L27" s="267"/>
      <c r="M27" s="222"/>
      <c r="N27" s="240">
        <f>E27/D27-1</f>
        <v>6.1890866602469341E-2</v>
      </c>
      <c r="O27" s="241">
        <f>E27-D27</f>
        <v>80725</v>
      </c>
      <c r="P27" s="242">
        <f>F27/E27-1</f>
        <v>-2.0623275768084204E-2</v>
      </c>
      <c r="Q27" s="243">
        <f>F27-E27</f>
        <v>-28564</v>
      </c>
      <c r="R27" s="242">
        <f t="shared" ref="R27" si="0">G27/F27-1</f>
        <v>4.3572559129448241E-2</v>
      </c>
      <c r="S27" s="237">
        <f t="shared" ref="S27" si="1">G27-F27</f>
        <v>59105</v>
      </c>
      <c r="T27" s="242">
        <f t="shared" ref="T27" si="2">H27/G27-1</f>
        <v>5.3181103407936581E-2</v>
      </c>
      <c r="U27" s="243">
        <f t="shared" ref="U27" si="3">H27-G27</f>
        <v>75282</v>
      </c>
      <c r="V27" s="309">
        <f t="shared" ref="V27" si="4">I27/H27-1</f>
        <v>5.1142964463464002E-2</v>
      </c>
      <c r="W27" s="237">
        <f t="shared" ref="W27" si="5">I27-H27</f>
        <v>76247</v>
      </c>
      <c r="X27" s="242">
        <v>4.4444954939260706E-2</v>
      </c>
      <c r="Y27" s="243">
        <v>69650</v>
      </c>
      <c r="Z27" s="242">
        <v>6.5409780653948424E-2</v>
      </c>
      <c r="AA27" s="243">
        <f>SUM(AA9:AA26)</f>
        <v>105078</v>
      </c>
    </row>
    <row r="28" spans="2:31" x14ac:dyDescent="0.35">
      <c r="D28" s="296"/>
      <c r="F28" s="296"/>
      <c r="H28" s="296"/>
      <c r="I28" s="296"/>
      <c r="L28" s="296"/>
      <c r="M28" s="219"/>
    </row>
  </sheetData>
  <mergeCells count="10">
    <mergeCell ref="Z6:AA6"/>
    <mergeCell ref="N5:AA5"/>
    <mergeCell ref="B3:Y3"/>
    <mergeCell ref="D5:L6"/>
    <mergeCell ref="N6:O6"/>
    <mergeCell ref="P6:Q6"/>
    <mergeCell ref="X6:Y6"/>
    <mergeCell ref="R6:S6"/>
    <mergeCell ref="T6:U6"/>
    <mergeCell ref="V6:W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EVO_derecho!D9:J9</xm:f>
              <xm:sqref>L9</xm:sqref>
            </x14:sparkline>
            <x14:sparkline>
              <xm:f>EVO_derecho!D10:J10</xm:f>
              <xm:sqref>L10</xm:sqref>
            </x14:sparkline>
            <x14:sparkline>
              <xm:f>EVO_derecho!D11:J11</xm:f>
              <xm:sqref>L11</xm:sqref>
            </x14:sparkline>
            <x14:sparkline>
              <xm:f>EVO_derecho!D12:J12</xm:f>
              <xm:sqref>L12</xm:sqref>
            </x14:sparkline>
            <x14:sparkline>
              <xm:f>EVO_derecho!D13:J13</xm:f>
              <xm:sqref>L13</xm:sqref>
            </x14:sparkline>
            <x14:sparkline>
              <xm:f>EVO_derecho!D14:J14</xm:f>
              <xm:sqref>L14</xm:sqref>
            </x14:sparkline>
            <x14:sparkline>
              <xm:f>EVO_derecho!D15:J15</xm:f>
              <xm:sqref>L15</xm:sqref>
            </x14:sparkline>
            <x14:sparkline>
              <xm:f>EVO_derecho!D16:J16</xm:f>
              <xm:sqref>L16</xm:sqref>
            </x14:sparkline>
            <x14:sparkline>
              <xm:f>EVO_derecho!D17:J17</xm:f>
              <xm:sqref>L17</xm:sqref>
            </x14:sparkline>
            <x14:sparkline>
              <xm:f>EVO_derecho!D18:J18</xm:f>
              <xm:sqref>L18</xm:sqref>
            </x14:sparkline>
            <x14:sparkline>
              <xm:f>EVO_derecho!D19:J19</xm:f>
              <xm:sqref>L19</xm:sqref>
            </x14:sparkline>
            <x14:sparkline>
              <xm:f>EVO_derecho!D20:J20</xm:f>
              <xm:sqref>L20</xm:sqref>
            </x14:sparkline>
            <x14:sparkline>
              <xm:f>EVO_derecho!D21:J21</xm:f>
              <xm:sqref>L21</xm:sqref>
            </x14:sparkline>
            <x14:sparkline>
              <xm:f>EVO_derecho!D22:J22</xm:f>
              <xm:sqref>L22</xm:sqref>
            </x14:sparkline>
            <x14:sparkline>
              <xm:f>EVO_derecho!D23:J23</xm:f>
              <xm:sqref>L23</xm:sqref>
            </x14:sparkline>
            <x14:sparkline>
              <xm:f>EVO_derecho!D24:J24</xm:f>
              <xm:sqref>L24</xm:sqref>
            </x14:sparkline>
            <x14:sparkline>
              <xm:f>EVO_derecho!D25:J25</xm:f>
              <xm:sqref>L25</xm:sqref>
            </x14:sparkline>
            <x14:sparkline>
              <xm:f>EVO_derecho!D26:J26</xm:f>
              <xm:sqref>L26</xm:sqref>
            </x14:sparkline>
            <x14:sparkline>
              <xm:f>EVO_derecho!D27:J27</xm:f>
              <xm:sqref>L27</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53125" defaultRowHeight="15.5" x14ac:dyDescent="0.35"/>
  <cols>
    <col min="1" max="1" width="1" style="1023" customWidth="1"/>
    <col min="2" max="2" width="30.26953125" style="1023" customWidth="1"/>
    <col min="3" max="3" width="11.26953125" style="1023" customWidth="1"/>
    <col min="4" max="4" width="0.81640625" style="1023" customWidth="1"/>
    <col min="5" max="5" width="17.7265625" style="1023" customWidth="1"/>
    <col min="6" max="6" width="0.7265625" style="1023" customWidth="1"/>
    <col min="7" max="7" width="17.7265625" style="1023" customWidth="1"/>
    <col min="8" max="8" width="0.7265625" style="1023" customWidth="1"/>
    <col min="9" max="9" width="17.7265625" style="1023" customWidth="1"/>
    <col min="10" max="10" width="0.7265625" style="1023" customWidth="1"/>
    <col min="11" max="11" width="17.7265625" style="1023" customWidth="1"/>
    <col min="12" max="12" width="0.7265625" style="1023" customWidth="1"/>
    <col min="13" max="13" width="17.7265625" style="1023" customWidth="1"/>
    <col min="14" max="16384" width="11.453125" style="1023"/>
  </cols>
  <sheetData>
    <row r="1" spans="1:13" ht="9.75" customHeight="1" x14ac:dyDescent="0.35"/>
    <row r="2" spans="1:13" s="314" customFormat="1" ht="49.5" customHeight="1" x14ac:dyDescent="0.35">
      <c r="B2" s="1696"/>
      <c r="C2" s="1696"/>
      <c r="D2" s="1024"/>
      <c r="E2" s="1697"/>
      <c r="F2" s="1697"/>
      <c r="G2" s="1697"/>
      <c r="H2" s="1697"/>
      <c r="I2" s="1697"/>
    </row>
    <row r="3" spans="1:13" s="314" customFormat="1" ht="14.25" customHeight="1" x14ac:dyDescent="0.35">
      <c r="B3" s="1024"/>
      <c r="C3" s="1024"/>
      <c r="D3" s="1024"/>
      <c r="G3" s="1024"/>
      <c r="I3" s="1024"/>
      <c r="K3" s="1024"/>
      <c r="M3" s="1024"/>
    </row>
    <row r="4" spans="1:13" s="315" customFormat="1" ht="21.75" customHeight="1" x14ac:dyDescent="0.25">
      <c r="B4" s="1474" t="s">
        <v>445</v>
      </c>
      <c r="C4" s="1474"/>
      <c r="D4" s="1474"/>
      <c r="E4" s="1474"/>
      <c r="F4" s="1474"/>
      <c r="G4" s="1474"/>
      <c r="H4" s="1474"/>
      <c r="I4" s="1474"/>
      <c r="J4" s="1474"/>
      <c r="K4" s="1474"/>
      <c r="L4" s="1474"/>
      <c r="M4" s="1474"/>
    </row>
    <row r="5" spans="1:13" s="315" customFormat="1" ht="18.75" customHeight="1" x14ac:dyDescent="0.25">
      <c r="B5" s="1475" t="str">
        <f>porsaad!$B$6</f>
        <v>Situación a 31 de agosto de 2025</v>
      </c>
      <c r="C5" s="1475"/>
      <c r="D5" s="1475"/>
      <c r="E5" s="1475"/>
      <c r="F5" s="1475"/>
      <c r="G5" s="1475"/>
      <c r="H5" s="1475"/>
      <c r="I5" s="1475"/>
      <c r="J5" s="1475"/>
      <c r="K5" s="1475"/>
      <c r="L5" s="1475"/>
      <c r="M5" s="1475"/>
    </row>
    <row r="6" spans="1:13" s="315" customFormat="1" ht="4.5" customHeight="1" x14ac:dyDescent="0.25"/>
    <row r="7" spans="1:13" s="1028" customFormat="1" ht="15" customHeight="1" x14ac:dyDescent="0.25">
      <c r="A7" s="1025"/>
      <c r="B7" s="1698" t="s">
        <v>12</v>
      </c>
      <c r="C7" s="1321" t="s">
        <v>68</v>
      </c>
      <c r="D7" s="1026"/>
      <c r="E7" s="1323" t="s">
        <v>140</v>
      </c>
      <c r="F7" s="1027"/>
      <c r="G7" s="1323" t="s">
        <v>142</v>
      </c>
      <c r="H7" s="1027"/>
      <c r="I7" s="1323" t="s">
        <v>144</v>
      </c>
      <c r="J7" s="1027"/>
      <c r="K7" s="1323" t="s">
        <v>146</v>
      </c>
      <c r="L7" s="1027"/>
      <c r="M7" s="1323" t="s">
        <v>148</v>
      </c>
    </row>
    <row r="8" spans="1:13" s="1028" customFormat="1" ht="19.5" customHeight="1" x14ac:dyDescent="0.25">
      <c r="A8" s="1025"/>
      <c r="B8" s="1699"/>
      <c r="C8" s="1322" t="s">
        <v>28</v>
      </c>
      <c r="D8" s="1026"/>
      <c r="E8" s="1322" t="s">
        <v>28</v>
      </c>
      <c r="F8" s="1026"/>
      <c r="G8" s="1322" t="s">
        <v>28</v>
      </c>
      <c r="H8" s="1026"/>
      <c r="I8" s="1322" t="s">
        <v>28</v>
      </c>
      <c r="J8" s="1026"/>
      <c r="K8" s="1322" t="s">
        <v>28</v>
      </c>
      <c r="L8" s="1026"/>
      <c r="M8" s="1322" t="s">
        <v>28</v>
      </c>
    </row>
    <row r="9" spans="1:13" s="1028" customFormat="1" ht="6" customHeight="1" x14ac:dyDescent="0.25">
      <c r="A9" s="1025"/>
      <c r="B9" s="1029"/>
      <c r="C9" s="1029"/>
      <c r="D9" s="1029"/>
      <c r="E9" s="1029"/>
      <c r="F9" s="1029"/>
      <c r="G9" s="1029"/>
      <c r="H9" s="1029"/>
      <c r="I9" s="1029"/>
      <c r="J9" s="1029"/>
      <c r="K9" s="1029"/>
      <c r="L9" s="1029"/>
      <c r="M9" s="1029"/>
    </row>
    <row r="10" spans="1:13" s="1035" customFormat="1" ht="18" customHeight="1" x14ac:dyDescent="0.25">
      <c r="A10" s="1030"/>
      <c r="B10" s="1031" t="s">
        <v>8</v>
      </c>
      <c r="C10" s="1032">
        <f>M10+K10+I10+G10+E10</f>
        <v>100</v>
      </c>
      <c r="D10" s="1033"/>
      <c r="E10" s="1034">
        <v>37.602732997893497</v>
      </c>
      <c r="F10" s="1033"/>
      <c r="G10" s="1034">
        <v>45.056264393534235</v>
      </c>
      <c r="H10" s="1033"/>
      <c r="I10" s="1034">
        <v>14.334050054026914</v>
      </c>
      <c r="J10" s="1033"/>
      <c r="K10" s="1034">
        <v>2.742820968991825</v>
      </c>
      <c r="L10" s="1033"/>
      <c r="M10" s="1034">
        <v>0.26413158555353033</v>
      </c>
    </row>
    <row r="11" spans="1:13" s="1035" customFormat="1" ht="18" customHeight="1" x14ac:dyDescent="0.25">
      <c r="A11" s="1030"/>
      <c r="B11" s="1036" t="s">
        <v>7</v>
      </c>
      <c r="C11" s="1037">
        <f t="shared" ref="C11:C28" si="0">M11+K11+I11+G11+E11</f>
        <v>100</v>
      </c>
      <c r="D11" s="1033"/>
      <c r="E11" s="1038">
        <v>21.492442826620241</v>
      </c>
      <c r="F11" s="1033"/>
      <c r="G11" s="1038">
        <v>55.483896494421145</v>
      </c>
      <c r="H11" s="1033"/>
      <c r="I11" s="1038">
        <v>16.732610587956</v>
      </c>
      <c r="J11" s="1033"/>
      <c r="K11" s="1038">
        <v>5.5748991058004274</v>
      </c>
      <c r="L11" s="1033"/>
      <c r="M11" s="1038">
        <v>0.71615098520218412</v>
      </c>
    </row>
    <row r="12" spans="1:13" s="1035" customFormat="1" ht="18" customHeight="1" x14ac:dyDescent="0.25">
      <c r="A12" s="1030"/>
      <c r="B12" s="1036" t="s">
        <v>37</v>
      </c>
      <c r="C12" s="1037">
        <f t="shared" si="0"/>
        <v>100.00000000000001</v>
      </c>
      <c r="D12" s="1033"/>
      <c r="E12" s="1038">
        <v>23.524614472123371</v>
      </c>
      <c r="F12" s="1033"/>
      <c r="G12" s="1038">
        <v>46.826809015421119</v>
      </c>
      <c r="H12" s="1033"/>
      <c r="I12" s="1038">
        <v>22.345788849347567</v>
      </c>
      <c r="J12" s="1033"/>
      <c r="K12" s="1038">
        <v>6.3167259786476873</v>
      </c>
      <c r="L12" s="1033"/>
      <c r="M12" s="1038">
        <v>0.98606168446026088</v>
      </c>
    </row>
    <row r="13" spans="1:13" s="1035" customFormat="1" ht="18" customHeight="1" x14ac:dyDescent="0.25">
      <c r="A13" s="1030"/>
      <c r="B13" s="1036" t="s">
        <v>38</v>
      </c>
      <c r="C13" s="1037">
        <f t="shared" si="0"/>
        <v>100</v>
      </c>
      <c r="D13" s="1033"/>
      <c r="E13" s="1038">
        <v>25.193436250140174</v>
      </c>
      <c r="F13" s="1033"/>
      <c r="G13" s="1038">
        <v>51.698874892535414</v>
      </c>
      <c r="H13" s="1033"/>
      <c r="I13" s="1038">
        <v>17.575598998243187</v>
      </c>
      <c r="J13" s="1033"/>
      <c r="K13" s="1038">
        <v>5.0611146413486336</v>
      </c>
      <c r="L13" s="1033"/>
      <c r="M13" s="1038">
        <v>0.47097521773259077</v>
      </c>
    </row>
    <row r="14" spans="1:13" s="1035" customFormat="1" ht="18" customHeight="1" x14ac:dyDescent="0.25">
      <c r="A14" s="1030"/>
      <c r="B14" s="1036" t="s">
        <v>6</v>
      </c>
      <c r="C14" s="1037">
        <f t="shared" si="0"/>
        <v>100</v>
      </c>
      <c r="D14" s="1033"/>
      <c r="E14" s="1038">
        <v>35.888404114798064</v>
      </c>
      <c r="F14" s="1033"/>
      <c r="G14" s="1038">
        <v>46.183404715206336</v>
      </c>
      <c r="H14" s="1033"/>
      <c r="I14" s="1038">
        <v>13.629267902173478</v>
      </c>
      <c r="J14" s="1033"/>
      <c r="K14" s="1038">
        <v>3.7345394868510589</v>
      </c>
      <c r="L14" s="1033"/>
      <c r="M14" s="1038">
        <v>0.56438378097106034</v>
      </c>
    </row>
    <row r="15" spans="1:13" s="1035" customFormat="1" ht="18" customHeight="1" x14ac:dyDescent="0.25">
      <c r="A15" s="1030"/>
      <c r="B15" s="1036" t="s">
        <v>5</v>
      </c>
      <c r="C15" s="1037">
        <f t="shared" si="0"/>
        <v>100</v>
      </c>
      <c r="D15" s="1033"/>
      <c r="E15" s="1038">
        <v>22.016460905349795</v>
      </c>
      <c r="F15" s="1033"/>
      <c r="G15" s="1038">
        <v>47.109053497942391</v>
      </c>
      <c r="H15" s="1033"/>
      <c r="I15" s="1038">
        <v>21.68724279835391</v>
      </c>
      <c r="J15" s="1033"/>
      <c r="K15" s="1038">
        <v>7.8806584362139915</v>
      </c>
      <c r="L15" s="1033"/>
      <c r="M15" s="1038">
        <v>1.3065843621399178</v>
      </c>
    </row>
    <row r="16" spans="1:13" s="1035" customFormat="1" ht="18" customHeight="1" x14ac:dyDescent="0.25">
      <c r="A16" s="1030"/>
      <c r="B16" s="1036" t="s">
        <v>4</v>
      </c>
      <c r="C16" s="1037">
        <f t="shared" si="0"/>
        <v>100</v>
      </c>
      <c r="D16" s="1033"/>
      <c r="E16" s="1038">
        <v>23.40683117819793</v>
      </c>
      <c r="F16" s="1033"/>
      <c r="G16" s="1038">
        <v>52.207511204986865</v>
      </c>
      <c r="H16" s="1033"/>
      <c r="I16" s="1038">
        <v>19.125753438771831</v>
      </c>
      <c r="J16" s="1033"/>
      <c r="K16" s="1038">
        <v>4.8761011797434444</v>
      </c>
      <c r="L16" s="1033"/>
      <c r="M16" s="1038">
        <v>0.38380299829993303</v>
      </c>
    </row>
    <row r="17" spans="1:13" s="1035" customFormat="1" ht="18" customHeight="1" x14ac:dyDescent="0.25">
      <c r="A17" s="1030"/>
      <c r="B17" s="1036" t="s">
        <v>40</v>
      </c>
      <c r="C17" s="1037">
        <f t="shared" si="0"/>
        <v>100</v>
      </c>
      <c r="D17" s="1033"/>
      <c r="E17" s="1038">
        <v>31.503026660370072</v>
      </c>
      <c r="F17" s="1033"/>
      <c r="G17" s="1038">
        <v>47.980079852316152</v>
      </c>
      <c r="H17" s="1033"/>
      <c r="I17" s="1038">
        <v>15.249216502812004</v>
      </c>
      <c r="J17" s="1033"/>
      <c r="K17" s="1038">
        <v>4.3661185763963424</v>
      </c>
      <c r="L17" s="1033"/>
      <c r="M17" s="1038">
        <v>0.90155840810543941</v>
      </c>
    </row>
    <row r="18" spans="1:13" s="1035" customFormat="1" ht="18" customHeight="1" x14ac:dyDescent="0.25">
      <c r="A18" s="1030"/>
      <c r="B18" s="1036" t="s">
        <v>41</v>
      </c>
      <c r="C18" s="1037">
        <f t="shared" si="0"/>
        <v>100</v>
      </c>
      <c r="D18" s="1033"/>
      <c r="E18" s="1038">
        <v>22.172927019691919</v>
      </c>
      <c r="F18" s="1033"/>
      <c r="G18" s="1038">
        <v>43.806154189334883</v>
      </c>
      <c r="H18" s="1033"/>
      <c r="I18" s="1038">
        <v>21.279417049806053</v>
      </c>
      <c r="J18" s="1033"/>
      <c r="K18" s="1038">
        <v>10.98546342309742</v>
      </c>
      <c r="L18" s="1033"/>
      <c r="M18" s="1038">
        <v>1.756038318069721</v>
      </c>
    </row>
    <row r="19" spans="1:13" s="1035" customFormat="1" ht="18" customHeight="1" x14ac:dyDescent="0.25">
      <c r="A19" s="1030"/>
      <c r="B19" s="1036" t="s">
        <v>3</v>
      </c>
      <c r="C19" s="1037">
        <f t="shared" si="0"/>
        <v>100</v>
      </c>
      <c r="D19" s="1033"/>
      <c r="E19" s="1038">
        <v>24.163915058616826</v>
      </c>
      <c r="F19" s="1033"/>
      <c r="G19" s="1038">
        <v>54.985459392323769</v>
      </c>
      <c r="H19" s="1033"/>
      <c r="I19" s="1038">
        <v>16.031019963042624</v>
      </c>
      <c r="J19" s="1033"/>
      <c r="K19" s="1038">
        <v>4.3258307836781684</v>
      </c>
      <c r="L19" s="1033"/>
      <c r="M19" s="1038">
        <v>0.49377480233861443</v>
      </c>
    </row>
    <row r="20" spans="1:13" s="1035" customFormat="1" ht="18" customHeight="1" x14ac:dyDescent="0.25">
      <c r="A20" s="1030"/>
      <c r="B20" s="1036" t="s">
        <v>2</v>
      </c>
      <c r="C20" s="1037">
        <f t="shared" si="0"/>
        <v>100</v>
      </c>
      <c r="D20" s="1033"/>
      <c r="E20" s="1038">
        <v>36.921218628372031</v>
      </c>
      <c r="F20" s="1033"/>
      <c r="G20" s="1038">
        <v>44.866460877734532</v>
      </c>
      <c r="H20" s="1033"/>
      <c r="I20" s="1038">
        <v>15.568380083210306</v>
      </c>
      <c r="J20" s="1033"/>
      <c r="K20" s="1038">
        <v>2.4157831163602204</v>
      </c>
      <c r="L20" s="1033"/>
      <c r="M20" s="1038">
        <v>0.22815729432290968</v>
      </c>
    </row>
    <row r="21" spans="1:13" s="1035" customFormat="1" ht="18" customHeight="1" x14ac:dyDescent="0.25">
      <c r="A21" s="1030"/>
      <c r="B21" s="1036" t="s">
        <v>35</v>
      </c>
      <c r="C21" s="1037">
        <f t="shared" si="0"/>
        <v>100</v>
      </c>
      <c r="D21" s="1033"/>
      <c r="E21" s="1038">
        <v>33.339782657766598</v>
      </c>
      <c r="F21" s="1033"/>
      <c r="G21" s="1038">
        <v>49.608203540679114</v>
      </c>
      <c r="H21" s="1033"/>
      <c r="I21" s="1038">
        <v>14.581922543613556</v>
      </c>
      <c r="J21" s="1033"/>
      <c r="K21" s="1038">
        <v>2.2411402405598015</v>
      </c>
      <c r="L21" s="1033"/>
      <c r="M21" s="1038">
        <v>0.22895101738092935</v>
      </c>
    </row>
    <row r="22" spans="1:13" s="1035" customFormat="1" ht="18" customHeight="1" x14ac:dyDescent="0.25">
      <c r="A22" s="1030"/>
      <c r="B22" s="1036" t="s">
        <v>42</v>
      </c>
      <c r="C22" s="1037">
        <f t="shared" si="0"/>
        <v>100</v>
      </c>
      <c r="D22" s="1033"/>
      <c r="E22" s="1038">
        <v>35.572143523623716</v>
      </c>
      <c r="F22" s="1033"/>
      <c r="G22" s="1038">
        <v>41.874628891339384</v>
      </c>
      <c r="H22" s="1033"/>
      <c r="I22" s="1038">
        <v>16.858088048180509</v>
      </c>
      <c r="J22" s="1033"/>
      <c r="K22" s="1038">
        <v>5.1607430655695987</v>
      </c>
      <c r="L22" s="1033"/>
      <c r="M22" s="1038">
        <v>0.5343964712867928</v>
      </c>
    </row>
    <row r="23" spans="1:13" s="1035" customFormat="1" ht="18" customHeight="1" x14ac:dyDescent="0.25">
      <c r="A23" s="1030">
        <v>47094</v>
      </c>
      <c r="B23" s="1036" t="s">
        <v>43</v>
      </c>
      <c r="C23" s="1037">
        <f t="shared" si="0"/>
        <v>100</v>
      </c>
      <c r="D23" s="1033"/>
      <c r="E23" s="1038">
        <v>34.337976825934128</v>
      </c>
      <c r="F23" s="1033"/>
      <c r="G23" s="1038">
        <v>44.740268194245544</v>
      </c>
      <c r="H23" s="1033"/>
      <c r="I23" s="1038">
        <v>14.51308423382372</v>
      </c>
      <c r="J23" s="1033"/>
      <c r="K23" s="1038">
        <v>5.6405415961463357</v>
      </c>
      <c r="L23" s="1033"/>
      <c r="M23" s="1038">
        <v>0.76812914985027991</v>
      </c>
    </row>
    <row r="24" spans="1:13" s="1035" customFormat="1" ht="18" customHeight="1" x14ac:dyDescent="0.25">
      <c r="B24" s="1036" t="s">
        <v>44</v>
      </c>
      <c r="C24" s="1037">
        <f t="shared" si="0"/>
        <v>100</v>
      </c>
      <c r="D24" s="1033"/>
      <c r="E24" s="1038">
        <v>19.513327760750439</v>
      </c>
      <c r="F24" s="1033"/>
      <c r="G24" s="1038">
        <v>54.759914553728983</v>
      </c>
      <c r="H24" s="1033"/>
      <c r="I24" s="1038">
        <v>16.903501439583916</v>
      </c>
      <c r="J24" s="1033"/>
      <c r="K24" s="1038">
        <v>7.8294789634995823</v>
      </c>
      <c r="L24" s="1033"/>
      <c r="M24" s="1038">
        <v>0.99377728243707619</v>
      </c>
    </row>
    <row r="25" spans="1:13" s="1035" customFormat="1" ht="18" customHeight="1" x14ac:dyDescent="0.25">
      <c r="B25" s="1036" t="s">
        <v>45</v>
      </c>
      <c r="C25" s="1037">
        <f t="shared" si="0"/>
        <v>100</v>
      </c>
      <c r="D25" s="1033"/>
      <c r="E25" s="1038">
        <v>19.549391703477038</v>
      </c>
      <c r="F25" s="1033"/>
      <c r="G25" s="1038">
        <v>43.812156059521747</v>
      </c>
      <c r="H25" s="1033"/>
      <c r="I25" s="1038">
        <v>21.63462724872295</v>
      </c>
      <c r="J25" s="1033"/>
      <c r="K25" s="1038">
        <v>12.731041630678874</v>
      </c>
      <c r="L25" s="1033"/>
      <c r="M25" s="1038">
        <v>2.2727833575993879</v>
      </c>
    </row>
    <row r="26" spans="1:13" s="1035" customFormat="1" ht="18" customHeight="1" x14ac:dyDescent="0.25">
      <c r="B26" s="1036" t="s">
        <v>46</v>
      </c>
      <c r="C26" s="1037">
        <f t="shared" si="0"/>
        <v>100</v>
      </c>
      <c r="D26" s="1033"/>
      <c r="E26" s="1038">
        <v>24.897624897624897</v>
      </c>
      <c r="F26" s="1033"/>
      <c r="G26" s="1038">
        <v>34.234234234234236</v>
      </c>
      <c r="H26" s="1033"/>
      <c r="I26" s="1038">
        <v>23.587223587223587</v>
      </c>
      <c r="J26" s="1033"/>
      <c r="K26" s="1038">
        <v>14.823914823914825</v>
      </c>
      <c r="L26" s="1033"/>
      <c r="M26" s="1038">
        <v>2.4570024570024569</v>
      </c>
    </row>
    <row r="27" spans="1:13" s="1035" customFormat="1" ht="18" customHeight="1" x14ac:dyDescent="0.25">
      <c r="B27" s="1039" t="s">
        <v>1</v>
      </c>
      <c r="C27" s="1040">
        <f t="shared" si="0"/>
        <v>100</v>
      </c>
      <c r="D27" s="1033"/>
      <c r="E27" s="1041">
        <v>65.082541270635318</v>
      </c>
      <c r="F27" s="1033"/>
      <c r="G27" s="1041">
        <v>28.614307153576789</v>
      </c>
      <c r="H27" s="1033"/>
      <c r="I27" s="1041">
        <v>5.3526763381690845</v>
      </c>
      <c r="J27" s="1033"/>
      <c r="K27" s="1041">
        <v>0.85042521260630322</v>
      </c>
      <c r="L27" s="1033"/>
      <c r="M27" s="1041">
        <v>0.10005002501250625</v>
      </c>
    </row>
    <row r="28" spans="1:13" s="1293" customFormat="1" ht="18" customHeight="1" x14ac:dyDescent="0.25">
      <c r="B28" s="1294" t="s">
        <v>0</v>
      </c>
      <c r="C28" s="1295">
        <f t="shared" si="0"/>
        <v>100</v>
      </c>
      <c r="D28" s="1296"/>
      <c r="E28" s="1295">
        <v>27.568233964590256</v>
      </c>
      <c r="F28" s="1296"/>
      <c r="G28" s="1297">
        <v>47.684668333276257</v>
      </c>
      <c r="H28" s="1298"/>
      <c r="I28" s="1295">
        <v>17.552549570220197</v>
      </c>
      <c r="J28" s="1296"/>
      <c r="K28" s="1295">
        <v>6.304989555152221</v>
      </c>
      <c r="L28" s="1296"/>
      <c r="M28" s="1295">
        <v>0.88955857676106986</v>
      </c>
    </row>
    <row r="29" spans="1:13" s="1022" customFormat="1" ht="6.75" customHeight="1" x14ac:dyDescent="0.25">
      <c r="B29" s="1695"/>
      <c r="C29" s="1695"/>
      <c r="D29" s="1042"/>
    </row>
    <row r="30" spans="1:13" x14ac:dyDescent="0.35">
      <c r="E30" s="1043"/>
    </row>
    <row r="31" spans="1:13" x14ac:dyDescent="0.35">
      <c r="E31" s="1043"/>
      <c r="G31" s="1043"/>
    </row>
    <row r="32" spans="1:13" x14ac:dyDescent="0.35">
      <c r="B32" s="1043"/>
      <c r="G32" s="1043"/>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53125" defaultRowHeight="14.5" x14ac:dyDescent="0.35"/>
  <cols>
    <col min="1" max="1" width="1" style="748" customWidth="1"/>
    <col min="2" max="2" width="30.26953125" style="748" customWidth="1"/>
    <col min="3" max="3" width="11.26953125" style="748" customWidth="1"/>
    <col min="4" max="4" width="0.81640625" style="748" customWidth="1"/>
    <col min="5" max="5" width="10" style="748" customWidth="1"/>
    <col min="6" max="6" width="0.7265625" style="748" customWidth="1"/>
    <col min="7" max="7" width="10" style="748" customWidth="1"/>
    <col min="8" max="8" width="0.7265625" style="748" customWidth="1"/>
    <col min="9" max="9" width="10" style="748" customWidth="1"/>
    <col min="10" max="10" width="0.7265625" style="748" customWidth="1"/>
    <col min="11" max="11" width="11.81640625" style="748" customWidth="1"/>
    <col min="12" max="12" width="0.7265625" style="748" customWidth="1"/>
    <col min="13" max="13" width="10" style="748" customWidth="1"/>
    <col min="14" max="14" width="0.7265625" style="748" customWidth="1"/>
    <col min="15" max="15" width="13.81640625" style="748" bestFit="1" customWidth="1"/>
    <col min="16" max="16" width="0.7265625" style="748" customWidth="1"/>
    <col min="17" max="17" width="8.1796875" style="748" bestFit="1" customWidth="1"/>
    <col min="18" max="18" width="0.7265625" style="748" customWidth="1"/>
    <col min="19" max="19" width="14.453125" style="748" bestFit="1" customWidth="1"/>
    <col min="20" max="20" width="0.7265625" style="748" customWidth="1"/>
    <col min="21" max="21" width="11.1796875" style="748" customWidth="1"/>
    <col min="22" max="16384" width="11.453125" style="748"/>
  </cols>
  <sheetData>
    <row r="1" spans="1:21" ht="9.75" customHeight="1" x14ac:dyDescent="0.35"/>
    <row r="2" spans="1:21" s="343" customFormat="1" ht="49.5" customHeight="1" x14ac:dyDescent="0.35">
      <c r="B2" s="1447"/>
      <c r="C2" s="1447"/>
      <c r="D2" s="344"/>
      <c r="E2" s="1645"/>
      <c r="F2" s="1645"/>
      <c r="G2" s="1645"/>
      <c r="H2" s="1645"/>
      <c r="I2" s="1645"/>
    </row>
    <row r="3" spans="1:21" s="343" customFormat="1" ht="14.25" customHeight="1" x14ac:dyDescent="0.35">
      <c r="B3" s="344"/>
      <c r="C3" s="344"/>
      <c r="D3" s="344"/>
      <c r="G3" s="344"/>
      <c r="I3" s="344"/>
      <c r="K3" s="344"/>
      <c r="M3" s="344"/>
      <c r="O3" s="344"/>
      <c r="Q3" s="344"/>
      <c r="S3" s="344"/>
      <c r="U3" s="344"/>
    </row>
    <row r="4" spans="1:21" s="345" customFormat="1" ht="21.75" customHeight="1" x14ac:dyDescent="0.25">
      <c r="B4" s="1474" t="s">
        <v>444</v>
      </c>
      <c r="C4" s="1474"/>
      <c r="D4" s="1474"/>
      <c r="E4" s="1474"/>
      <c r="F4" s="1474"/>
      <c r="G4" s="1474"/>
      <c r="H4" s="1474"/>
      <c r="I4" s="1474"/>
      <c r="J4" s="1474"/>
      <c r="K4" s="1474"/>
      <c r="L4" s="1474"/>
      <c r="M4" s="1474"/>
      <c r="N4" s="1474"/>
      <c r="O4" s="1474"/>
      <c r="P4" s="1474"/>
      <c r="Q4" s="1474"/>
      <c r="R4" s="1474"/>
      <c r="S4" s="1474"/>
      <c r="T4" s="1474"/>
      <c r="U4" s="1474"/>
    </row>
    <row r="5" spans="1:21" s="345" customFormat="1" ht="18.75" customHeight="1" x14ac:dyDescent="0.25">
      <c r="B5" s="1475" t="str">
        <f>porsaad!$B$6</f>
        <v>Situación a 31 de agosto de 2025</v>
      </c>
      <c r="C5" s="1475"/>
      <c r="D5" s="1475"/>
      <c r="E5" s="1475"/>
      <c r="F5" s="1475"/>
      <c r="G5" s="1475"/>
      <c r="H5" s="1475"/>
      <c r="I5" s="1475"/>
      <c r="J5" s="1475"/>
      <c r="K5" s="1475"/>
      <c r="L5" s="1475"/>
      <c r="M5" s="1475"/>
      <c r="N5" s="1475"/>
      <c r="O5" s="1475"/>
      <c r="P5" s="1475"/>
      <c r="Q5" s="1475"/>
      <c r="R5" s="1475"/>
      <c r="S5" s="1475"/>
      <c r="T5" s="1475"/>
      <c r="U5" s="1475"/>
    </row>
    <row r="6" spans="1:21" s="345" customFormat="1" ht="4.5" customHeight="1" x14ac:dyDescent="0.25"/>
    <row r="7" spans="1:21" s="322" customFormat="1" ht="15" customHeight="1" x14ac:dyDescent="0.25">
      <c r="A7" s="316"/>
      <c r="B7" s="1700" t="s">
        <v>12</v>
      </c>
      <c r="C7" s="1324" t="s">
        <v>68</v>
      </c>
      <c r="D7" s="920"/>
      <c r="E7" s="1319" t="s">
        <v>139</v>
      </c>
      <c r="F7" s="921"/>
      <c r="G7" s="1319" t="s">
        <v>143</v>
      </c>
      <c r="H7" s="921"/>
      <c r="I7" s="1319" t="s">
        <v>141</v>
      </c>
      <c r="J7" s="921"/>
      <c r="K7" s="1319" t="s">
        <v>147</v>
      </c>
      <c r="L7" s="921"/>
      <c r="M7" s="1319" t="s">
        <v>145</v>
      </c>
      <c r="N7" s="921"/>
      <c r="O7" s="1319" t="s">
        <v>151</v>
      </c>
      <c r="P7" s="921"/>
      <c r="Q7" s="1319" t="s">
        <v>149</v>
      </c>
      <c r="R7" s="921"/>
      <c r="S7" s="1319" t="s">
        <v>190</v>
      </c>
      <c r="T7" s="921"/>
      <c r="U7" s="1319" t="s">
        <v>150</v>
      </c>
    </row>
    <row r="8" spans="1:21" s="322" customFormat="1" ht="19.5" customHeight="1" x14ac:dyDescent="0.25">
      <c r="A8" s="316"/>
      <c r="B8" s="1701"/>
      <c r="C8" s="1325" t="s">
        <v>28</v>
      </c>
      <c r="D8" s="920"/>
      <c r="E8" s="1325" t="s">
        <v>28</v>
      </c>
      <c r="F8" s="920"/>
      <c r="G8" s="1325" t="s">
        <v>28</v>
      </c>
      <c r="H8" s="920"/>
      <c r="I8" s="1325" t="s">
        <v>28</v>
      </c>
      <c r="J8" s="920"/>
      <c r="K8" s="1325" t="s">
        <v>28</v>
      </c>
      <c r="L8" s="920"/>
      <c r="M8" s="1325" t="s">
        <v>28</v>
      </c>
      <c r="N8" s="920"/>
      <c r="O8" s="1325" t="s">
        <v>28</v>
      </c>
      <c r="P8" s="920"/>
      <c r="Q8" s="1325" t="s">
        <v>28</v>
      </c>
      <c r="R8" s="920"/>
      <c r="S8" s="1325" t="s">
        <v>28</v>
      </c>
      <c r="T8" s="920"/>
      <c r="U8" s="1325" t="s">
        <v>28</v>
      </c>
    </row>
    <row r="9" spans="1:21" s="322" customFormat="1" ht="6" customHeight="1" x14ac:dyDescent="0.25">
      <c r="A9" s="316"/>
      <c r="B9" s="923"/>
      <c r="C9" s="923"/>
      <c r="D9" s="923"/>
      <c r="E9" s="923"/>
      <c r="F9" s="923"/>
      <c r="G9" s="923"/>
      <c r="H9" s="923"/>
      <c r="I9" s="923"/>
      <c r="J9" s="923"/>
      <c r="K9" s="923"/>
      <c r="L9" s="923"/>
      <c r="M9" s="923"/>
      <c r="N9" s="923"/>
      <c r="O9" s="923"/>
      <c r="P9" s="923"/>
      <c r="Q9" s="923"/>
      <c r="R9" s="923"/>
      <c r="S9" s="923"/>
      <c r="T9" s="923"/>
      <c r="U9" s="923"/>
    </row>
    <row r="10" spans="1:21" s="331" customFormat="1" ht="18" customHeight="1" x14ac:dyDescent="0.25">
      <c r="A10" s="330"/>
      <c r="B10" s="926" t="s">
        <v>8</v>
      </c>
      <c r="C10" s="1044">
        <f>K10+M10+G10+I10+E10+S10+O10+U10+Q10</f>
        <v>100.00000000000001</v>
      </c>
      <c r="D10" s="930"/>
      <c r="E10" s="1044">
        <v>22.131548881997716</v>
      </c>
      <c r="F10" s="930"/>
      <c r="G10" s="1044">
        <v>43.380664816930526</v>
      </c>
      <c r="H10" s="930"/>
      <c r="I10" s="1044">
        <v>18.82596159077308</v>
      </c>
      <c r="J10" s="930"/>
      <c r="K10" s="1044">
        <v>4.9866710189869972</v>
      </c>
      <c r="L10" s="930"/>
      <c r="M10" s="1044">
        <v>4.1999891191991736</v>
      </c>
      <c r="N10" s="930"/>
      <c r="O10" s="1044">
        <v>0.7540394973070017</v>
      </c>
      <c r="P10" s="930"/>
      <c r="Q10" s="1044">
        <v>0.7409825363146727</v>
      </c>
      <c r="R10" s="930"/>
      <c r="S10" s="1044">
        <v>0.30683858331973235</v>
      </c>
      <c r="T10" s="930"/>
      <c r="U10" s="1044">
        <v>4.6733039551711011</v>
      </c>
    </row>
    <row r="11" spans="1:21" s="331" customFormat="1" ht="18" customHeight="1" x14ac:dyDescent="0.25">
      <c r="A11" s="330"/>
      <c r="B11" s="931" t="s">
        <v>7</v>
      </c>
      <c r="C11" s="1045">
        <f t="shared" ref="C11:C27" si="0">K11+M11+G11+I11+E11+S11+O11+U11+Q11</f>
        <v>100</v>
      </c>
      <c r="D11" s="930"/>
      <c r="E11" s="1045">
        <v>4.774441999371267</v>
      </c>
      <c r="F11" s="930"/>
      <c r="G11" s="1045">
        <v>4.1064130776485381</v>
      </c>
      <c r="H11" s="930"/>
      <c r="I11" s="1045">
        <v>15.321439798805406</v>
      </c>
      <c r="J11" s="930"/>
      <c r="K11" s="1045">
        <v>1.3910719899402704</v>
      </c>
      <c r="L11" s="930"/>
      <c r="M11" s="1045">
        <v>0.57371895630304937</v>
      </c>
      <c r="N11" s="930"/>
      <c r="O11" s="1045">
        <v>0.20040867651681862</v>
      </c>
      <c r="P11" s="930"/>
      <c r="Q11" s="1045">
        <v>3.9295818924866395E-2</v>
      </c>
      <c r="R11" s="930"/>
      <c r="S11" s="1045">
        <v>8.6450801634706073E-2</v>
      </c>
      <c r="T11" s="930"/>
      <c r="U11" s="1045">
        <v>73.506758880855074</v>
      </c>
    </row>
    <row r="12" spans="1:21" s="331" customFormat="1" ht="18" customHeight="1" x14ac:dyDescent="0.25">
      <c r="A12" s="330"/>
      <c r="B12" s="931" t="s">
        <v>37</v>
      </c>
      <c r="C12" s="1045">
        <f t="shared" si="0"/>
        <v>100</v>
      </c>
      <c r="D12" s="930"/>
      <c r="E12" s="1045">
        <v>38.146167557932266</v>
      </c>
      <c r="F12" s="930"/>
      <c r="G12" s="1045">
        <v>20.454545454545457</v>
      </c>
      <c r="H12" s="930"/>
      <c r="I12" s="1045">
        <v>23.536838978015449</v>
      </c>
      <c r="J12" s="930"/>
      <c r="K12" s="1045">
        <v>4.6122994652406417</v>
      </c>
      <c r="L12" s="930"/>
      <c r="M12" s="1045">
        <v>2.4955436720142603</v>
      </c>
      <c r="N12" s="930"/>
      <c r="O12" s="1045">
        <v>2.1984551396316103</v>
      </c>
      <c r="P12" s="930"/>
      <c r="Q12" s="1045">
        <v>1.4037433155080214</v>
      </c>
      <c r="R12" s="930"/>
      <c r="S12" s="1045">
        <v>0.22281639928698754</v>
      </c>
      <c r="T12" s="930"/>
      <c r="U12" s="1045">
        <v>6.9295900178253111</v>
      </c>
    </row>
    <row r="13" spans="1:21" s="331" customFormat="1" ht="18" customHeight="1" x14ac:dyDescent="0.25">
      <c r="A13" s="330"/>
      <c r="B13" s="931" t="s">
        <v>38</v>
      </c>
      <c r="C13" s="1045">
        <f t="shared" si="0"/>
        <v>99.999999999999986</v>
      </c>
      <c r="D13" s="930"/>
      <c r="E13" s="1045">
        <v>47.928022101097589</v>
      </c>
      <c r="F13" s="930"/>
      <c r="G13" s="1045">
        <v>15.459568431270066</v>
      </c>
      <c r="H13" s="930"/>
      <c r="I13" s="1045">
        <v>16.501157320988575</v>
      </c>
      <c r="J13" s="930"/>
      <c r="K13" s="1045">
        <v>5.0959456432464716</v>
      </c>
      <c r="L13" s="930"/>
      <c r="M13" s="1045">
        <v>2.5573060554020759</v>
      </c>
      <c r="N13" s="930"/>
      <c r="O13" s="1045">
        <v>1.8293138206525796</v>
      </c>
      <c r="P13" s="930"/>
      <c r="Q13" s="1045">
        <v>1.157320988576122</v>
      </c>
      <c r="R13" s="930"/>
      <c r="S13" s="1045">
        <v>0.87732397521093108</v>
      </c>
      <c r="T13" s="930"/>
      <c r="U13" s="1045">
        <v>8.5940416635555898</v>
      </c>
    </row>
    <row r="14" spans="1:21" s="331" customFormat="1" ht="18" customHeight="1" x14ac:dyDescent="0.25">
      <c r="A14" s="330"/>
      <c r="B14" s="931" t="s">
        <v>6</v>
      </c>
      <c r="C14" s="1045">
        <f t="shared" si="0"/>
        <v>99.999999999999972</v>
      </c>
      <c r="D14" s="930"/>
      <c r="E14" s="1045">
        <v>32.680759067979821</v>
      </c>
      <c r="F14" s="930"/>
      <c r="G14" s="1045">
        <v>35.122908159180078</v>
      </c>
      <c r="H14" s="930"/>
      <c r="I14" s="1045">
        <v>14.088397790055248</v>
      </c>
      <c r="J14" s="930"/>
      <c r="K14" s="1045">
        <v>5.7130274641684675</v>
      </c>
      <c r="L14" s="930"/>
      <c r="M14" s="1045">
        <v>5.1485307070221795</v>
      </c>
      <c r="N14" s="930"/>
      <c r="O14" s="1045">
        <v>1.0449195291856834</v>
      </c>
      <c r="P14" s="930"/>
      <c r="Q14" s="1045">
        <v>1.0929618063896229</v>
      </c>
      <c r="R14" s="930"/>
      <c r="S14" s="1045">
        <v>0.36031707902954596</v>
      </c>
      <c r="T14" s="930"/>
      <c r="U14" s="1045">
        <v>4.748178396989351</v>
      </c>
    </row>
    <row r="15" spans="1:21" s="331" customFormat="1" ht="18" customHeight="1" x14ac:dyDescent="0.25">
      <c r="A15" s="330"/>
      <c r="B15" s="931" t="s">
        <v>5</v>
      </c>
      <c r="C15" s="1045">
        <f t="shared" si="0"/>
        <v>100</v>
      </c>
      <c r="D15" s="930"/>
      <c r="E15" s="1045">
        <v>41.158317045571444</v>
      </c>
      <c r="F15" s="930"/>
      <c r="G15" s="1045">
        <v>17.446764736138256</v>
      </c>
      <c r="H15" s="930"/>
      <c r="I15" s="1045">
        <v>25.018002263141653</v>
      </c>
      <c r="J15" s="930"/>
      <c r="K15" s="1045">
        <v>4.6291533792819664</v>
      </c>
      <c r="L15" s="930"/>
      <c r="M15" s="1045">
        <v>1.8002263141652093</v>
      </c>
      <c r="N15" s="930"/>
      <c r="O15" s="1045">
        <v>1.9956794568460037</v>
      </c>
      <c r="P15" s="930"/>
      <c r="Q15" s="1045">
        <v>2.0882625244316428</v>
      </c>
      <c r="R15" s="930"/>
      <c r="S15" s="1045">
        <v>0.65836848060899089</v>
      </c>
      <c r="T15" s="930"/>
      <c r="U15" s="1045">
        <v>5.2052257998148344</v>
      </c>
    </row>
    <row r="16" spans="1:21" s="331" customFormat="1" ht="18" customHeight="1" x14ac:dyDescent="0.25">
      <c r="A16" s="330"/>
      <c r="B16" s="931" t="s">
        <v>4</v>
      </c>
      <c r="C16" s="1045">
        <f t="shared" si="0"/>
        <v>100.00000000000001</v>
      </c>
      <c r="D16" s="930"/>
      <c r="E16" s="1045">
        <v>45.100968473109418</v>
      </c>
      <c r="F16" s="930"/>
      <c r="G16" s="1045">
        <v>17.793117659179888</v>
      </c>
      <c r="H16" s="930"/>
      <c r="I16" s="1045">
        <v>20.672779723882133</v>
      </c>
      <c r="J16" s="930"/>
      <c r="K16" s="1045">
        <v>5.1772099732124461</v>
      </c>
      <c r="L16" s="930"/>
      <c r="M16" s="1045">
        <v>2.0966412528332987</v>
      </c>
      <c r="N16" s="930"/>
      <c r="O16" s="1045">
        <v>1.7566453739954666</v>
      </c>
      <c r="P16" s="930"/>
      <c r="Q16" s="1045">
        <v>0.93498866680403869</v>
      </c>
      <c r="R16" s="930"/>
      <c r="S16" s="1045">
        <v>1.1281681434164434</v>
      </c>
      <c r="T16" s="930"/>
      <c r="U16" s="1045">
        <v>5.3394807335668659</v>
      </c>
    </row>
    <row r="17" spans="1:21" s="331" customFormat="1" ht="18" customHeight="1" x14ac:dyDescent="0.25">
      <c r="A17" s="330"/>
      <c r="B17" s="931" t="s">
        <v>40</v>
      </c>
      <c r="C17" s="1045">
        <f t="shared" si="0"/>
        <v>100.00000000000001</v>
      </c>
      <c r="D17" s="930"/>
      <c r="E17" s="1045">
        <v>34.190341517761496</v>
      </c>
      <c r="F17" s="930"/>
      <c r="G17" s="1045">
        <v>32.891974118352827</v>
      </c>
      <c r="H17" s="930"/>
      <c r="I17" s="1045">
        <v>14.380597334704545</v>
      </c>
      <c r="J17" s="930"/>
      <c r="K17" s="1045">
        <v>5.2577452114667693</v>
      </c>
      <c r="L17" s="930"/>
      <c r="M17" s="1045">
        <v>6.0419077002185375</v>
      </c>
      <c r="N17" s="930"/>
      <c r="O17" s="1045">
        <v>1.5768950593478166</v>
      </c>
      <c r="P17" s="930"/>
      <c r="Q17" s="1045">
        <v>0.76273728414106345</v>
      </c>
      <c r="R17" s="930"/>
      <c r="S17" s="1045">
        <v>0.26138749625058916</v>
      </c>
      <c r="T17" s="930"/>
      <c r="U17" s="1045">
        <v>4.6364142777563524</v>
      </c>
    </row>
    <row r="18" spans="1:21" s="331" customFormat="1" ht="18" customHeight="1" x14ac:dyDescent="0.25">
      <c r="A18" s="330"/>
      <c r="B18" s="931" t="s">
        <v>41</v>
      </c>
      <c r="C18" s="1045">
        <f t="shared" si="0"/>
        <v>100.00000000000001</v>
      </c>
      <c r="D18" s="930"/>
      <c r="E18" s="1045">
        <v>38.642360723975173</v>
      </c>
      <c r="F18" s="930"/>
      <c r="G18" s="1045">
        <v>17.628622043829985</v>
      </c>
      <c r="H18" s="930"/>
      <c r="I18" s="1045">
        <v>29.457638037189827</v>
      </c>
      <c r="J18" s="930"/>
      <c r="K18" s="1045">
        <v>3.9853321936051338</v>
      </c>
      <c r="L18" s="930"/>
      <c r="M18" s="1045">
        <v>2.895157393986695</v>
      </c>
      <c r="N18" s="930"/>
      <c r="O18" s="1045">
        <v>1.3943087920119919</v>
      </c>
      <c r="P18" s="930"/>
      <c r="Q18" s="1045">
        <v>2.5235068941167729</v>
      </c>
      <c r="R18" s="930"/>
      <c r="S18" s="1045">
        <v>0</v>
      </c>
      <c r="T18" s="930"/>
      <c r="U18" s="1045">
        <v>3.4730739212844237</v>
      </c>
    </row>
    <row r="19" spans="1:21" s="331" customFormat="1" ht="18" customHeight="1" x14ac:dyDescent="0.25">
      <c r="A19" s="330"/>
      <c r="B19" s="931" t="s">
        <v>3</v>
      </c>
      <c r="C19" s="1045">
        <f t="shared" si="0"/>
        <v>100</v>
      </c>
      <c r="D19" s="930"/>
      <c r="E19" s="1045">
        <v>48.257132670323081</v>
      </c>
      <c r="F19" s="930"/>
      <c r="G19" s="1045">
        <v>11.124007191461278</v>
      </c>
      <c r="H19" s="930"/>
      <c r="I19" s="1045">
        <v>13.993005772892438</v>
      </c>
      <c r="J19" s="930"/>
      <c r="K19" s="1045">
        <v>4.445354755998574</v>
      </c>
      <c r="L19" s="930"/>
      <c r="M19" s="1045">
        <v>1.9602042132253097</v>
      </c>
      <c r="N19" s="930"/>
      <c r="O19" s="1045">
        <v>3.0776116459191494</v>
      </c>
      <c r="P19" s="930"/>
      <c r="Q19" s="1045">
        <v>2.7157628031527126</v>
      </c>
      <c r="R19" s="930"/>
      <c r="S19" s="1045">
        <v>0</v>
      </c>
      <c r="T19" s="930"/>
      <c r="U19" s="1045">
        <v>14.426920947027453</v>
      </c>
    </row>
    <row r="20" spans="1:21" s="331" customFormat="1" ht="18" customHeight="1" x14ac:dyDescent="0.25">
      <c r="A20" s="330"/>
      <c r="B20" s="931" t="s">
        <v>2</v>
      </c>
      <c r="C20" s="1045">
        <f t="shared" si="0"/>
        <v>100</v>
      </c>
      <c r="D20" s="930"/>
      <c r="E20" s="1045">
        <v>25.684380032206118</v>
      </c>
      <c r="F20" s="930"/>
      <c r="G20" s="1045">
        <v>36.91626409017713</v>
      </c>
      <c r="H20" s="930"/>
      <c r="I20" s="1045">
        <v>21.604938271604937</v>
      </c>
      <c r="J20" s="930"/>
      <c r="K20" s="1045">
        <v>4.8577563070316696</v>
      </c>
      <c r="L20" s="930"/>
      <c r="M20" s="1045">
        <v>4.6833064949006982</v>
      </c>
      <c r="N20" s="930"/>
      <c r="O20" s="1045">
        <v>1.6639828234031133</v>
      </c>
      <c r="P20" s="930"/>
      <c r="Q20" s="1045">
        <v>0.84541062801932365</v>
      </c>
      <c r="R20" s="930"/>
      <c r="S20" s="1045">
        <v>0.1610305958132045</v>
      </c>
      <c r="T20" s="930"/>
      <c r="U20" s="1045">
        <v>3.5829307568438002</v>
      </c>
    </row>
    <row r="21" spans="1:21" s="331" customFormat="1" ht="18" customHeight="1" x14ac:dyDescent="0.25">
      <c r="A21" s="330"/>
      <c r="B21" s="931" t="s">
        <v>35</v>
      </c>
      <c r="C21" s="1045">
        <f t="shared" si="0"/>
        <v>99.999999999999986</v>
      </c>
      <c r="D21" s="930"/>
      <c r="E21" s="1045">
        <v>39.151065203357007</v>
      </c>
      <c r="F21" s="930"/>
      <c r="G21" s="1045">
        <v>28.531310522918012</v>
      </c>
      <c r="H21" s="930"/>
      <c r="I21" s="1045">
        <v>11.907682375726274</v>
      </c>
      <c r="J21" s="930"/>
      <c r="K21" s="1045">
        <v>4.0735958683021298</v>
      </c>
      <c r="L21" s="930"/>
      <c r="M21" s="1045">
        <v>3.7475790832795348</v>
      </c>
      <c r="N21" s="930"/>
      <c r="O21" s="1045">
        <v>4.3060038734667527</v>
      </c>
      <c r="P21" s="930"/>
      <c r="Q21" s="1045">
        <v>1.6397675919948353</v>
      </c>
      <c r="R21" s="930"/>
      <c r="S21" s="1045">
        <v>0</v>
      </c>
      <c r="T21" s="930"/>
      <c r="U21" s="1045">
        <v>6.642995480955455</v>
      </c>
    </row>
    <row r="22" spans="1:21" s="331" customFormat="1" ht="18" customHeight="1" x14ac:dyDescent="0.25">
      <c r="A22" s="330"/>
      <c r="B22" s="931" t="s">
        <v>42</v>
      </c>
      <c r="C22" s="1045">
        <f t="shared" si="0"/>
        <v>100</v>
      </c>
      <c r="D22" s="930"/>
      <c r="E22" s="1045">
        <v>25.558514698648025</v>
      </c>
      <c r="F22" s="930"/>
      <c r="G22" s="1045">
        <v>36.277586470119246</v>
      </c>
      <c r="H22" s="930"/>
      <c r="I22" s="1045">
        <v>26.34730538922156</v>
      </c>
      <c r="J22" s="930"/>
      <c r="K22" s="1045">
        <v>1.932113110888704</v>
      </c>
      <c r="L22" s="930"/>
      <c r="M22" s="1045">
        <v>5.5656392597241773</v>
      </c>
      <c r="N22" s="930"/>
      <c r="O22" s="1045">
        <v>0.62424725619582366</v>
      </c>
      <c r="P22" s="930"/>
      <c r="Q22" s="1045">
        <v>0.91940764363624039</v>
      </c>
      <c r="R22" s="930"/>
      <c r="S22" s="1045">
        <v>0</v>
      </c>
      <c r="T22" s="930"/>
      <c r="U22" s="1045">
        <v>2.7751861715662161</v>
      </c>
    </row>
    <row r="23" spans="1:21" s="331" customFormat="1" ht="18" customHeight="1" x14ac:dyDescent="0.25">
      <c r="A23" s="330">
        <v>47094</v>
      </c>
      <c r="B23" s="931" t="s">
        <v>43</v>
      </c>
      <c r="C23" s="1045">
        <f t="shared" si="0"/>
        <v>99.999999999999986</v>
      </c>
      <c r="D23" s="930"/>
      <c r="E23" s="1045">
        <v>38.683850810388599</v>
      </c>
      <c r="F23" s="930"/>
      <c r="G23" s="1045">
        <v>24.42556792293172</v>
      </c>
      <c r="H23" s="930"/>
      <c r="I23" s="1045">
        <v>20.074204256981059</v>
      </c>
      <c r="J23" s="930"/>
      <c r="K23" s="1045">
        <v>4.1658530234980145</v>
      </c>
      <c r="L23" s="930"/>
      <c r="M23" s="1045">
        <v>2.8379873722580227</v>
      </c>
      <c r="N23" s="930"/>
      <c r="O23" s="1045">
        <v>2.0243442036060664</v>
      </c>
      <c r="P23" s="930"/>
      <c r="Q23" s="1045">
        <v>3.5181930612510577</v>
      </c>
      <c r="R23" s="930"/>
      <c r="S23" s="1045">
        <v>3.2545726746078243E-3</v>
      </c>
      <c r="T23" s="930"/>
      <c r="U23" s="1045">
        <v>4.2667447764108575</v>
      </c>
    </row>
    <row r="24" spans="1:21" s="331" customFormat="1" ht="18" customHeight="1" x14ac:dyDescent="0.25">
      <c r="B24" s="931" t="s">
        <v>44</v>
      </c>
      <c r="C24" s="1045">
        <f t="shared" si="0"/>
        <v>100</v>
      </c>
      <c r="D24" s="930"/>
      <c r="E24" s="1045">
        <v>47.054443927408094</v>
      </c>
      <c r="F24" s="930"/>
      <c r="G24" s="1045">
        <v>14.025127966496045</v>
      </c>
      <c r="H24" s="930"/>
      <c r="I24" s="1045">
        <v>15.579339227547697</v>
      </c>
      <c r="J24" s="930"/>
      <c r="K24" s="1045">
        <v>5.9748720335039547</v>
      </c>
      <c r="L24" s="930"/>
      <c r="M24" s="1045">
        <v>2.4104234527687294</v>
      </c>
      <c r="N24" s="930"/>
      <c r="O24" s="1045">
        <v>1.9823173569101908</v>
      </c>
      <c r="P24" s="930"/>
      <c r="Q24" s="1045">
        <v>1.2377850162866448</v>
      </c>
      <c r="R24" s="930"/>
      <c r="S24" s="1045">
        <v>0.14890646812470917</v>
      </c>
      <c r="T24" s="930"/>
      <c r="U24" s="1045">
        <v>11.586784550953933</v>
      </c>
    </row>
    <row r="25" spans="1:21" s="331" customFormat="1" ht="18" customHeight="1" x14ac:dyDescent="0.25">
      <c r="B25" s="931" t="s">
        <v>45</v>
      </c>
      <c r="C25" s="1045">
        <f t="shared" si="0"/>
        <v>99.999999999999986</v>
      </c>
      <c r="D25" s="930"/>
      <c r="E25" s="1045">
        <v>35.416563902727766</v>
      </c>
      <c r="F25" s="930"/>
      <c r="G25" s="1045">
        <v>19.957579046021802</v>
      </c>
      <c r="H25" s="930"/>
      <c r="I25" s="1045">
        <v>11.998717506042519</v>
      </c>
      <c r="J25" s="930"/>
      <c r="K25" s="1045">
        <v>4.4517338331771326</v>
      </c>
      <c r="L25" s="930"/>
      <c r="M25" s="1045">
        <v>3.7636264982982288</v>
      </c>
      <c r="N25" s="930"/>
      <c r="O25" s="1045">
        <v>1.0851871947911014</v>
      </c>
      <c r="P25" s="930"/>
      <c r="Q25" s="1045">
        <v>1.6129827849849554</v>
      </c>
      <c r="R25" s="930"/>
      <c r="S25" s="1045">
        <v>18.938982883638335</v>
      </c>
      <c r="T25" s="930"/>
      <c r="U25" s="1045">
        <v>2.7746263503181572</v>
      </c>
    </row>
    <row r="26" spans="1:21" s="331" customFormat="1" ht="18" customHeight="1" x14ac:dyDescent="0.25">
      <c r="B26" s="931" t="s">
        <v>46</v>
      </c>
      <c r="C26" s="1045">
        <f t="shared" si="0"/>
        <v>100.00000000000001</v>
      </c>
      <c r="D26" s="930"/>
      <c r="E26" s="1045">
        <v>23.423423423423422</v>
      </c>
      <c r="F26" s="930"/>
      <c r="G26" s="1045">
        <v>31.367731367731366</v>
      </c>
      <c r="H26" s="930"/>
      <c r="I26" s="1045">
        <v>31.613431613431615</v>
      </c>
      <c r="J26" s="930"/>
      <c r="K26" s="1045">
        <v>6.0606060606060606</v>
      </c>
      <c r="L26" s="930"/>
      <c r="M26" s="1045">
        <v>3.276003276003276</v>
      </c>
      <c r="N26" s="930"/>
      <c r="O26" s="1045">
        <v>0.819000819000819</v>
      </c>
      <c r="P26" s="930"/>
      <c r="Q26" s="1045">
        <v>0.65520065520065529</v>
      </c>
      <c r="R26" s="930"/>
      <c r="S26" s="1045">
        <v>0</v>
      </c>
      <c r="T26" s="930"/>
      <c r="U26" s="1045">
        <v>2.7846027846027845</v>
      </c>
    </row>
    <row r="27" spans="1:21" s="331" customFormat="1" ht="18" customHeight="1" x14ac:dyDescent="0.25">
      <c r="B27" s="953" t="s">
        <v>1</v>
      </c>
      <c r="C27" s="1046">
        <f t="shared" si="0"/>
        <v>100</v>
      </c>
      <c r="D27" s="930"/>
      <c r="E27" s="1046">
        <v>5.005005005005005</v>
      </c>
      <c r="F27" s="930"/>
      <c r="G27" s="1046">
        <v>73.923923923923923</v>
      </c>
      <c r="H27" s="930"/>
      <c r="I27" s="1046">
        <v>4.2042042042042045</v>
      </c>
      <c r="J27" s="930"/>
      <c r="K27" s="1046">
        <v>3.6036036036036037</v>
      </c>
      <c r="L27" s="930"/>
      <c r="M27" s="1046">
        <v>10.06006006006006</v>
      </c>
      <c r="N27" s="930"/>
      <c r="O27" s="1046">
        <v>0.25025025025025027</v>
      </c>
      <c r="P27" s="930"/>
      <c r="Q27" s="1046">
        <v>0.60060060060060061</v>
      </c>
      <c r="R27" s="930"/>
      <c r="S27" s="1046">
        <v>5.0050050050050046E-2</v>
      </c>
      <c r="T27" s="930"/>
      <c r="U27" s="1046">
        <v>2.3023023023023024</v>
      </c>
    </row>
    <row r="28" spans="1:21" s="319" customFormat="1" ht="18" customHeight="1" x14ac:dyDescent="0.25">
      <c r="B28" s="1284" t="s">
        <v>0</v>
      </c>
      <c r="C28" s="1299">
        <f>K28+M28+G28+I28+E28+S28+O28+U28+Q28</f>
        <v>100.00000000000001</v>
      </c>
      <c r="D28" s="1277"/>
      <c r="E28" s="1299">
        <v>36.144325916311018</v>
      </c>
      <c r="F28" s="1277"/>
      <c r="G28" s="1299">
        <v>22.992632269318559</v>
      </c>
      <c r="H28" s="1277"/>
      <c r="I28" s="1299">
        <v>20.008845110611805</v>
      </c>
      <c r="J28" s="1277"/>
      <c r="K28" s="1299">
        <v>4.2400393237734937</v>
      </c>
      <c r="L28" s="1277"/>
      <c r="M28" s="1299">
        <v>3.2394190706609325</v>
      </c>
      <c r="N28" s="1277"/>
      <c r="O28" s="1299">
        <v>1.7059014413696501</v>
      </c>
      <c r="P28" s="1277"/>
      <c r="Q28" s="1299">
        <v>1.7610806917807562</v>
      </c>
      <c r="R28" s="1277"/>
      <c r="S28" s="1299">
        <v>1.2228433881428964</v>
      </c>
      <c r="T28" s="1277"/>
      <c r="U28" s="1299">
        <v>8.6849127880308945</v>
      </c>
    </row>
    <row r="29" spans="1:21" s="328" customFormat="1" ht="6.75" customHeight="1" x14ac:dyDescent="0.25">
      <c r="B29" s="1663"/>
      <c r="C29" s="1663"/>
      <c r="D29" s="779"/>
    </row>
    <row r="30" spans="1:21" x14ac:dyDescent="0.35">
      <c r="E30" s="935"/>
    </row>
    <row r="31" spans="1:21" x14ac:dyDescent="0.35">
      <c r="E31" s="935"/>
      <c r="G31" s="935"/>
    </row>
    <row r="32" spans="1:21" x14ac:dyDescent="0.35">
      <c r="B32" s="935"/>
      <c r="G32" s="935"/>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ColWidth="11.453125" defaultRowHeight="14.5" x14ac:dyDescent="0.35"/>
  <cols>
    <col min="1" max="1" width="2" style="666" customWidth="1"/>
    <col min="2" max="2" width="12" style="666" customWidth="1"/>
    <col min="3" max="3" width="9.26953125" style="666" customWidth="1"/>
    <col min="4" max="4" width="9.453125" style="666" bestFit="1" customWidth="1"/>
    <col min="5" max="5" width="10" style="666" bestFit="1" customWidth="1"/>
    <col min="6" max="6" width="7.1796875" style="666" bestFit="1" customWidth="1"/>
    <col min="7" max="7" width="5.54296875" style="666" customWidth="1"/>
    <col min="8" max="8" width="11.453125" style="666"/>
    <col min="9" max="12" width="10.453125" style="666" customWidth="1"/>
    <col min="13" max="13" width="4.81640625" style="666" customWidth="1"/>
    <col min="14" max="14" width="11.453125" style="666"/>
    <col min="15" max="15" width="8.81640625" style="666" bestFit="1" customWidth="1"/>
    <col min="16" max="16" width="9.453125" style="666" bestFit="1" customWidth="1"/>
    <col min="17" max="17" width="10" style="666" bestFit="1" customWidth="1"/>
    <col min="18" max="18" width="8.7265625" style="666" customWidth="1"/>
    <col min="19" max="19" width="5.26953125" style="666" customWidth="1"/>
    <col min="20" max="16384" width="11.453125" style="666"/>
  </cols>
  <sheetData>
    <row r="1" spans="2:18" s="1047" customFormat="1" x14ac:dyDescent="0.35">
      <c r="B1" s="1047" t="s">
        <v>79</v>
      </c>
      <c r="C1" s="1047" t="s">
        <v>80</v>
      </c>
      <c r="J1" s="1047" t="s">
        <v>79</v>
      </c>
      <c r="K1" s="1047" t="s">
        <v>67</v>
      </c>
      <c r="R1" s="1047" t="s">
        <v>81</v>
      </c>
    </row>
    <row r="2" spans="2:18" s="613" customFormat="1" ht="15" customHeight="1" x14ac:dyDescent="0.25"/>
    <row r="3" spans="2:18" s="619" customFormat="1" ht="38.25" customHeight="1" x14ac:dyDescent="0.35">
      <c r="B3" s="1536"/>
      <c r="C3" s="1536"/>
      <c r="D3" s="1536"/>
    </row>
    <row r="4" spans="2:18" s="621" customFormat="1" ht="23.25" customHeight="1" x14ac:dyDescent="0.25">
      <c r="B4" s="1538" t="s">
        <v>328</v>
      </c>
      <c r="C4" s="1538"/>
      <c r="D4" s="1538"/>
      <c r="E4" s="1538"/>
      <c r="F4" s="1538"/>
      <c r="G4" s="1538"/>
      <c r="H4" s="1538"/>
      <c r="I4" s="1538"/>
      <c r="J4" s="1538"/>
      <c r="K4" s="1538"/>
      <c r="L4" s="1538"/>
      <c r="M4" s="1538"/>
      <c r="N4" s="1538"/>
      <c r="O4" s="1538"/>
      <c r="P4" s="1538"/>
      <c r="Q4" s="1538"/>
      <c r="R4" s="1538"/>
    </row>
    <row r="5" spans="2:18" s="621" customFormat="1" ht="15.75" customHeight="1" x14ac:dyDescent="0.25">
      <c r="B5" s="1693" t="str">
        <f>porsaad!$B$6</f>
        <v>Situación a 31 de agosto de 2025</v>
      </c>
      <c r="C5" s="1693"/>
      <c r="D5" s="1693"/>
      <c r="E5" s="1693"/>
      <c r="F5" s="1693"/>
      <c r="G5" s="1693"/>
      <c r="H5" s="1693"/>
      <c r="I5" s="1693"/>
      <c r="J5" s="1693"/>
      <c r="K5" s="1693"/>
      <c r="L5" s="1693"/>
      <c r="M5" s="1693"/>
      <c r="N5" s="1693"/>
      <c r="O5" s="1693"/>
      <c r="P5" s="1693"/>
      <c r="Q5" s="1693"/>
      <c r="R5" s="1693"/>
    </row>
    <row r="7" spans="2:18" ht="16.5" customHeight="1" x14ac:dyDescent="0.35">
      <c r="B7" s="1702" t="s">
        <v>82</v>
      </c>
      <c r="C7" s="1703"/>
      <c r="D7" s="1703"/>
      <c r="E7" s="1703"/>
      <c r="F7" s="1704"/>
      <c r="G7" s="1048"/>
      <c r="H7" s="1702" t="s">
        <v>83</v>
      </c>
      <c r="I7" s="1703"/>
      <c r="J7" s="1703"/>
      <c r="K7" s="1703"/>
      <c r="L7" s="1704"/>
      <c r="M7" s="1048"/>
      <c r="N7" s="1702" t="s">
        <v>84</v>
      </c>
      <c r="O7" s="1703"/>
      <c r="P7" s="1703"/>
      <c r="Q7" s="1703"/>
      <c r="R7" s="1704"/>
    </row>
    <row r="8" spans="2:18" ht="16.5" customHeight="1" x14ac:dyDescent="0.35">
      <c r="B8" s="1063" t="s">
        <v>85</v>
      </c>
      <c r="C8" s="1064" t="s">
        <v>48</v>
      </c>
      <c r="D8" s="1064" t="s">
        <v>33</v>
      </c>
      <c r="E8" s="1062" t="s">
        <v>32</v>
      </c>
      <c r="F8" s="1065" t="s">
        <v>0</v>
      </c>
      <c r="G8" s="1048"/>
      <c r="H8" s="1063" t="s">
        <v>85</v>
      </c>
      <c r="I8" s="1064" t="s">
        <v>48</v>
      </c>
      <c r="J8" s="1064" t="s">
        <v>33</v>
      </c>
      <c r="K8" s="1062" t="s">
        <v>32</v>
      </c>
      <c r="L8" s="1065" t="s">
        <v>0</v>
      </c>
      <c r="M8" s="1048"/>
      <c r="N8" s="1063" t="s">
        <v>85</v>
      </c>
      <c r="O8" s="1064" t="s">
        <v>48</v>
      </c>
      <c r="P8" s="1064" t="s">
        <v>33</v>
      </c>
      <c r="Q8" s="1062" t="s">
        <v>32</v>
      </c>
      <c r="R8" s="1065" t="s">
        <v>0</v>
      </c>
    </row>
    <row r="9" spans="2:18" ht="16.5" customHeight="1" x14ac:dyDescent="0.35">
      <c r="B9" s="1049" t="s">
        <v>86</v>
      </c>
      <c r="C9" s="1050">
        <v>2.7691485027500507E-3</v>
      </c>
      <c r="D9" s="1050">
        <v>1.9672131147540984E-3</v>
      </c>
      <c r="E9" s="1050">
        <v>1.4017872787804452E-3</v>
      </c>
      <c r="F9" s="1051">
        <v>2.207694131006389E-3</v>
      </c>
      <c r="G9" s="1052"/>
      <c r="H9" s="1049" t="s">
        <v>86</v>
      </c>
      <c r="I9" s="1050">
        <v>4.5685569070869737E-4</v>
      </c>
      <c r="J9" s="1050">
        <v>4.9571209041788528E-5</v>
      </c>
      <c r="K9" s="1050">
        <v>0</v>
      </c>
      <c r="L9" s="1051">
        <v>2.5169896803423108E-4</v>
      </c>
      <c r="M9" s="113"/>
      <c r="N9" s="1049" t="s">
        <v>86</v>
      </c>
      <c r="O9" s="1050">
        <v>2.3474178403755869E-3</v>
      </c>
      <c r="P9" s="1050">
        <v>1.7213999872959412E-3</v>
      </c>
      <c r="Q9" s="1050">
        <v>1.1875309252845126E-3</v>
      </c>
      <c r="R9" s="1051">
        <v>1.9005752841569159E-3</v>
      </c>
    </row>
    <row r="10" spans="2:18" ht="16.5" customHeight="1" x14ac:dyDescent="0.35">
      <c r="B10" s="1053" t="s">
        <v>87</v>
      </c>
      <c r="C10" s="1054">
        <v>0.29856513546547159</v>
      </c>
      <c r="D10" s="1054">
        <v>1.8805100182149363E-2</v>
      </c>
      <c r="E10" s="1054">
        <v>6.2350330004088544E-3</v>
      </c>
      <c r="F10" s="1055">
        <v>0.13755781071710094</v>
      </c>
      <c r="G10" s="1052"/>
      <c r="H10" s="1053" t="s">
        <v>87</v>
      </c>
      <c r="I10" s="1054">
        <v>1.6475358346182401E-2</v>
      </c>
      <c r="J10" s="1054">
        <v>6.9399692658503938E-4</v>
      </c>
      <c r="K10" s="1054">
        <v>8.0997894054754571E-5</v>
      </c>
      <c r="L10" s="1055">
        <v>8.7650464162508691E-3</v>
      </c>
      <c r="M10" s="113"/>
      <c r="N10" s="1053" t="s">
        <v>87</v>
      </c>
      <c r="O10" s="1054">
        <v>0.24711907810499359</v>
      </c>
      <c r="P10" s="1054">
        <v>1.6483516483516484E-2</v>
      </c>
      <c r="Q10" s="1054">
        <v>5.294408708560119E-3</v>
      </c>
      <c r="R10" s="1055">
        <v>0.11733612765917899</v>
      </c>
    </row>
    <row r="11" spans="2:18" ht="16.5" customHeight="1" x14ac:dyDescent="0.35">
      <c r="B11" s="1056" t="s">
        <v>88</v>
      </c>
      <c r="C11" s="1057">
        <v>4.7934915461397436E-2</v>
      </c>
      <c r="D11" s="1057">
        <v>4.8153005464480876E-2</v>
      </c>
      <c r="E11" s="1057">
        <v>1.6003738099410081E-2</v>
      </c>
      <c r="F11" s="1058">
        <v>4.1990287248292554E-2</v>
      </c>
      <c r="G11" s="1052"/>
      <c r="H11" s="1056" t="s">
        <v>88</v>
      </c>
      <c r="I11" s="1057">
        <v>5.1253497801381991E-2</v>
      </c>
      <c r="J11" s="1057">
        <v>1.3879938531700788E-3</v>
      </c>
      <c r="K11" s="1057">
        <v>1.6199578810950914E-4</v>
      </c>
      <c r="L11" s="1058">
        <v>2.7020624509557157E-2</v>
      </c>
      <c r="M11" s="113"/>
      <c r="N11" s="1056" t="s">
        <v>88</v>
      </c>
      <c r="O11" s="1057">
        <v>4.85358566773888E-2</v>
      </c>
      <c r="P11" s="1057">
        <v>4.2158419615067014E-2</v>
      </c>
      <c r="Q11" s="1057">
        <v>1.3582384957941613E-2</v>
      </c>
      <c r="R11" s="1058">
        <v>3.9637914850509763E-2</v>
      </c>
    </row>
    <row r="12" spans="2:18" ht="16.5" customHeight="1" x14ac:dyDescent="0.35">
      <c r="B12" s="1053" t="s">
        <v>89</v>
      </c>
      <c r="C12" s="1054">
        <v>0.4674259014055816</v>
      </c>
      <c r="D12" s="1054">
        <v>2.8080145719489982E-2</v>
      </c>
      <c r="E12" s="1054">
        <v>3.6373459494188423E-2</v>
      </c>
      <c r="F12" s="1055">
        <v>0.21986538853763002</v>
      </c>
      <c r="G12" s="1052"/>
      <c r="H12" s="1053" t="s">
        <v>89</v>
      </c>
      <c r="I12" s="1054">
        <v>0.63468676831705784</v>
      </c>
      <c r="J12" s="1054">
        <v>3.5393843255837013E-2</v>
      </c>
      <c r="K12" s="1054">
        <v>1.8710513526648306E-2</v>
      </c>
      <c r="L12" s="1055">
        <v>0.34309530507395508</v>
      </c>
      <c r="M12" s="113"/>
      <c r="N12" s="1053" t="s">
        <v>89</v>
      </c>
      <c r="O12" s="1054">
        <v>0.49787639361668906</v>
      </c>
      <c r="P12" s="1054">
        <v>2.9016070634567744E-2</v>
      </c>
      <c r="Q12" s="1054">
        <v>3.367144977733795E-2</v>
      </c>
      <c r="R12" s="1055">
        <v>0.23918670247864757</v>
      </c>
    </row>
    <row r="13" spans="2:18" ht="16.5" customHeight="1" x14ac:dyDescent="0.35">
      <c r="B13" s="1056" t="s">
        <v>90</v>
      </c>
      <c r="C13" s="1057">
        <v>0.13928498675901405</v>
      </c>
      <c r="D13" s="1057">
        <v>0.1310455373406193</v>
      </c>
      <c r="E13" s="1057">
        <v>0.16336662578120437</v>
      </c>
      <c r="F13" s="1058">
        <v>0.14071362817028735</v>
      </c>
      <c r="G13" s="1052"/>
      <c r="H13" s="1056" t="s">
        <v>90</v>
      </c>
      <c r="I13" s="1057">
        <v>0.14133972931300326</v>
      </c>
      <c r="J13" s="1057">
        <v>4.1491101967977E-2</v>
      </c>
      <c r="K13" s="1057">
        <v>6.8038231005993844E-3</v>
      </c>
      <c r="L13" s="1058">
        <v>8.6924978901704156E-2</v>
      </c>
      <c r="M13" s="113"/>
      <c r="N13" s="1056" t="s">
        <v>90</v>
      </c>
      <c r="O13" s="1057">
        <v>0.13964793937311973</v>
      </c>
      <c r="P13" s="1057">
        <v>0.1195642507781236</v>
      </c>
      <c r="Q13" s="1057">
        <v>0.13943592281048986</v>
      </c>
      <c r="R13" s="1058">
        <v>0.13226191693231348</v>
      </c>
    </row>
    <row r="14" spans="2:18" ht="16.5" customHeight="1" x14ac:dyDescent="0.35">
      <c r="B14" s="1053" t="s">
        <v>91</v>
      </c>
      <c r="C14" s="1054">
        <v>4.1581788551639846E-2</v>
      </c>
      <c r="D14" s="1054">
        <v>0.52839344262295085</v>
      </c>
      <c r="E14" s="1054">
        <v>3.1934466444717015E-2</v>
      </c>
      <c r="F14" s="1055">
        <v>0.22391420586403249</v>
      </c>
      <c r="G14" s="1052"/>
      <c r="H14" s="1053" t="s">
        <v>91</v>
      </c>
      <c r="I14" s="1054">
        <v>0.13631431671520758</v>
      </c>
      <c r="J14" s="1054">
        <v>0.60536360481832152</v>
      </c>
      <c r="K14" s="1054">
        <v>1.8305524056374534E-2</v>
      </c>
      <c r="L14" s="1055">
        <v>0.2548378022238344</v>
      </c>
      <c r="M14" s="113"/>
      <c r="N14" s="1053" t="s">
        <v>91</v>
      </c>
      <c r="O14" s="1054">
        <v>5.8846798455180455E-2</v>
      </c>
      <c r="P14" s="1054">
        <v>0.53823286540049542</v>
      </c>
      <c r="Q14" s="1054">
        <v>2.9849084611578428E-2</v>
      </c>
      <c r="R14" s="1055">
        <v>0.22874980250745824</v>
      </c>
    </row>
    <row r="15" spans="2:18" ht="16.5" customHeight="1" x14ac:dyDescent="0.35">
      <c r="B15" s="1056" t="s">
        <v>92</v>
      </c>
      <c r="C15" s="1057">
        <v>5.4746384192299853E-4</v>
      </c>
      <c r="D15" s="1057">
        <v>0.13060837887067395</v>
      </c>
      <c r="E15" s="1057">
        <v>6.3606097774662695E-2</v>
      </c>
      <c r="F15" s="1058">
        <v>6.1650065321287022E-2</v>
      </c>
      <c r="G15" s="1052"/>
      <c r="H15" s="1056" t="s">
        <v>92</v>
      </c>
      <c r="I15" s="1057">
        <v>5.7106961338587171E-5</v>
      </c>
      <c r="J15" s="1057">
        <v>9.6267287959153319E-2</v>
      </c>
      <c r="K15" s="1057">
        <v>1.7576543009881745E-2</v>
      </c>
      <c r="L15" s="1058">
        <v>3.199538058364549E-2</v>
      </c>
      <c r="M15" s="113"/>
      <c r="N15" s="1056" t="s">
        <v>92</v>
      </c>
      <c r="O15" s="1057">
        <v>4.5803274934157792E-4</v>
      </c>
      <c r="P15" s="1057">
        <v>0.12620212157784413</v>
      </c>
      <c r="Q15" s="1057">
        <v>5.6568530430479963E-2</v>
      </c>
      <c r="R15" s="1058">
        <v>5.6991700666363068E-2</v>
      </c>
    </row>
    <row r="16" spans="2:18" ht="16.5" customHeight="1" x14ac:dyDescent="0.35">
      <c r="B16" s="1053" t="s">
        <v>93</v>
      </c>
      <c r="C16" s="1054">
        <v>1.063098390710939E-3</v>
      </c>
      <c r="D16" s="1054">
        <v>0.11027322404371585</v>
      </c>
      <c r="E16" s="1054">
        <v>9.0167046317388005E-2</v>
      </c>
      <c r="F16" s="1055">
        <v>5.9194315669942835E-2</v>
      </c>
      <c r="G16" s="1052"/>
      <c r="H16" s="1053" t="s">
        <v>93</v>
      </c>
      <c r="I16" s="1054">
        <v>8.1662954714179659E-3</v>
      </c>
      <c r="J16" s="1054">
        <v>0.18574332027958163</v>
      </c>
      <c r="K16" s="1054">
        <v>0.1909930341811113</v>
      </c>
      <c r="L16" s="1055">
        <v>9.4624006159221813E-2</v>
      </c>
      <c r="M16" s="113"/>
      <c r="N16" s="1053" t="s">
        <v>93</v>
      </c>
      <c r="O16" s="1054">
        <v>2.3578276755878954E-3</v>
      </c>
      <c r="P16" s="1054">
        <v>0.1199390205170552</v>
      </c>
      <c r="Q16" s="1054">
        <v>0.10555418109846611</v>
      </c>
      <c r="R16" s="1055">
        <v>6.4749672394724858E-2</v>
      </c>
    </row>
    <row r="17" spans="2:18" ht="16.5" customHeight="1" x14ac:dyDescent="0.35">
      <c r="B17" s="1056" t="s">
        <v>94</v>
      </c>
      <c r="C17" s="1057">
        <v>1.718781829293135E-4</v>
      </c>
      <c r="D17" s="1057">
        <v>4.225865209471767E-4</v>
      </c>
      <c r="E17" s="1057">
        <v>0.29871210793762049</v>
      </c>
      <c r="F17" s="1058">
        <v>5.661729443087795E-2</v>
      </c>
      <c r="G17" s="1052"/>
      <c r="H17" s="1056" t="s">
        <v>94</v>
      </c>
      <c r="I17" s="1057">
        <v>1.9987436468505511E-4</v>
      </c>
      <c r="J17" s="1057">
        <v>2.9742725425073116E-4</v>
      </c>
      <c r="K17" s="1057">
        <v>0.38951887250931477</v>
      </c>
      <c r="L17" s="1058">
        <v>7.1393671991827182E-2</v>
      </c>
      <c r="M17" s="113"/>
      <c r="N17" s="1056" t="s">
        <v>94</v>
      </c>
      <c r="O17" s="1057">
        <v>1.7696719860924601E-4</v>
      </c>
      <c r="P17" s="1057">
        <v>4.065298862986724E-4</v>
      </c>
      <c r="Q17" s="1057">
        <v>0.31254329539831766</v>
      </c>
      <c r="R17" s="1058">
        <v>5.8931774458870434E-2</v>
      </c>
    </row>
    <row r="18" spans="2:18" ht="16.5" customHeight="1" x14ac:dyDescent="0.35">
      <c r="B18" s="1059" t="s">
        <v>95</v>
      </c>
      <c r="C18" s="1060">
        <v>6.5568343858219596E-4</v>
      </c>
      <c r="D18" s="1060">
        <v>2.2513661202185793E-3</v>
      </c>
      <c r="E18" s="1060">
        <v>0.29219963787161962</v>
      </c>
      <c r="F18" s="1061">
        <v>5.6289309909542423E-2</v>
      </c>
      <c r="G18" s="1052"/>
      <c r="H18" s="1059" t="s">
        <v>95</v>
      </c>
      <c r="I18" s="1060">
        <v>1.1050197019016618E-2</v>
      </c>
      <c r="J18" s="1060">
        <v>3.3311852476081892E-2</v>
      </c>
      <c r="K18" s="1060">
        <v>0.35784869593390572</v>
      </c>
      <c r="L18" s="1061">
        <v>8.1091485171969624E-2</v>
      </c>
      <c r="M18" s="113"/>
      <c r="N18" s="1059" t="s">
        <v>95</v>
      </c>
      <c r="O18" s="1060">
        <v>2.6336883087140729E-3</v>
      </c>
      <c r="P18" s="1060">
        <v>6.2758051197357558E-3</v>
      </c>
      <c r="Q18" s="1060">
        <v>0.30231321128154381</v>
      </c>
      <c r="R18" s="1061">
        <v>6.0253812767776652E-2</v>
      </c>
    </row>
    <row r="19" spans="2:18" ht="16.5" customHeight="1" x14ac:dyDescent="0.35">
      <c r="B19" s="1300" t="s">
        <v>0</v>
      </c>
      <c r="C19" s="1301">
        <f>SUM(C9:C18)</f>
        <v>1</v>
      </c>
      <c r="D19" s="1301">
        <f>SUM(D9:D18)</f>
        <v>1</v>
      </c>
      <c r="E19" s="1301">
        <f>SUM(E9:E18)</f>
        <v>1</v>
      </c>
      <c r="F19" s="1302">
        <f>SUM(F9:F18)</f>
        <v>0.99999999999999978</v>
      </c>
      <c r="G19" s="113"/>
      <c r="H19" s="1300" t="s">
        <v>0</v>
      </c>
      <c r="I19" s="1301">
        <f>SUM(I9:I18)</f>
        <v>1</v>
      </c>
      <c r="J19" s="1301">
        <f>SUM(J9:J18)</f>
        <v>1</v>
      </c>
      <c r="K19" s="1301">
        <f>SUM(K9:K18)</f>
        <v>1</v>
      </c>
      <c r="L19" s="1302">
        <f>SUM(L9:L18)</f>
        <v>1</v>
      </c>
      <c r="M19" s="113"/>
      <c r="N19" s="1300" t="s">
        <v>0</v>
      </c>
      <c r="O19" s="1301">
        <f>SUM(O9:O18)</f>
        <v>0.99999999999999989</v>
      </c>
      <c r="P19" s="1301">
        <f>SUM(P9:P18)</f>
        <v>1</v>
      </c>
      <c r="Q19" s="1301">
        <f>SUM(Q9:Q18)</f>
        <v>1</v>
      </c>
      <c r="R19" s="1302">
        <f>SUM(R9:R18)</f>
        <v>1</v>
      </c>
    </row>
  </sheetData>
  <mergeCells count="6">
    <mergeCell ref="B3:D3"/>
    <mergeCell ref="B4:R4"/>
    <mergeCell ref="B5:R5"/>
    <mergeCell ref="B7:F7"/>
    <mergeCell ref="H7:L7"/>
    <mergeCell ref="N7:R7"/>
  </mergeCells>
  <conditionalFormatting sqref="C9:C18">
    <cfRule type="colorScale" priority="7">
      <colorScale>
        <cfvo type="min"/>
        <cfvo type="max"/>
        <color rgb="FFFCFCFF"/>
        <color theme="4"/>
      </colorScale>
    </cfRule>
  </conditionalFormatting>
  <conditionalFormatting sqref="D9:D18">
    <cfRule type="colorScale" priority="8">
      <colorScale>
        <cfvo type="min"/>
        <cfvo type="max"/>
        <color rgb="FFFCFCFF"/>
        <color theme="4"/>
      </colorScale>
    </cfRule>
  </conditionalFormatting>
  <conditionalFormatting sqref="E9:E18">
    <cfRule type="colorScale" priority="9">
      <colorScale>
        <cfvo type="min"/>
        <cfvo type="max"/>
        <color rgb="FFFCFCFF"/>
        <color theme="4"/>
      </colorScale>
    </cfRule>
  </conditionalFormatting>
  <conditionalFormatting sqref="I9:I18">
    <cfRule type="colorScale" priority="4">
      <colorScale>
        <cfvo type="min"/>
        <cfvo type="max"/>
        <color rgb="FFFCFCFF"/>
        <color theme="4"/>
      </colorScale>
    </cfRule>
  </conditionalFormatting>
  <conditionalFormatting sqref="J9:J18">
    <cfRule type="colorScale" priority="5">
      <colorScale>
        <cfvo type="min"/>
        <cfvo type="max"/>
        <color rgb="FFFCFCFF"/>
        <color theme="4"/>
      </colorScale>
    </cfRule>
  </conditionalFormatting>
  <conditionalFormatting sqref="K9:K18">
    <cfRule type="colorScale" priority="6">
      <colorScale>
        <cfvo type="min"/>
        <cfvo type="max"/>
        <color rgb="FFFCFCFF"/>
        <color theme="4"/>
      </colorScale>
    </cfRule>
  </conditionalFormatting>
  <conditionalFormatting sqref="O9:O18">
    <cfRule type="colorScale" priority="1">
      <colorScale>
        <cfvo type="min"/>
        <cfvo type="max"/>
        <color rgb="FFFCFCFF"/>
        <color theme="4"/>
      </colorScale>
    </cfRule>
  </conditionalFormatting>
  <conditionalFormatting sqref="P9:P18">
    <cfRule type="colorScale" priority="2">
      <colorScale>
        <cfvo type="min"/>
        <cfvo type="max"/>
        <color rgb="FFFCFCFF"/>
        <color theme="4"/>
      </colorScale>
    </cfRule>
  </conditionalFormatting>
  <conditionalFormatting sqref="Q9:Q18">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90"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56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4" t="s">
        <v>449</v>
      </c>
      <c r="C6" s="1554"/>
      <c r="D6" s="1554"/>
      <c r="E6" s="1554"/>
      <c r="F6" s="1554"/>
      <c r="G6" s="1554"/>
      <c r="H6" s="1554"/>
      <c r="I6" s="1554"/>
      <c r="J6" s="1016"/>
      <c r="K6" s="1016"/>
      <c r="L6" s="1016"/>
      <c r="M6" s="1067"/>
      <c r="N6" s="1067"/>
      <c r="O6" s="1067"/>
      <c r="P6" s="1067"/>
      <c r="Q6" s="1067"/>
      <c r="R6" s="1067"/>
    </row>
    <row r="7" spans="1:18" s="621" customFormat="1" ht="15.75" customHeight="1" x14ac:dyDescent="0.25">
      <c r="A7" s="1015"/>
      <c r="B7" s="1693" t="str">
        <f>porsaad!$B$6</f>
        <v>Situación a 31 de agosto de 2025</v>
      </c>
      <c r="C7" s="1693"/>
      <c r="D7" s="1693"/>
      <c r="E7" s="1693"/>
      <c r="F7" s="1693"/>
      <c r="G7" s="1693"/>
      <c r="H7" s="1693"/>
      <c r="I7" s="1693"/>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6" t="s">
        <v>12</v>
      </c>
      <c r="C9" s="1708" t="s">
        <v>48</v>
      </c>
      <c r="D9" s="1708"/>
      <c r="E9" s="1709" t="s">
        <v>33</v>
      </c>
      <c r="F9" s="1710"/>
      <c r="G9" s="1711" t="s">
        <v>32</v>
      </c>
      <c r="H9" s="1712"/>
      <c r="I9" s="1070"/>
      <c r="J9" s="1070"/>
      <c r="K9" s="1070"/>
      <c r="L9" s="1070"/>
      <c r="M9" s="1070"/>
      <c r="N9" s="1070"/>
      <c r="O9" s="1070"/>
    </row>
    <row r="10" spans="1:18" ht="46.5" customHeight="1" x14ac:dyDescent="0.35">
      <c r="B10" s="1707"/>
      <c r="C10" s="1066" t="s">
        <v>131</v>
      </c>
      <c r="D10" s="860" t="s">
        <v>481</v>
      </c>
      <c r="E10" s="1066" t="s">
        <v>131</v>
      </c>
      <c r="F10" s="818" t="s">
        <v>481</v>
      </c>
      <c r="G10" s="818" t="s">
        <v>131</v>
      </c>
      <c r="H10" s="819" t="s">
        <v>481</v>
      </c>
      <c r="I10" s="1070"/>
      <c r="J10" s="1070"/>
      <c r="K10" s="1070"/>
      <c r="L10" s="1070"/>
      <c r="M10" s="1070"/>
      <c r="N10" s="1070"/>
      <c r="O10" s="1070"/>
    </row>
    <row r="11" spans="1:18" ht="15" customHeight="1" x14ac:dyDescent="0.35">
      <c r="B11" s="1071" t="s">
        <v>8</v>
      </c>
      <c r="C11" s="1072">
        <v>14.469095195022339</v>
      </c>
      <c r="D11" s="1073">
        <v>0.36225330679322959</v>
      </c>
      <c r="E11" s="1072">
        <v>44.35461635871755</v>
      </c>
      <c r="F11" s="1073">
        <v>0.24469941237730791</v>
      </c>
      <c r="G11" s="1072">
        <v>66.851397384711177</v>
      </c>
      <c r="H11" s="1073">
        <v>0.30216847109728362</v>
      </c>
      <c r="I11" s="1070"/>
      <c r="J11" s="1070"/>
      <c r="K11" s="1070"/>
      <c r="L11" s="1070"/>
      <c r="M11" s="1070"/>
      <c r="N11" s="1070"/>
      <c r="O11" s="1070"/>
    </row>
    <row r="12" spans="1:18" ht="15" customHeight="1" x14ac:dyDescent="0.35">
      <c r="B12" s="1074" t="s">
        <v>7</v>
      </c>
      <c r="C12" s="1075">
        <v>10.533372194695424</v>
      </c>
      <c r="D12" s="1076">
        <v>0.29727706037756974</v>
      </c>
      <c r="E12" s="1075">
        <v>22.405509641873277</v>
      </c>
      <c r="F12" s="1076">
        <v>0.24074158951047345</v>
      </c>
      <c r="G12" s="1075">
        <v>47.358437935843796</v>
      </c>
      <c r="H12" s="1076">
        <v>0.14111207336995346</v>
      </c>
      <c r="I12" s="1070"/>
      <c r="J12" s="1070"/>
      <c r="K12" s="1070"/>
      <c r="L12" s="1070"/>
      <c r="M12" s="1070"/>
      <c r="N12" s="1070"/>
      <c r="O12" s="1070"/>
    </row>
    <row r="13" spans="1:18" ht="15" customHeight="1" x14ac:dyDescent="0.35">
      <c r="B13" s="1074" t="s">
        <v>37</v>
      </c>
      <c r="C13" s="1075">
        <v>23.579293026849527</v>
      </c>
      <c r="D13" s="1076">
        <v>0.23919234869527733</v>
      </c>
      <c r="E13" s="1075">
        <v>45.309056956115782</v>
      </c>
      <c r="F13" s="1076">
        <v>0.15714926842585578</v>
      </c>
      <c r="G13" s="1075">
        <v>72.007897334649556</v>
      </c>
      <c r="H13" s="1076">
        <v>0.12695744030772882</v>
      </c>
      <c r="I13" s="1070"/>
      <c r="J13" s="1070"/>
      <c r="K13" s="1070"/>
      <c r="L13" s="1070"/>
      <c r="M13" s="1070"/>
      <c r="N13" s="1070"/>
      <c r="O13" s="1070"/>
    </row>
    <row r="14" spans="1:18" ht="15" customHeight="1" x14ac:dyDescent="0.35">
      <c r="B14" s="1074" t="s">
        <v>38</v>
      </c>
      <c r="C14" s="1075">
        <v>23.169680851063831</v>
      </c>
      <c r="D14" s="1076">
        <v>0.33511840361344564</v>
      </c>
      <c r="E14" s="1075">
        <v>31.3258785942492</v>
      </c>
      <c r="F14" s="1076">
        <v>0.45557877013766901</v>
      </c>
      <c r="G14" s="1075">
        <v>35.320846905537458</v>
      </c>
      <c r="H14" s="1076">
        <v>0.64583655531404494</v>
      </c>
      <c r="I14" s="1070"/>
      <c r="J14" s="1070"/>
      <c r="K14" s="1070"/>
      <c r="L14" s="1070"/>
      <c r="M14" s="1070"/>
      <c r="N14" s="1070"/>
      <c r="O14" s="1070"/>
    </row>
    <row r="15" spans="1:18" ht="15" customHeight="1" x14ac:dyDescent="0.35">
      <c r="B15" s="1074" t="s">
        <v>6</v>
      </c>
      <c r="C15" s="1075">
        <v>23.885844748858446</v>
      </c>
      <c r="D15" s="1076">
        <v>0.33188588625663384</v>
      </c>
      <c r="E15" s="1075">
        <v>45.904310142890608</v>
      </c>
      <c r="F15" s="1076">
        <v>0.3202473460441787</v>
      </c>
      <c r="G15" s="1075">
        <v>67.313863712655248</v>
      </c>
      <c r="H15" s="1076">
        <v>0.34148526128962131</v>
      </c>
      <c r="I15" s="1070"/>
      <c r="J15" s="1070"/>
      <c r="K15" s="1070"/>
      <c r="L15" s="1070"/>
      <c r="M15" s="1070"/>
      <c r="N15" s="1070"/>
      <c r="O15" s="1070"/>
    </row>
    <row r="16" spans="1:18" ht="15" customHeight="1" x14ac:dyDescent="0.35">
      <c r="B16" s="1074" t="s">
        <v>5</v>
      </c>
      <c r="C16" s="1075">
        <v>22.422423698384204</v>
      </c>
      <c r="D16" s="1076">
        <v>0.51132021502641967</v>
      </c>
      <c r="E16" s="1075">
        <v>37.186021699819172</v>
      </c>
      <c r="F16" s="1076">
        <v>0.3811356611034552</v>
      </c>
      <c r="G16" s="1075">
        <v>45.551557093425608</v>
      </c>
      <c r="H16" s="1076">
        <v>0.51664705521633836</v>
      </c>
      <c r="I16" s="1070"/>
      <c r="J16" s="1070"/>
      <c r="K16" s="1070"/>
      <c r="L16" s="1070"/>
      <c r="M16" s="1070"/>
      <c r="N16" s="1070"/>
      <c r="O16" s="1070"/>
    </row>
    <row r="17" spans="1:15" ht="15" customHeight="1" x14ac:dyDescent="0.35">
      <c r="B17" s="1074" t="s">
        <v>4</v>
      </c>
      <c r="C17" s="1075">
        <v>22.472706935123043</v>
      </c>
      <c r="D17" s="1076">
        <v>0.20583740626299826</v>
      </c>
      <c r="E17" s="1075">
        <v>45.477318601933497</v>
      </c>
      <c r="F17" s="1076">
        <v>0.16469222387115395</v>
      </c>
      <c r="G17" s="1075">
        <v>73.084942886812044</v>
      </c>
      <c r="H17" s="1076">
        <v>0.12861885752210811</v>
      </c>
      <c r="I17" s="1070"/>
      <c r="J17" s="1070"/>
      <c r="K17" s="1070"/>
      <c r="L17" s="1070"/>
      <c r="M17" s="1070"/>
      <c r="N17" s="1070"/>
      <c r="O17" s="1070"/>
    </row>
    <row r="18" spans="1:15" ht="15" customHeight="1" x14ac:dyDescent="0.35">
      <c r="B18" s="1074" t="s">
        <v>40</v>
      </c>
      <c r="C18" s="1075">
        <v>18.692588024220676</v>
      </c>
      <c r="D18" s="1076">
        <v>0.41156377928887083</v>
      </c>
      <c r="E18" s="1075">
        <v>29.294264859228363</v>
      </c>
      <c r="F18" s="1076">
        <v>0.5458494015956431</v>
      </c>
      <c r="G18" s="1075">
        <v>38.756709039548021</v>
      </c>
      <c r="H18" s="1076">
        <v>0.59702822831992219</v>
      </c>
      <c r="I18" s="1070"/>
      <c r="J18" s="1070"/>
      <c r="K18" s="1070"/>
      <c r="L18" s="1070"/>
      <c r="M18" s="1070"/>
      <c r="N18" s="1070"/>
      <c r="O18" s="1070"/>
    </row>
    <row r="19" spans="1:15" ht="15" customHeight="1" x14ac:dyDescent="0.35">
      <c r="B19" s="1074" t="s">
        <v>41</v>
      </c>
      <c r="C19" s="1075">
        <v>19.380123498808771</v>
      </c>
      <c r="D19" s="1076">
        <v>0.32401418871071785</v>
      </c>
      <c r="E19" s="1075">
        <v>27.840211484799529</v>
      </c>
      <c r="F19" s="1076">
        <v>0.52465816480468574</v>
      </c>
      <c r="G19" s="1075">
        <v>35.901016183665789</v>
      </c>
      <c r="H19" s="1076">
        <v>0.61772906510848957</v>
      </c>
      <c r="I19" s="1070"/>
      <c r="J19" s="1070"/>
      <c r="K19" s="1070"/>
      <c r="L19" s="1070"/>
      <c r="M19" s="1070"/>
      <c r="N19" s="1070"/>
      <c r="O19" s="1070"/>
    </row>
    <row r="20" spans="1:15" ht="15" customHeight="1" x14ac:dyDescent="0.35">
      <c r="B20" s="1074" t="s">
        <v>3</v>
      </c>
      <c r="C20" s="1075">
        <v>20.17394829294658</v>
      </c>
      <c r="D20" s="1076">
        <v>0.10200685638629868</v>
      </c>
      <c r="E20" s="1075">
        <v>33.557406042741341</v>
      </c>
      <c r="F20" s="1076">
        <v>0.18394534358490486</v>
      </c>
      <c r="G20" s="1075">
        <v>57.913885180240321</v>
      </c>
      <c r="H20" s="1076">
        <v>0.14676456251717698</v>
      </c>
      <c r="I20" s="1070"/>
      <c r="J20" s="1070"/>
      <c r="K20" s="1070"/>
      <c r="L20" s="1070"/>
      <c r="M20" s="1070"/>
      <c r="N20" s="1070"/>
      <c r="O20" s="1070"/>
    </row>
    <row r="21" spans="1:15" ht="15" customHeight="1" x14ac:dyDescent="0.35">
      <c r="B21" s="1074" t="s">
        <v>2</v>
      </c>
      <c r="C21" s="1075">
        <v>21.781876078015124</v>
      </c>
      <c r="D21" s="1076">
        <v>0.25395555245770557</v>
      </c>
      <c r="E21" s="1075">
        <v>43.478991596638657</v>
      </c>
      <c r="F21" s="1076">
        <v>0.20705152766718779</v>
      </c>
      <c r="G21" s="1075">
        <v>68.801268498942918</v>
      </c>
      <c r="H21" s="1076">
        <v>0.17744767288794927</v>
      </c>
      <c r="I21" s="1070"/>
      <c r="J21" s="1070"/>
      <c r="K21" s="1070"/>
      <c r="L21" s="1070"/>
      <c r="M21" s="1070"/>
      <c r="N21" s="1070"/>
      <c r="O21" s="1070"/>
    </row>
    <row r="22" spans="1:15" ht="15" customHeight="1" x14ac:dyDescent="0.35">
      <c r="B22" s="1074" t="s">
        <v>35</v>
      </c>
      <c r="C22" s="1075">
        <v>26.591427130610185</v>
      </c>
      <c r="D22" s="1076">
        <v>0.40965756489541877</v>
      </c>
      <c r="E22" s="1075">
        <v>51.189801395598494</v>
      </c>
      <c r="F22" s="1076">
        <v>0.23063737340567181</v>
      </c>
      <c r="G22" s="1075">
        <v>79.972586691658861</v>
      </c>
      <c r="H22" s="1076">
        <v>0.18075504792382938</v>
      </c>
      <c r="I22" s="1070"/>
      <c r="J22" s="1070"/>
      <c r="K22" s="1070"/>
      <c r="L22" s="1070"/>
      <c r="M22" s="1070"/>
      <c r="N22" s="1070"/>
      <c r="O22" s="1070"/>
    </row>
    <row r="23" spans="1:15" ht="15" customHeight="1" x14ac:dyDescent="0.35">
      <c r="B23" s="1074" t="s">
        <v>42</v>
      </c>
      <c r="C23" s="1075">
        <v>22.615724574421648</v>
      </c>
      <c r="D23" s="1076">
        <v>0.21288084893976783</v>
      </c>
      <c r="E23" s="1075">
        <v>39.107156460281857</v>
      </c>
      <c r="F23" s="1076">
        <v>0.34411153021754726</v>
      </c>
      <c r="G23" s="1075">
        <v>57.83937544867193</v>
      </c>
      <c r="H23" s="1076">
        <v>0.40324985931761187</v>
      </c>
      <c r="I23" s="1070"/>
      <c r="J23" s="1070"/>
      <c r="K23" s="1070"/>
      <c r="L23" s="1070"/>
      <c r="M23" s="1070"/>
      <c r="N23" s="1070"/>
      <c r="O23" s="1070"/>
    </row>
    <row r="24" spans="1:15" ht="15" customHeight="1" x14ac:dyDescent="0.35">
      <c r="B24" s="1074" t="s">
        <v>43</v>
      </c>
      <c r="C24" s="1075">
        <v>22.349859681945745</v>
      </c>
      <c r="D24" s="1076">
        <v>0.34100586553911411</v>
      </c>
      <c r="E24" s="1075">
        <v>41.80275624461671</v>
      </c>
      <c r="F24" s="1076">
        <v>0.29617531386212292</v>
      </c>
      <c r="G24" s="1075">
        <v>70.882956878850109</v>
      </c>
      <c r="H24" s="1076">
        <v>0.22718210944311718</v>
      </c>
      <c r="I24" s="1070"/>
      <c r="J24" s="1070"/>
      <c r="K24" s="1070"/>
      <c r="L24" s="1070"/>
      <c r="M24" s="1070"/>
      <c r="N24" s="1070"/>
      <c r="O24" s="1070"/>
    </row>
    <row r="25" spans="1:15" ht="15" customHeight="1" x14ac:dyDescent="0.35">
      <c r="B25" s="1074" t="s">
        <v>44</v>
      </c>
      <c r="C25" s="1075">
        <v>55.151771956856706</v>
      </c>
      <c r="D25" s="1076">
        <v>0.99546040577170525</v>
      </c>
      <c r="E25" s="1075">
        <v>89.749250749250749</v>
      </c>
      <c r="F25" s="1076">
        <v>0.67762732059976538</v>
      </c>
      <c r="G25" s="1075">
        <v>98.93962848297214</v>
      </c>
      <c r="H25" s="1076">
        <v>0.57197499406979491</v>
      </c>
      <c r="I25" s="1070"/>
      <c r="J25" s="1070"/>
      <c r="K25" s="1070"/>
      <c r="L25" s="1070"/>
      <c r="M25" s="1070"/>
      <c r="N25" s="1070"/>
      <c r="O25" s="1070"/>
    </row>
    <row r="26" spans="1:15" ht="15" customHeight="1" x14ac:dyDescent="0.35">
      <c r="B26" s="1074" t="s">
        <v>45</v>
      </c>
      <c r="C26" s="1075">
        <v>19.937591850367404</v>
      </c>
      <c r="D26" s="1076">
        <v>0.6533558791094527</v>
      </c>
      <c r="E26" s="1075">
        <v>27.034383561643818</v>
      </c>
      <c r="F26" s="1076">
        <v>0.6660340914169004</v>
      </c>
      <c r="G26" s="1075">
        <v>32.830429118773928</v>
      </c>
      <c r="H26" s="1076">
        <v>0.66796893087132714</v>
      </c>
      <c r="I26" s="1070"/>
      <c r="J26" s="1070"/>
      <c r="K26" s="1070"/>
      <c r="L26" s="1070"/>
      <c r="M26" s="1070"/>
      <c r="N26" s="1070"/>
      <c r="O26" s="1070"/>
    </row>
    <row r="27" spans="1:15" ht="15" customHeight="1" x14ac:dyDescent="0.35">
      <c r="B27" s="1074" t="s">
        <v>46</v>
      </c>
      <c r="C27" s="1075">
        <v>20.810810810810743</v>
      </c>
      <c r="D27" s="1076">
        <v>0.44095858311569369</v>
      </c>
      <c r="E27" s="1075">
        <v>30.886039676708219</v>
      </c>
      <c r="F27" s="1076">
        <v>0.50758850116405874</v>
      </c>
      <c r="G27" s="1075">
        <v>41.615836120401326</v>
      </c>
      <c r="H27" s="1076">
        <v>0.50090994944503242</v>
      </c>
      <c r="I27" s="1070"/>
      <c r="J27" s="1070"/>
      <c r="K27" s="1070"/>
      <c r="L27" s="1070"/>
      <c r="M27" s="1070"/>
      <c r="N27" s="1070"/>
      <c r="O27" s="1070"/>
    </row>
    <row r="28" spans="1:15" ht="15" customHeight="1" x14ac:dyDescent="0.35">
      <c r="B28" s="1077" t="s">
        <v>1</v>
      </c>
      <c r="C28" s="1078">
        <v>20.865784499054822</v>
      </c>
      <c r="D28" s="1079">
        <v>0.15951686506015211</v>
      </c>
      <c r="E28" s="1078">
        <v>45.392033542976939</v>
      </c>
      <c r="F28" s="1079">
        <v>6.5686147752489085E-2</v>
      </c>
      <c r="G28" s="1078">
        <v>71.29085872576178</v>
      </c>
      <c r="H28" s="1079">
        <v>7.5893306755011519E-2</v>
      </c>
      <c r="I28" s="1070"/>
      <c r="J28" s="1070"/>
      <c r="K28" s="1070"/>
      <c r="L28" s="1070"/>
      <c r="M28" s="1070"/>
      <c r="N28" s="1070"/>
      <c r="O28" s="1070"/>
    </row>
    <row r="29" spans="1:15" ht="15" customHeight="1" x14ac:dyDescent="0.35">
      <c r="B29" s="1303" t="s">
        <v>0</v>
      </c>
      <c r="C29" s="1304">
        <v>19.018273072718756</v>
      </c>
      <c r="D29" s="1305">
        <v>0.47782556490147282</v>
      </c>
      <c r="E29" s="1304">
        <v>41.306159392210787</v>
      </c>
      <c r="F29" s="1305">
        <v>0.35826213533642043</v>
      </c>
      <c r="G29" s="1304">
        <v>62.631836941729553</v>
      </c>
      <c r="H29" s="1305">
        <v>0.37799525226736169</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05" t="s">
        <v>287</v>
      </c>
      <c r="C32" s="1705"/>
      <c r="D32" s="1705"/>
      <c r="E32" s="1705"/>
      <c r="F32" s="1705"/>
      <c r="G32" s="1705"/>
      <c r="H32" s="1705"/>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56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4" t="s">
        <v>448</v>
      </c>
      <c r="C6" s="1554"/>
      <c r="D6" s="1554"/>
      <c r="E6" s="1554"/>
      <c r="F6" s="1554"/>
      <c r="G6" s="1554"/>
      <c r="H6" s="1554"/>
      <c r="I6" s="1554"/>
      <c r="J6" s="1016"/>
      <c r="K6" s="1016"/>
      <c r="L6" s="1016"/>
      <c r="M6" s="1067"/>
      <c r="N6" s="1067"/>
      <c r="O6" s="1067"/>
      <c r="P6" s="1067"/>
      <c r="Q6" s="1067"/>
      <c r="R6" s="1067"/>
    </row>
    <row r="7" spans="1:18" s="621" customFormat="1" ht="15.75" customHeight="1" x14ac:dyDescent="0.25">
      <c r="A7" s="1015"/>
      <c r="B7" s="1693" t="str">
        <f>porsaad!$B$6</f>
        <v>Situación a 31 de agosto de 2025</v>
      </c>
      <c r="C7" s="1693"/>
      <c r="D7" s="1693"/>
      <c r="E7" s="1693"/>
      <c r="F7" s="1693"/>
      <c r="G7" s="1693"/>
      <c r="H7" s="1693"/>
      <c r="I7" s="1693"/>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6" t="s">
        <v>12</v>
      </c>
      <c r="C9" s="1708" t="s">
        <v>48</v>
      </c>
      <c r="D9" s="1708"/>
      <c r="E9" s="1709" t="s">
        <v>33</v>
      </c>
      <c r="F9" s="1710"/>
      <c r="G9" s="1711" t="s">
        <v>32</v>
      </c>
      <c r="H9" s="1712"/>
      <c r="I9" s="1070"/>
      <c r="J9" s="1070"/>
      <c r="K9" s="1070"/>
      <c r="L9" s="1070"/>
      <c r="M9" s="1070"/>
      <c r="N9" s="1070"/>
      <c r="O9" s="1070"/>
    </row>
    <row r="10" spans="1:18" ht="46.5" customHeight="1" x14ac:dyDescent="0.35">
      <c r="B10" s="1707"/>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35">
      <c r="B11" s="1071" t="s">
        <v>8</v>
      </c>
      <c r="C11" s="1072">
        <v>14.469095195022339</v>
      </c>
      <c r="D11" s="1073">
        <v>0.36225330679322959</v>
      </c>
      <c r="E11" s="1072">
        <v>44.35461635871755</v>
      </c>
      <c r="F11" s="1073">
        <v>0.24469941237730791</v>
      </c>
      <c r="G11" s="1072">
        <v>66.851397384711177</v>
      </c>
      <c r="H11" s="1073">
        <v>0.30216847109728362</v>
      </c>
      <c r="I11" s="1070"/>
      <c r="J11" s="1070"/>
      <c r="K11" s="1070"/>
      <c r="L11" s="1070"/>
      <c r="M11" s="1070"/>
      <c r="N11" s="1070"/>
      <c r="O11" s="1070"/>
    </row>
    <row r="12" spans="1:18" ht="15" customHeight="1" x14ac:dyDescent="0.35">
      <c r="B12" s="1074" t="s">
        <v>7</v>
      </c>
      <c r="C12" s="1075">
        <v>10.533372194695424</v>
      </c>
      <c r="D12" s="1076">
        <v>0.29727706037756974</v>
      </c>
      <c r="E12" s="1075">
        <v>22.405509641873277</v>
      </c>
      <c r="F12" s="1076">
        <v>0.24074158951047345</v>
      </c>
      <c r="G12" s="1075">
        <v>47.358437935843796</v>
      </c>
      <c r="H12" s="1076">
        <v>0.14111207336995346</v>
      </c>
      <c r="I12" s="1070"/>
      <c r="J12" s="1070"/>
      <c r="K12" s="1070"/>
      <c r="L12" s="1070"/>
      <c r="M12" s="1070"/>
      <c r="N12" s="1070"/>
      <c r="O12" s="1070"/>
    </row>
    <row r="13" spans="1:18" ht="15" customHeight="1" x14ac:dyDescent="0.35">
      <c r="B13" s="1074" t="s">
        <v>37</v>
      </c>
      <c r="C13" s="1075">
        <v>23.666864961332539</v>
      </c>
      <c r="D13" s="1076">
        <v>0.24009631312744809</v>
      </c>
      <c r="E13" s="1075">
        <v>45.337592137592139</v>
      </c>
      <c r="F13" s="1076">
        <v>0.16064338926701593</v>
      </c>
      <c r="G13" s="1075">
        <v>72.13602550478214</v>
      </c>
      <c r="H13" s="1076">
        <v>0.13088403248232</v>
      </c>
      <c r="I13" s="1070"/>
      <c r="J13" s="1070"/>
      <c r="K13" s="1070"/>
      <c r="L13" s="1070"/>
      <c r="M13" s="1070"/>
      <c r="N13" s="1070"/>
      <c r="O13" s="1070"/>
    </row>
    <row r="14" spans="1:18" ht="15" customHeight="1" x14ac:dyDescent="0.35">
      <c r="B14" s="1074" t="s">
        <v>38</v>
      </c>
      <c r="C14" s="1075">
        <v>23.169680851063831</v>
      </c>
      <c r="D14" s="1076">
        <v>0.33511840361344564</v>
      </c>
      <c r="E14" s="1075">
        <v>31.3258785942492</v>
      </c>
      <c r="F14" s="1076">
        <v>0.45557877013766901</v>
      </c>
      <c r="G14" s="1075">
        <v>35.320846905537458</v>
      </c>
      <c r="H14" s="1076">
        <v>0.64583655531404494</v>
      </c>
      <c r="I14" s="1070"/>
      <c r="J14" s="1070"/>
      <c r="K14" s="1070"/>
      <c r="L14" s="1070"/>
      <c r="M14" s="1070"/>
      <c r="N14" s="1070"/>
      <c r="O14" s="1070"/>
    </row>
    <row r="15" spans="1:18" ht="15" customHeight="1" x14ac:dyDescent="0.35">
      <c r="B15" s="1074" t="s">
        <v>6</v>
      </c>
      <c r="C15" s="1075">
        <v>20.529914529914532</v>
      </c>
      <c r="D15" s="1076">
        <v>0.22016996834614286</v>
      </c>
      <c r="E15" s="1075">
        <v>28.997885835095136</v>
      </c>
      <c r="F15" s="1076">
        <v>0.50457342416930817</v>
      </c>
      <c r="G15" s="1075">
        <v>41.241970021413273</v>
      </c>
      <c r="H15" s="1076">
        <v>0.62946808516780872</v>
      </c>
      <c r="I15" s="1070"/>
      <c r="J15" s="1070"/>
      <c r="K15" s="1070"/>
      <c r="L15" s="1070"/>
      <c r="M15" s="1070"/>
      <c r="N15" s="1070"/>
      <c r="O15" s="1070"/>
    </row>
    <row r="16" spans="1:18" ht="15" customHeight="1" x14ac:dyDescent="0.35">
      <c r="B16" s="1074" t="s">
        <v>5</v>
      </c>
      <c r="C16" s="1075">
        <v>22.422423698384204</v>
      </c>
      <c r="D16" s="1076">
        <v>0.51132021502641967</v>
      </c>
      <c r="E16" s="1075">
        <v>37.186021699819172</v>
      </c>
      <c r="F16" s="1076">
        <v>0.3811356611034552</v>
      </c>
      <c r="G16" s="1075">
        <v>45.551557093425608</v>
      </c>
      <c r="H16" s="1076">
        <v>0.51664705521633836</v>
      </c>
      <c r="I16" s="1070"/>
      <c r="J16" s="1070"/>
      <c r="K16" s="1070"/>
      <c r="L16" s="1070"/>
      <c r="M16" s="1070"/>
      <c r="N16" s="1070"/>
      <c r="O16" s="1070"/>
    </row>
    <row r="17" spans="1:15" ht="15" customHeight="1" x14ac:dyDescent="0.35">
      <c r="B17" s="1074" t="s">
        <v>4</v>
      </c>
      <c r="C17" s="1075">
        <v>22.632334963325185</v>
      </c>
      <c r="D17" s="1076">
        <v>0.22437334280700824</v>
      </c>
      <c r="E17" s="1075">
        <v>45.278928136419005</v>
      </c>
      <c r="F17" s="1076">
        <v>0.17362156969583967</v>
      </c>
      <c r="G17" s="1075">
        <v>73.421293646250717</v>
      </c>
      <c r="H17" s="1076">
        <v>0.13222264923719293</v>
      </c>
      <c r="I17" s="1070"/>
      <c r="J17" s="1070"/>
      <c r="K17" s="1070"/>
      <c r="L17" s="1070"/>
      <c r="M17" s="1070"/>
      <c r="N17" s="1070"/>
      <c r="O17" s="1070"/>
    </row>
    <row r="18" spans="1:15" ht="15" customHeight="1" x14ac:dyDescent="0.35">
      <c r="B18" s="1074" t="s">
        <v>40</v>
      </c>
      <c r="C18" s="1075">
        <v>18.690712187958884</v>
      </c>
      <c r="D18" s="1076">
        <v>0.41194845829372112</v>
      </c>
      <c r="E18" s="1075">
        <v>29.058863328822735</v>
      </c>
      <c r="F18" s="1076">
        <v>0.55046766595125018</v>
      </c>
      <c r="G18" s="1075">
        <v>37.765796443435491</v>
      </c>
      <c r="H18" s="1076">
        <v>0.60459956003872983</v>
      </c>
      <c r="I18" s="1070"/>
      <c r="J18" s="1070"/>
      <c r="K18" s="1070"/>
      <c r="L18" s="1070"/>
      <c r="M18" s="1070"/>
      <c r="N18" s="1070"/>
      <c r="O18" s="1070"/>
    </row>
    <row r="19" spans="1:15" ht="15" customHeight="1" x14ac:dyDescent="0.35">
      <c r="B19" s="1074" t="s">
        <v>41</v>
      </c>
      <c r="C19" s="1075">
        <v>19.863256981487293</v>
      </c>
      <c r="D19" s="1076">
        <v>0.30246074982265531</v>
      </c>
      <c r="E19" s="1075">
        <v>26.369704433497535</v>
      </c>
      <c r="F19" s="1076">
        <v>0.52714106828154161</v>
      </c>
      <c r="G19" s="1075">
        <v>32.499484642341784</v>
      </c>
      <c r="H19" s="1076">
        <v>0.6042491427722918</v>
      </c>
      <c r="I19" s="1070"/>
      <c r="J19" s="1070"/>
      <c r="K19" s="1070"/>
      <c r="L19" s="1070"/>
      <c r="M19" s="1070"/>
      <c r="N19" s="1070"/>
      <c r="O19" s="1070"/>
    </row>
    <row r="20" spans="1:15" ht="15" customHeight="1" x14ac:dyDescent="0.35">
      <c r="B20" s="1074" t="s">
        <v>3</v>
      </c>
      <c r="C20" s="1075">
        <v>20.126549437878349</v>
      </c>
      <c r="D20" s="1076">
        <v>8.4283841413088464E-2</v>
      </c>
      <c r="E20" s="1075">
        <v>33.483824239497828</v>
      </c>
      <c r="F20" s="1076">
        <v>0.18783070585419662</v>
      </c>
      <c r="G20" s="1075">
        <v>57.691577698695134</v>
      </c>
      <c r="H20" s="1076">
        <v>0.15830639881873476</v>
      </c>
      <c r="I20" s="1070"/>
      <c r="J20" s="1070"/>
      <c r="K20" s="1070"/>
      <c r="L20" s="1070"/>
      <c r="M20" s="1070"/>
      <c r="N20" s="1070"/>
      <c r="O20" s="1070"/>
    </row>
    <row r="21" spans="1:15" ht="15" customHeight="1" x14ac:dyDescent="0.35">
      <c r="B21" s="1074" t="s">
        <v>2</v>
      </c>
      <c r="C21" s="1075">
        <v>21.100970873786409</v>
      </c>
      <c r="D21" s="1076">
        <v>0.27311295260298768</v>
      </c>
      <c r="E21" s="1075">
        <v>45.461818181818181</v>
      </c>
      <c r="F21" s="1076">
        <v>0.29291057472867904</v>
      </c>
      <c r="G21" s="1075">
        <v>72.007751937984494</v>
      </c>
      <c r="H21" s="1076">
        <v>0.3995322859028464</v>
      </c>
      <c r="I21" s="1070"/>
      <c r="J21" s="1070"/>
      <c r="K21" s="1070"/>
      <c r="L21" s="1070"/>
      <c r="M21" s="1070"/>
      <c r="N21" s="1070"/>
      <c r="O21" s="1070"/>
    </row>
    <row r="22" spans="1:15" ht="15" customHeight="1" x14ac:dyDescent="0.35">
      <c r="B22" s="1074" t="s">
        <v>35</v>
      </c>
      <c r="C22" s="1075">
        <v>24.796180119894046</v>
      </c>
      <c r="D22" s="1076">
        <v>0.43403005153154167</v>
      </c>
      <c r="E22" s="1075">
        <v>49.881951466127404</v>
      </c>
      <c r="F22" s="1076">
        <v>0.23271081670687671</v>
      </c>
      <c r="G22" s="1075">
        <v>79.597384634729039</v>
      </c>
      <c r="H22" s="1076">
        <v>0.18271569754878339</v>
      </c>
      <c r="I22" s="1070"/>
      <c r="J22" s="1070"/>
      <c r="K22" s="1070"/>
      <c r="L22" s="1070"/>
      <c r="M22" s="1070"/>
      <c r="N22" s="1070"/>
      <c r="O22" s="1070"/>
    </row>
    <row r="23" spans="1:15" ht="15" customHeight="1" x14ac:dyDescent="0.35">
      <c r="B23" s="1074" t="s">
        <v>42</v>
      </c>
      <c r="C23" s="1075">
        <v>22.109165207238764</v>
      </c>
      <c r="D23" s="1076">
        <v>0.18070787405397779</v>
      </c>
      <c r="E23" s="1075">
        <v>38.057699162359654</v>
      </c>
      <c r="F23" s="1076">
        <v>0.33746084612628113</v>
      </c>
      <c r="G23" s="1075">
        <v>55.280697173444743</v>
      </c>
      <c r="H23" s="1076">
        <v>0.40592249402256542</v>
      </c>
      <c r="I23" s="1070"/>
      <c r="J23" s="1070"/>
      <c r="K23" s="1070"/>
      <c r="L23" s="1070"/>
      <c r="M23" s="1070"/>
      <c r="N23" s="1070"/>
      <c r="O23" s="1070"/>
    </row>
    <row r="24" spans="1:15" ht="15" customHeight="1" x14ac:dyDescent="0.35">
      <c r="B24" s="1074" t="s">
        <v>43</v>
      </c>
      <c r="C24" s="1075">
        <v>22.351591760299627</v>
      </c>
      <c r="D24" s="1076">
        <v>0.34112901171537935</v>
      </c>
      <c r="E24" s="1075">
        <v>41.80275624461671</v>
      </c>
      <c r="F24" s="1076">
        <v>0.29617531386212292</v>
      </c>
      <c r="G24" s="1075">
        <v>70.882956878850109</v>
      </c>
      <c r="H24" s="1076">
        <v>0.22718210944311718</v>
      </c>
      <c r="I24" s="1070"/>
      <c r="J24" s="1070"/>
      <c r="K24" s="1070"/>
      <c r="L24" s="1070"/>
      <c r="M24" s="1070"/>
      <c r="N24" s="1070"/>
      <c r="O24" s="1070"/>
    </row>
    <row r="25" spans="1:15" ht="15" customHeight="1" x14ac:dyDescent="0.35">
      <c r="B25" s="1074" t="s">
        <v>44</v>
      </c>
      <c r="C25" s="1075">
        <v>14.378453038674033</v>
      </c>
      <c r="D25" s="1076">
        <v>0.64767992654130135</v>
      </c>
      <c r="E25" s="1075">
        <v>17.267441860465116</v>
      </c>
      <c r="F25" s="1076">
        <v>0.64501770251710588</v>
      </c>
      <c r="G25" s="1075">
        <v>22.244186046511629</v>
      </c>
      <c r="H25" s="1076">
        <v>0.63743623379465464</v>
      </c>
      <c r="I25" s="1070"/>
      <c r="J25" s="1070"/>
      <c r="K25" s="1070"/>
      <c r="L25" s="1070"/>
      <c r="M25" s="1070"/>
      <c r="N25" s="1070"/>
      <c r="O25" s="1070"/>
    </row>
    <row r="26" spans="1:15" ht="15" customHeight="1" x14ac:dyDescent="0.35">
      <c r="B26" s="1074" t="s">
        <v>45</v>
      </c>
      <c r="C26" s="1075">
        <v>19.937591850367404</v>
      </c>
      <c r="D26" s="1076">
        <v>0.6533558791094527</v>
      </c>
      <c r="E26" s="1075">
        <v>27.034383561643818</v>
      </c>
      <c r="F26" s="1076">
        <v>0.6660340914169004</v>
      </c>
      <c r="G26" s="1075">
        <v>32.830429118773928</v>
      </c>
      <c r="H26" s="1076">
        <v>0.66796893087132714</v>
      </c>
      <c r="I26" s="1070"/>
      <c r="J26" s="1070"/>
      <c r="K26" s="1070"/>
      <c r="L26" s="1070"/>
      <c r="M26" s="1070"/>
      <c r="N26" s="1070"/>
      <c r="O26" s="1070"/>
    </row>
    <row r="27" spans="1:15" ht="15" customHeight="1" x14ac:dyDescent="0.35">
      <c r="B27" s="1074" t="s">
        <v>46</v>
      </c>
      <c r="C27" s="1075">
        <v>20.810810810810743</v>
      </c>
      <c r="D27" s="1076">
        <v>0.44095858311569369</v>
      </c>
      <c r="E27" s="1075">
        <v>30.886039676708219</v>
      </c>
      <c r="F27" s="1076">
        <v>0.50758850116405874</v>
      </c>
      <c r="G27" s="1075">
        <v>41.615836120401326</v>
      </c>
      <c r="H27" s="1076">
        <v>0.50090994944503242</v>
      </c>
      <c r="I27" s="1070"/>
      <c r="J27" s="1070"/>
      <c r="K27" s="1070"/>
      <c r="L27" s="1070"/>
      <c r="M27" s="1070"/>
      <c r="N27" s="1070"/>
      <c r="O27" s="1070"/>
    </row>
    <row r="28" spans="1:15" ht="15" customHeight="1" x14ac:dyDescent="0.35">
      <c r="B28" s="1077" t="s">
        <v>1</v>
      </c>
      <c r="C28" s="1078">
        <v>20.867424242424242</v>
      </c>
      <c r="D28" s="1079">
        <v>0.1596453417606091</v>
      </c>
      <c r="E28" s="1078">
        <v>45.394514767932492</v>
      </c>
      <c r="F28" s="1079">
        <v>6.5886911381094398E-2</v>
      </c>
      <c r="G28" s="1078">
        <v>71.29085872576178</v>
      </c>
      <c r="H28" s="1079">
        <v>7.5893306755011519E-2</v>
      </c>
      <c r="I28" s="1070"/>
      <c r="J28" s="1070"/>
      <c r="K28" s="1070"/>
      <c r="L28" s="1070"/>
      <c r="M28" s="1070"/>
      <c r="N28" s="1070"/>
      <c r="O28" s="1070"/>
    </row>
    <row r="29" spans="1:15" ht="15" customHeight="1" x14ac:dyDescent="0.35">
      <c r="B29" s="1303" t="s">
        <v>0</v>
      </c>
      <c r="C29" s="1304">
        <v>17.980746078631118</v>
      </c>
      <c r="D29" s="1305">
        <v>0.39880415849083495</v>
      </c>
      <c r="E29" s="1304">
        <v>40.535716065573737</v>
      </c>
      <c r="F29" s="1305">
        <v>0.33544913572464385</v>
      </c>
      <c r="G29" s="1304">
        <v>60.812443490450299</v>
      </c>
      <c r="H29" s="1305">
        <v>0.39181298570691725</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5.65" customHeight="1" x14ac:dyDescent="0.35">
      <c r="B32" s="1705" t="s">
        <v>287</v>
      </c>
      <c r="C32" s="1705"/>
      <c r="D32" s="1705"/>
      <c r="E32" s="1705"/>
      <c r="F32" s="1705"/>
      <c r="G32" s="1705"/>
      <c r="H32" s="1705"/>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4" t="s">
        <v>447</v>
      </c>
      <c r="C6" s="1554"/>
      <c r="D6" s="1554"/>
      <c r="E6" s="1554"/>
      <c r="F6" s="1554"/>
      <c r="G6" s="1554"/>
      <c r="H6" s="1554"/>
      <c r="I6" s="1554"/>
      <c r="J6" s="1016"/>
      <c r="K6" s="1016"/>
      <c r="L6" s="1016"/>
      <c r="M6" s="1067"/>
      <c r="N6" s="1067"/>
      <c r="O6" s="1067"/>
      <c r="P6" s="1067"/>
      <c r="Q6" s="1067"/>
      <c r="R6" s="1067"/>
    </row>
    <row r="7" spans="1:18" s="621" customFormat="1" ht="15.75" customHeight="1" x14ac:dyDescent="0.25">
      <c r="A7" s="1015"/>
      <c r="B7" s="1693" t="str">
        <f>porsaad!$B$6</f>
        <v>Situación a 31 de agosto de 2025</v>
      </c>
      <c r="C7" s="1693"/>
      <c r="D7" s="1693"/>
      <c r="E7" s="1693"/>
      <c r="F7" s="1693"/>
      <c r="G7" s="1693"/>
      <c r="H7" s="1693"/>
      <c r="I7" s="1693"/>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6" t="s">
        <v>12</v>
      </c>
      <c r="C9" s="1708" t="s">
        <v>48</v>
      </c>
      <c r="D9" s="1708"/>
      <c r="E9" s="1709" t="s">
        <v>33</v>
      </c>
      <c r="F9" s="1710"/>
      <c r="G9" s="1711" t="s">
        <v>32</v>
      </c>
      <c r="H9" s="1712"/>
      <c r="I9" s="1070"/>
      <c r="J9" s="1070"/>
      <c r="K9" s="1070"/>
      <c r="L9" s="1070"/>
      <c r="M9" s="1070"/>
      <c r="N9" s="1070"/>
      <c r="O9" s="1070"/>
    </row>
    <row r="10" spans="1:18" ht="46.5" customHeight="1" x14ac:dyDescent="0.35">
      <c r="B10" s="1707"/>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20.28358208955224</v>
      </c>
      <c r="D13" s="1076">
        <v>8.0116421729232945E-2</v>
      </c>
      <c r="E13" s="1075">
        <v>44.766355140186917</v>
      </c>
      <c r="F13" s="1076">
        <v>5.3987893699314372E-2</v>
      </c>
      <c r="G13" s="1075">
        <v>70.333333333333329</v>
      </c>
      <c r="H13" s="1076">
        <v>4.0214603669377118E-2</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24.23976924463674</v>
      </c>
      <c r="D15" s="1076">
        <v>0.33517210854499924</v>
      </c>
      <c r="E15" s="1075">
        <v>48.010932560590092</v>
      </c>
      <c r="F15" s="1076">
        <v>0.27660256519188925</v>
      </c>
      <c r="G15" s="1075">
        <v>72.160828025477713</v>
      </c>
      <c r="H15" s="1076">
        <v>0.25987328820560213</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v>22.036727879799667</v>
      </c>
      <c r="D17" s="1076">
        <v>0.13727536012083719</v>
      </c>
      <c r="E17" s="1075">
        <v>46.201581027667984</v>
      </c>
      <c r="F17" s="1076">
        <v>0.12735363029798358</v>
      </c>
      <c r="G17" s="1075">
        <v>72.195306585919752</v>
      </c>
      <c r="H17" s="1076">
        <v>0.11734518759981574</v>
      </c>
      <c r="I17" s="1070"/>
      <c r="J17" s="1070"/>
      <c r="K17" s="1070"/>
      <c r="L17" s="1070"/>
      <c r="M17" s="1070"/>
      <c r="N17" s="1070"/>
      <c r="O17" s="1070"/>
    </row>
    <row r="18" spans="1:15" ht="15" customHeight="1" x14ac:dyDescent="0.35">
      <c r="B18" s="1074" t="s">
        <v>40</v>
      </c>
      <c r="C18" s="1075">
        <v>18.713136729222519</v>
      </c>
      <c r="D18" s="1076">
        <v>0.40760812179983347</v>
      </c>
      <c r="E18" s="1075">
        <v>32.185595567867033</v>
      </c>
      <c r="F18" s="1076">
        <v>0.48640354356393212</v>
      </c>
      <c r="G18" s="1075">
        <v>52.613756613756614</v>
      </c>
      <c r="H18" s="1076">
        <v>0.43710144276184332</v>
      </c>
      <c r="I18" s="1070"/>
      <c r="J18" s="1070"/>
      <c r="K18" s="1070"/>
      <c r="L18" s="1070"/>
      <c r="M18" s="1070"/>
      <c r="N18" s="1070"/>
      <c r="O18" s="1070"/>
    </row>
    <row r="19" spans="1:15" ht="15" customHeight="1" x14ac:dyDescent="0.35">
      <c r="B19" s="1074" t="s">
        <v>41</v>
      </c>
      <c r="C19" s="1075">
        <v>17.718048359240068</v>
      </c>
      <c r="D19" s="1076">
        <v>0.38838978263012869</v>
      </c>
      <c r="E19" s="1075">
        <v>40.295549374130736</v>
      </c>
      <c r="F19" s="1076">
        <v>0.36006634491970141</v>
      </c>
      <c r="G19" s="1075">
        <v>71.539956803455723</v>
      </c>
      <c r="H19" s="1076">
        <v>0.20409531958119878</v>
      </c>
      <c r="I19" s="1070"/>
      <c r="J19" s="1070"/>
      <c r="K19" s="1070"/>
      <c r="L19" s="1070"/>
      <c r="M19" s="1070"/>
      <c r="N19" s="1070"/>
      <c r="O19" s="1070"/>
    </row>
    <row r="20" spans="1:15" ht="15" customHeight="1" x14ac:dyDescent="0.35">
      <c r="B20" s="1074" t="s">
        <v>3</v>
      </c>
      <c r="C20" s="1075">
        <v>20.195492662473793</v>
      </c>
      <c r="D20" s="1076">
        <v>0.1090564786633878</v>
      </c>
      <c r="E20" s="1075">
        <v>33.589732711073395</v>
      </c>
      <c r="F20" s="1076">
        <v>0.18223463133422291</v>
      </c>
      <c r="G20" s="1075">
        <v>58.000928936367856</v>
      </c>
      <c r="H20" s="1076">
        <v>0.14205130913525987</v>
      </c>
      <c r="I20" s="1070"/>
      <c r="J20" s="1070"/>
      <c r="K20" s="1070"/>
      <c r="L20" s="1070"/>
      <c r="M20" s="1070"/>
      <c r="N20" s="1070"/>
      <c r="O20" s="1070"/>
    </row>
    <row r="21" spans="1:15" ht="15" customHeight="1" x14ac:dyDescent="0.35">
      <c r="B21" s="1074" t="s">
        <v>2</v>
      </c>
      <c r="C21" s="1075">
        <v>21.831814297920822</v>
      </c>
      <c r="D21" s="1076">
        <v>0.25244796612917303</v>
      </c>
      <c r="E21" s="1075">
        <v>43.35741360089186</v>
      </c>
      <c r="F21" s="1076">
        <v>0.19963707404930062</v>
      </c>
      <c r="G21" s="1075">
        <v>68.67127592708988</v>
      </c>
      <c r="H21" s="1076">
        <v>0.1604190403944917</v>
      </c>
      <c r="I21" s="1070"/>
      <c r="J21" s="1070"/>
      <c r="K21" s="1070"/>
      <c r="L21" s="1070"/>
      <c r="M21" s="1070"/>
      <c r="N21" s="1070"/>
      <c r="O21" s="1070"/>
    </row>
    <row r="22" spans="1:15" ht="15" customHeight="1" x14ac:dyDescent="0.35">
      <c r="B22" s="1074" t="s">
        <v>35</v>
      </c>
      <c r="C22" s="1075">
        <v>31.287746170678336</v>
      </c>
      <c r="D22" s="1076">
        <v>0.31256795450192909</v>
      </c>
      <c r="E22" s="1075">
        <v>58.565217391304351</v>
      </c>
      <c r="F22" s="1076">
        <v>0.17209926521746857</v>
      </c>
      <c r="G22" s="1075">
        <v>85.090909090909093</v>
      </c>
      <c r="H22" s="1076">
        <v>0.1420936444330905</v>
      </c>
      <c r="I22" s="1070"/>
      <c r="J22" s="1070"/>
      <c r="K22" s="1070"/>
      <c r="L22" s="1070"/>
      <c r="M22" s="1070"/>
      <c r="N22" s="1070"/>
      <c r="O22" s="1070"/>
    </row>
    <row r="23" spans="1:15" ht="15" customHeight="1" x14ac:dyDescent="0.35">
      <c r="B23" s="1074" t="s">
        <v>42</v>
      </c>
      <c r="C23" s="1075">
        <v>29.858931552587645</v>
      </c>
      <c r="D23" s="1076">
        <v>0.28077747273576886</v>
      </c>
      <c r="E23" s="1075">
        <v>58.983966244725735</v>
      </c>
      <c r="F23" s="1076">
        <v>0.14302195026955641</v>
      </c>
      <c r="G23" s="1075">
        <v>85.896921975662138</v>
      </c>
      <c r="H23" s="1076">
        <v>0.13206050090575169</v>
      </c>
      <c r="I23" s="1070"/>
      <c r="J23" s="1070"/>
      <c r="K23" s="1070"/>
      <c r="L23" s="1070"/>
      <c r="M23" s="1070"/>
      <c r="N23" s="1070"/>
      <c r="O23" s="1070"/>
    </row>
    <row r="24" spans="1:15" ht="15" customHeight="1" x14ac:dyDescent="0.35">
      <c r="B24" s="1074" t="s">
        <v>43</v>
      </c>
      <c r="C24" s="1075">
        <v>20.5</v>
      </c>
      <c r="D24" s="1076">
        <v>3.4493013716416956E-2</v>
      </c>
      <c r="E24" s="1075" t="s">
        <v>363</v>
      </c>
      <c r="F24" s="1076" t="s">
        <v>363</v>
      </c>
      <c r="G24" s="1075" t="s">
        <v>363</v>
      </c>
      <c r="H24" s="1076" t="s">
        <v>363</v>
      </c>
      <c r="I24" s="1070"/>
      <c r="J24" s="1070"/>
      <c r="K24" s="1070"/>
      <c r="L24" s="1070"/>
      <c r="M24" s="1070"/>
      <c r="N24" s="1070"/>
      <c r="O24" s="1070"/>
    </row>
    <row r="25" spans="1:15" ht="15" customHeight="1" x14ac:dyDescent="0.35">
      <c r="B25" s="1074" t="s">
        <v>44</v>
      </c>
      <c r="C25" s="1075">
        <v>106.5801393728223</v>
      </c>
      <c r="D25" s="1076">
        <v>0.41571971900357224</v>
      </c>
      <c r="E25" s="1075">
        <v>127.70015220700152</v>
      </c>
      <c r="F25" s="1076">
        <v>0.29047234733753802</v>
      </c>
      <c r="G25" s="1075">
        <v>126.77004219409282</v>
      </c>
      <c r="H25" s="1076">
        <v>0.29295961221888672</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v>20</v>
      </c>
      <c r="D28" s="1079">
        <v>0</v>
      </c>
      <c r="E28" s="1078">
        <v>45</v>
      </c>
      <c r="F28" s="1079">
        <v>0</v>
      </c>
      <c r="G28" s="1078" t="s">
        <v>363</v>
      </c>
      <c r="H28" s="1079" t="s">
        <v>363</v>
      </c>
      <c r="I28" s="1070"/>
      <c r="J28" s="1070"/>
      <c r="K28" s="1070"/>
      <c r="L28" s="1070"/>
      <c r="M28" s="1070"/>
      <c r="N28" s="1070"/>
      <c r="O28" s="1070"/>
    </row>
    <row r="29" spans="1:15" ht="15" customHeight="1" x14ac:dyDescent="0.35">
      <c r="B29" s="1303" t="s">
        <v>0</v>
      </c>
      <c r="C29" s="1304">
        <v>23.672006167551825</v>
      </c>
      <c r="D29" s="1305">
        <v>0.59121866801570755</v>
      </c>
      <c r="E29" s="1304">
        <v>46.547984930352449</v>
      </c>
      <c r="F29" s="1305">
        <v>0.44000271904977506</v>
      </c>
      <c r="G29" s="1304">
        <v>72.724121172849507</v>
      </c>
      <c r="H29" s="1305">
        <v>0.27504623199747574</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1.5" customHeight="1" x14ac:dyDescent="0.35">
      <c r="B32" s="1705" t="s">
        <v>287</v>
      </c>
      <c r="C32" s="1705"/>
      <c r="D32" s="1705"/>
      <c r="E32" s="1705"/>
      <c r="F32" s="1705"/>
      <c r="G32" s="1705"/>
      <c r="H32" s="1705"/>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A1:X40"/>
  <sheetViews>
    <sheetView zoomScale="85" zoomScaleNormal="85" workbookViewId="0"/>
  </sheetViews>
  <sheetFormatPr baseColWidth="10" defaultColWidth="11.453125" defaultRowHeight="14.5" x14ac:dyDescent="0.35"/>
  <cols>
    <col min="1" max="1" width="2" style="666" customWidth="1"/>
    <col min="2" max="2" width="13" style="666" customWidth="1"/>
    <col min="3" max="4" width="9.1796875" style="666" customWidth="1"/>
    <col min="5" max="5" width="9.453125" style="666" customWidth="1"/>
    <col min="6" max="6" width="7.453125" style="666" customWidth="1"/>
    <col min="7" max="7" width="2.26953125" style="666" customWidth="1"/>
    <col min="8" max="8" width="12.54296875" style="666" customWidth="1"/>
    <col min="9" max="10" width="9.1796875" style="666" customWidth="1"/>
    <col min="11" max="11" width="9.453125" style="666" customWidth="1"/>
    <col min="12" max="12" width="7.453125" style="666" customWidth="1"/>
    <col min="13" max="13" width="2.453125" style="666" customWidth="1"/>
    <col min="14" max="14" width="13" style="666" customWidth="1"/>
    <col min="15" max="16" width="9.1796875" style="666" customWidth="1"/>
    <col min="17" max="17" width="9.26953125" style="666" customWidth="1"/>
    <col min="18" max="18" width="7.453125" style="666" customWidth="1"/>
    <col min="19" max="19" width="2.1796875" style="666" customWidth="1"/>
    <col min="20" max="20" width="12.453125" style="666" customWidth="1"/>
    <col min="21" max="22" width="9.1796875" style="666" customWidth="1"/>
    <col min="23" max="23" width="9.26953125" style="666" customWidth="1"/>
    <col min="24" max="24" width="7.453125" style="666" customWidth="1"/>
    <col min="25" max="16384" width="11.453125" style="666"/>
  </cols>
  <sheetData>
    <row r="1" spans="1:24" s="1047" customFormat="1" x14ac:dyDescent="0.35">
      <c r="B1" s="1047" t="s">
        <v>79</v>
      </c>
      <c r="C1" s="1047" t="s">
        <v>66</v>
      </c>
      <c r="F1" s="1047" t="s">
        <v>65</v>
      </c>
      <c r="J1" s="1047" t="s">
        <v>79</v>
      </c>
      <c r="K1" s="1047" t="s">
        <v>67</v>
      </c>
    </row>
    <row r="2" spans="1:24" s="613" customFormat="1" ht="15" customHeight="1" x14ac:dyDescent="0.25"/>
    <row r="3" spans="1:24" s="619" customFormat="1" ht="38.25" customHeight="1" x14ac:dyDescent="0.35">
      <c r="B3" s="1536"/>
      <c r="C3" s="1536"/>
      <c r="D3" s="1536"/>
    </row>
    <row r="4" spans="1:24" s="621" customFormat="1" ht="23.25" customHeight="1" x14ac:dyDescent="0.25">
      <c r="B4" s="1538" t="s">
        <v>450</v>
      </c>
      <c r="C4" s="1538"/>
      <c r="D4" s="1538"/>
      <c r="E4" s="1538"/>
      <c r="F4" s="1538"/>
      <c r="G4" s="1538"/>
      <c r="H4" s="1538"/>
      <c r="I4" s="1538"/>
      <c r="J4" s="1538"/>
      <c r="K4" s="1538"/>
      <c r="L4" s="1538"/>
      <c r="M4" s="1538"/>
      <c r="N4" s="1538"/>
      <c r="O4" s="1538"/>
      <c r="P4" s="1538"/>
      <c r="Q4" s="1538"/>
      <c r="R4" s="1538"/>
      <c r="S4" s="1538"/>
      <c r="T4" s="1538"/>
      <c r="U4" s="1538"/>
      <c r="V4" s="1538"/>
      <c r="W4" s="1016"/>
      <c r="X4" s="1016"/>
    </row>
    <row r="5" spans="1:24" s="621" customFormat="1" ht="15.75" customHeight="1" x14ac:dyDescent="0.25">
      <c r="B5" s="1693" t="str">
        <f>porsaad!$B$6</f>
        <v>Situación a 31 de agosto de 2025</v>
      </c>
      <c r="C5" s="1693"/>
      <c r="D5" s="1693"/>
      <c r="E5" s="1693"/>
      <c r="F5" s="1693"/>
      <c r="G5" s="1693"/>
      <c r="H5" s="1693"/>
      <c r="I5" s="1693"/>
      <c r="J5" s="1693"/>
      <c r="K5" s="1693"/>
      <c r="L5" s="1693"/>
      <c r="M5" s="1693"/>
      <c r="N5" s="1693"/>
      <c r="O5" s="1693"/>
      <c r="P5" s="1693"/>
      <c r="Q5" s="1693"/>
      <c r="R5" s="1693"/>
      <c r="S5" s="1693"/>
      <c r="T5" s="1693"/>
      <c r="U5" s="1693"/>
      <c r="V5" s="1693"/>
      <c r="W5" s="1068"/>
      <c r="X5" s="1068"/>
    </row>
    <row r="7" spans="1:24" ht="16.5" customHeight="1" x14ac:dyDescent="0.35">
      <c r="M7" s="1052"/>
      <c r="S7" s="1052"/>
    </row>
    <row r="8" spans="1:24" ht="16.5" customHeight="1" x14ac:dyDescent="0.35">
      <c r="M8" s="1052"/>
      <c r="S8" s="1052"/>
    </row>
    <row r="9" spans="1:24" ht="15" customHeight="1" x14ac:dyDescent="0.35">
      <c r="B9" s="1702" t="s">
        <v>125</v>
      </c>
      <c r="C9" s="1703"/>
      <c r="D9" s="1703"/>
      <c r="E9" s="1703"/>
      <c r="F9" s="1704"/>
      <c r="G9" s="1052"/>
      <c r="H9" s="1702" t="s">
        <v>127</v>
      </c>
      <c r="I9" s="1703"/>
      <c r="J9" s="1703"/>
      <c r="K9" s="1703"/>
      <c r="L9" s="1704"/>
      <c r="M9" s="113"/>
      <c r="S9" s="113"/>
    </row>
    <row r="10" spans="1:24" ht="15" customHeight="1" x14ac:dyDescent="0.35">
      <c r="B10" s="1063" t="s">
        <v>124</v>
      </c>
      <c r="C10" s="1086" t="s">
        <v>48</v>
      </c>
      <c r="D10" s="1087" t="s">
        <v>33</v>
      </c>
      <c r="E10" s="1087" t="s">
        <v>32</v>
      </c>
      <c r="F10" s="1065" t="s">
        <v>0</v>
      </c>
      <c r="G10" s="1052"/>
      <c r="H10" s="1063" t="s">
        <v>124</v>
      </c>
      <c r="I10" s="1088" t="s">
        <v>48</v>
      </c>
      <c r="J10" s="1087" t="s">
        <v>33</v>
      </c>
      <c r="K10" s="1087" t="s">
        <v>32</v>
      </c>
      <c r="L10" s="1065" t="s">
        <v>0</v>
      </c>
      <c r="M10" s="113"/>
      <c r="S10" s="113"/>
    </row>
    <row r="11" spans="1:24" ht="6" customHeight="1" x14ac:dyDescent="0.35">
      <c r="E11" s="1092"/>
      <c r="M11" s="113"/>
      <c r="S11" s="113"/>
    </row>
    <row r="12" spans="1:24" ht="15.75" customHeight="1" x14ac:dyDescent="0.35">
      <c r="A12" s="1089"/>
      <c r="B12" s="1090" t="s">
        <v>115</v>
      </c>
      <c r="C12" s="1091">
        <v>9.2403840049658254E-3</v>
      </c>
      <c r="D12" s="1091">
        <v>9.3465911292635109E-3</v>
      </c>
      <c r="E12" s="1057">
        <v>1.0381737235957185E-2</v>
      </c>
      <c r="F12" s="1093">
        <v>9.5377559985999096E-3</v>
      </c>
      <c r="G12" s="1052"/>
      <c r="H12" s="1090" t="s">
        <v>115</v>
      </c>
      <c r="I12" s="1091">
        <v>2.5796486365539242E-2</v>
      </c>
      <c r="J12" s="1091">
        <v>1.531581493586945E-2</v>
      </c>
      <c r="K12" s="1091">
        <v>1.1546568923618104E-2</v>
      </c>
      <c r="L12" s="1095">
        <v>1.7264543572732088E-2</v>
      </c>
      <c r="M12" s="113"/>
      <c r="S12" s="113"/>
    </row>
    <row r="13" spans="1:24" ht="15.75" customHeight="1" x14ac:dyDescent="0.35">
      <c r="B13" s="1084" t="s">
        <v>116</v>
      </c>
      <c r="C13" s="1054">
        <v>4.5849233612425849E-4</v>
      </c>
      <c r="D13" s="1054">
        <v>2.2862722911548387E-4</v>
      </c>
      <c r="E13" s="1054">
        <v>1.6418805847620853E-4</v>
      </c>
      <c r="F13" s="1054">
        <v>3.0716260331021281E-4</v>
      </c>
      <c r="G13" s="1094"/>
      <c r="H13" s="1096" t="s">
        <v>116</v>
      </c>
      <c r="I13" s="1054">
        <v>5.9619187850966466E-3</v>
      </c>
      <c r="J13" s="1054">
        <v>1.2507522212651476E-3</v>
      </c>
      <c r="K13" s="1054">
        <v>3.3565607336099137E-4</v>
      </c>
      <c r="L13" s="1097">
        <v>2.3807127258723081E-3</v>
      </c>
      <c r="M13" s="113"/>
      <c r="S13" s="113"/>
    </row>
    <row r="14" spans="1:24" ht="15.75" customHeight="1" x14ac:dyDescent="0.35">
      <c r="B14" s="1082" t="s">
        <v>117</v>
      </c>
      <c r="C14" s="1057">
        <v>3.4034238796916108E-3</v>
      </c>
      <c r="D14" s="1057">
        <v>2.2397718377754183E-3</v>
      </c>
      <c r="E14" s="1057">
        <v>9.9775820150926724E-4</v>
      </c>
      <c r="F14" s="1057">
        <v>2.4301562243287068E-3</v>
      </c>
      <c r="G14" s="1094"/>
      <c r="H14" s="1098" t="s">
        <v>117</v>
      </c>
      <c r="I14" s="1057">
        <v>1.5648232356040594E-2</v>
      </c>
      <c r="J14" s="1057">
        <v>9.0974524773153667E-3</v>
      </c>
      <c r="K14" s="1057">
        <v>7.0219250547119399E-3</v>
      </c>
      <c r="L14" s="1099">
        <v>1.0406865555375641E-2</v>
      </c>
      <c r="M14" s="113"/>
      <c r="S14" s="113"/>
    </row>
    <row r="15" spans="1:24" ht="15.75" customHeight="1" x14ac:dyDescent="0.35">
      <c r="B15" s="1084" t="s">
        <v>118</v>
      </c>
      <c r="C15" s="1054">
        <v>0.94485747942074783</v>
      </c>
      <c r="D15" s="1054">
        <v>0.14772419031085554</v>
      </c>
      <c r="E15" s="1054">
        <v>6.7885447254586216E-3</v>
      </c>
      <c r="F15" s="1054">
        <v>0.4387424905886807</v>
      </c>
      <c r="G15" s="1094"/>
      <c r="H15" s="1096" t="s">
        <v>118</v>
      </c>
      <c r="I15" s="1054">
        <v>0.26164595152512521</v>
      </c>
      <c r="J15" s="1054">
        <v>0.13696916777779089</v>
      </c>
      <c r="K15" s="1054">
        <v>1.4339227453981552E-2</v>
      </c>
      <c r="L15" s="1097">
        <v>0.13479472917204588</v>
      </c>
      <c r="M15" s="113"/>
      <c r="S15" s="113"/>
    </row>
    <row r="16" spans="1:24" ht="15.75" customHeight="1" x14ac:dyDescent="0.35">
      <c r="B16" s="1082" t="s">
        <v>119</v>
      </c>
      <c r="C16" s="1057">
        <v>4.4262144756611107E-3</v>
      </c>
      <c r="D16" s="1057">
        <v>0.25177282978509041</v>
      </c>
      <c r="E16" s="1057">
        <v>0.18888573142622589</v>
      </c>
      <c r="F16" s="1057">
        <v>0.13735025823088626</v>
      </c>
      <c r="G16" s="1094"/>
      <c r="H16" s="1098" t="s">
        <v>119</v>
      </c>
      <c r="I16" s="1057">
        <v>0.23404501032148167</v>
      </c>
      <c r="J16" s="1057">
        <v>0.10581835773873438</v>
      </c>
      <c r="K16" s="1057">
        <v>0.18121400088613204</v>
      </c>
      <c r="L16" s="1099">
        <v>0.16926692428545795</v>
      </c>
      <c r="M16" s="113"/>
      <c r="S16" s="113"/>
    </row>
    <row r="17" spans="2:19" ht="15.75" customHeight="1" x14ac:dyDescent="0.35">
      <c r="B17" s="1084" t="s">
        <v>120</v>
      </c>
      <c r="C17" s="1054">
        <v>2.662782413644732E-3</v>
      </c>
      <c r="D17" s="1054">
        <v>0.5533670203284482</v>
      </c>
      <c r="E17" s="1054">
        <v>0.23148621767547597</v>
      </c>
      <c r="F17" s="1054">
        <v>0.25746655142116281</v>
      </c>
      <c r="G17" s="1094"/>
      <c r="H17" s="1096" t="s">
        <v>120</v>
      </c>
      <c r="I17" s="1054">
        <v>0.39156669986863568</v>
      </c>
      <c r="J17" s="1054">
        <v>0.17370116461551169</v>
      </c>
      <c r="K17" s="1054">
        <v>8.2786213933754918E-2</v>
      </c>
      <c r="L17" s="1097">
        <v>0.21011540329886261</v>
      </c>
      <c r="M17" s="113"/>
      <c r="S17" s="113"/>
    </row>
    <row r="18" spans="2:19" ht="15.75" customHeight="1" x14ac:dyDescent="0.35">
      <c r="B18" s="1082" t="s">
        <v>121</v>
      </c>
      <c r="C18" s="1057">
        <v>3.4820729496575414E-2</v>
      </c>
      <c r="D18" s="1057">
        <v>3.4553711898691011E-2</v>
      </c>
      <c r="E18" s="1057">
        <v>0.52365255280856304</v>
      </c>
      <c r="F18" s="1057">
        <v>0.14531362730461245</v>
      </c>
      <c r="G18" s="1094"/>
      <c r="H18" s="1098" t="s">
        <v>121</v>
      </c>
      <c r="I18" s="1057">
        <v>5.0943368989360936E-2</v>
      </c>
      <c r="J18" s="1057">
        <v>0.23033900105015989</v>
      </c>
      <c r="K18" s="1057">
        <v>0.14874934547065694</v>
      </c>
      <c r="L18" s="1099">
        <v>0.14935908937738235</v>
      </c>
      <c r="M18" s="1052"/>
      <c r="S18" s="1052"/>
    </row>
    <row r="19" spans="2:19" ht="15.75" customHeight="1" x14ac:dyDescent="0.35">
      <c r="B19" s="1084" t="s">
        <v>122</v>
      </c>
      <c r="C19" s="1054">
        <v>7.4064146604687904E-5</v>
      </c>
      <c r="D19" s="1054">
        <v>4.8050468492067799E-4</v>
      </c>
      <c r="E19" s="1054">
        <v>3.701809226105901E-2</v>
      </c>
      <c r="F19" s="1085">
        <v>8.5819802701602253E-3</v>
      </c>
      <c r="G19" s="1052"/>
      <c r="H19" s="1096" t="s">
        <v>122</v>
      </c>
      <c r="I19" s="1054">
        <v>3.8831868116004794E-3</v>
      </c>
      <c r="J19" s="1054">
        <v>0.1153287944400524</v>
      </c>
      <c r="K19" s="1054">
        <v>0.19116284690055182</v>
      </c>
      <c r="L19" s="1097">
        <v>0.10626118694284101</v>
      </c>
    </row>
    <row r="20" spans="2:19" x14ac:dyDescent="0.35">
      <c r="B20" s="1082" t="s">
        <v>123</v>
      </c>
      <c r="C20" s="1057">
        <v>5.6429825984524123E-5</v>
      </c>
      <c r="D20" s="1057">
        <v>2.8675279583975942E-4</v>
      </c>
      <c r="E20" s="1057">
        <v>6.2517760727479402E-4</v>
      </c>
      <c r="F20" s="1083">
        <v>2.7001735825874521E-4</v>
      </c>
      <c r="G20" s="1052"/>
      <c r="H20" s="1100" t="s">
        <v>123</v>
      </c>
      <c r="I20" s="1101">
        <v>1.0509144977119512E-2</v>
      </c>
      <c r="J20" s="1101">
        <v>0.21217949474330081</v>
      </c>
      <c r="K20" s="1101">
        <v>0.36284421530323169</v>
      </c>
      <c r="L20" s="1102">
        <v>0.20015054506943017</v>
      </c>
    </row>
    <row r="21" spans="2:19" x14ac:dyDescent="0.35">
      <c r="B21" s="1300" t="s">
        <v>0</v>
      </c>
      <c r="C21" s="1301">
        <v>1</v>
      </c>
      <c r="D21" s="1301">
        <v>1</v>
      </c>
      <c r="E21" s="1301">
        <v>1</v>
      </c>
      <c r="F21" s="1302">
        <v>1</v>
      </c>
      <c r="G21" s="113"/>
      <c r="H21" s="1059" t="s">
        <v>0</v>
      </c>
      <c r="I21" s="1306">
        <v>1</v>
      </c>
      <c r="J21" s="1306">
        <v>1</v>
      </c>
      <c r="K21" s="1306">
        <v>1</v>
      </c>
      <c r="L21" s="1307">
        <v>1</v>
      </c>
    </row>
    <row r="23" spans="2:19" ht="15" customHeight="1" x14ac:dyDescent="0.35"/>
    <row r="24" spans="2:19" ht="15" customHeight="1" x14ac:dyDescent="0.35">
      <c r="H24" s="700"/>
      <c r="I24" s="700"/>
      <c r="J24" s="700"/>
      <c r="K24" s="700"/>
      <c r="L24" s="700"/>
    </row>
    <row r="25" spans="2:19" ht="15" customHeight="1" x14ac:dyDescent="0.35">
      <c r="B25" s="1702" t="s">
        <v>126</v>
      </c>
      <c r="C25" s="1703"/>
      <c r="D25" s="1703"/>
      <c r="E25" s="1703"/>
      <c r="F25" s="1704"/>
      <c r="H25" s="700" t="s">
        <v>128</v>
      </c>
      <c r="I25" s="700"/>
      <c r="J25" s="700"/>
      <c r="K25" s="700"/>
      <c r="L25" s="700"/>
    </row>
    <row r="26" spans="2:19" ht="15" customHeight="1" x14ac:dyDescent="0.35">
      <c r="B26" s="1063" t="s">
        <v>124</v>
      </c>
      <c r="C26" s="1088" t="s">
        <v>48</v>
      </c>
      <c r="D26" s="1087" t="s">
        <v>33</v>
      </c>
      <c r="E26" s="1087" t="s">
        <v>32</v>
      </c>
      <c r="F26" s="1065" t="s">
        <v>0</v>
      </c>
      <c r="H26" s="700" t="s">
        <v>124</v>
      </c>
      <c r="I26" s="700" t="s">
        <v>48</v>
      </c>
      <c r="J26" s="700" t="s">
        <v>33</v>
      </c>
      <c r="K26" s="700" t="s">
        <v>32</v>
      </c>
      <c r="L26" s="700" t="s">
        <v>0</v>
      </c>
    </row>
    <row r="27" spans="2:19" ht="7.5" customHeight="1" x14ac:dyDescent="0.35">
      <c r="H27" s="700" t="s">
        <v>115</v>
      </c>
      <c r="I27" s="700">
        <v>2.1696751643330573E-2</v>
      </c>
      <c r="J27" s="700">
        <v>1.1960742902215001E-2</v>
      </c>
      <c r="K27" s="700">
        <v>2.5850950174646139E-3</v>
      </c>
      <c r="L27" s="700">
        <v>1.1473116702382272E-2</v>
      </c>
    </row>
    <row r="28" spans="2:19" x14ac:dyDescent="0.35">
      <c r="B28" s="1090" t="s">
        <v>115</v>
      </c>
      <c r="C28" s="1091">
        <v>2.2899015342340279E-4</v>
      </c>
      <c r="D28" s="1091">
        <v>0</v>
      </c>
      <c r="E28" s="1091">
        <v>1.3025073266037122E-3</v>
      </c>
      <c r="F28" s="1095">
        <v>4.4212574056061546E-4</v>
      </c>
      <c r="H28" s="700" t="s">
        <v>116</v>
      </c>
      <c r="I28" s="700">
        <v>4.1526159907522044E-2</v>
      </c>
      <c r="J28" s="700">
        <v>1.7426048127443333E-2</v>
      </c>
      <c r="K28" s="700">
        <v>1.8549579022535165E-2</v>
      </c>
      <c r="L28" s="700">
        <v>2.4092829570375247E-2</v>
      </c>
    </row>
    <row r="29" spans="2:19" ht="15.75" customHeight="1" x14ac:dyDescent="0.35">
      <c r="B29" s="1096" t="s">
        <v>116</v>
      </c>
      <c r="C29" s="1054">
        <v>1.3739409205404168E-3</v>
      </c>
      <c r="D29" s="1054">
        <v>2.5833118057349522E-4</v>
      </c>
      <c r="E29" s="1054">
        <v>3.2562683165092806E-4</v>
      </c>
      <c r="F29" s="1097">
        <v>7.0740118489698474E-4</v>
      </c>
      <c r="H29" s="700" t="s">
        <v>117</v>
      </c>
      <c r="I29" s="700">
        <v>8.3414844353851311E-2</v>
      </c>
      <c r="J29" s="702">
        <v>4.5334448232611665E-2</v>
      </c>
      <c r="K29" s="702">
        <v>2.9305124245091366E-2</v>
      </c>
      <c r="L29" s="700">
        <v>5.0112155350364729E-2</v>
      </c>
    </row>
    <row r="30" spans="2:19" ht="15.75" customHeight="1" x14ac:dyDescent="0.35">
      <c r="B30" s="1098" t="s">
        <v>117</v>
      </c>
      <c r="C30" s="1057">
        <v>6.6407144492786809E-3</v>
      </c>
      <c r="D30" s="1057">
        <v>1.2916559028674762E-3</v>
      </c>
      <c r="E30" s="1057">
        <v>0</v>
      </c>
      <c r="F30" s="1099">
        <v>3.0064550358121851E-3</v>
      </c>
      <c r="H30" s="700" t="s">
        <v>118</v>
      </c>
      <c r="I30" s="700">
        <v>0.68189497732511606</v>
      </c>
      <c r="J30" s="702">
        <v>0.12110306065712968</v>
      </c>
      <c r="K30" s="702">
        <v>9.1153660926316493E-2</v>
      </c>
      <c r="L30" s="700">
        <v>0.25812544942634419</v>
      </c>
    </row>
    <row r="31" spans="2:19" ht="15.75" customHeight="1" x14ac:dyDescent="0.35">
      <c r="B31" s="1096" t="s">
        <v>118</v>
      </c>
      <c r="C31" s="1054">
        <v>0.12960842683764598</v>
      </c>
      <c r="D31" s="1054">
        <v>5.5541203823301473E-2</v>
      </c>
      <c r="E31" s="1054">
        <v>1.9537609899055682E-3</v>
      </c>
      <c r="F31" s="1097">
        <v>6.959059156424087E-2</v>
      </c>
      <c r="H31" s="700" t="s">
        <v>119</v>
      </c>
      <c r="I31" s="700">
        <v>0.10526891796685295</v>
      </c>
      <c r="J31" s="700">
        <v>0.48961462701877945</v>
      </c>
      <c r="K31" s="700">
        <v>0.10655352032371811</v>
      </c>
      <c r="L31" s="700">
        <v>0.26524293170866081</v>
      </c>
    </row>
    <row r="32" spans="2:19" ht="15.75" customHeight="1" x14ac:dyDescent="0.35">
      <c r="B32" s="1098" t="s">
        <v>119</v>
      </c>
      <c r="C32" s="1057">
        <v>0.16670483169223724</v>
      </c>
      <c r="D32" s="1057">
        <v>4.494962541978817E-2</v>
      </c>
      <c r="E32" s="1057">
        <v>6.0892217518723542E-2</v>
      </c>
      <c r="F32" s="1099">
        <v>9.6294986294102047E-2</v>
      </c>
      <c r="H32" s="700" t="s">
        <v>120</v>
      </c>
      <c r="I32" s="700">
        <v>5.922146145269739E-2</v>
      </c>
      <c r="J32" s="700">
        <v>0.21355206048041239</v>
      </c>
      <c r="K32" s="700">
        <v>0.38330814664740298</v>
      </c>
      <c r="L32" s="700">
        <v>0.22803490231573073</v>
      </c>
    </row>
    <row r="33" spans="2:12" ht="15.75" customHeight="1" x14ac:dyDescent="0.35">
      <c r="B33" s="1096" t="s">
        <v>120</v>
      </c>
      <c r="C33" s="1054">
        <v>0.60293107396381951</v>
      </c>
      <c r="D33" s="1054">
        <v>0.13149057091190908</v>
      </c>
      <c r="E33" s="1054">
        <v>4.0703353956366005E-2</v>
      </c>
      <c r="F33" s="1097">
        <v>0.28888495888230614</v>
      </c>
      <c r="H33" s="700" t="s">
        <v>121</v>
      </c>
      <c r="I33" s="700">
        <v>9.2341156111274509E-4</v>
      </c>
      <c r="J33" s="700">
        <v>8.0527048519669492E-2</v>
      </c>
      <c r="K33" s="700">
        <v>0.14948159711266476</v>
      </c>
      <c r="L33" s="700">
        <v>8.2000407837637693E-2</v>
      </c>
    </row>
    <row r="34" spans="2:12" ht="15.75" customHeight="1" x14ac:dyDescent="0.35">
      <c r="B34" s="1098" t="s">
        <v>121</v>
      </c>
      <c r="C34" s="1057">
        <v>8.1749484772154796E-2</v>
      </c>
      <c r="D34" s="1057">
        <v>0.10927408938258848</v>
      </c>
      <c r="E34" s="1057">
        <v>4.0703353956366005E-2</v>
      </c>
      <c r="F34" s="1099">
        <v>8.0024759041471397E-2</v>
      </c>
      <c r="H34" s="700" t="s">
        <v>122</v>
      </c>
      <c r="I34" s="700">
        <v>7.7976976271742918E-4</v>
      </c>
      <c r="J34" s="700">
        <v>9.0987849609282401E-3</v>
      </c>
      <c r="K34" s="700">
        <v>0.13038400008856857</v>
      </c>
      <c r="L34" s="700">
        <v>4.6133949621319177E-2</v>
      </c>
    </row>
    <row r="35" spans="2:12" ht="15.75" customHeight="1" x14ac:dyDescent="0.35">
      <c r="B35" s="1096" t="s">
        <v>122</v>
      </c>
      <c r="C35" s="1054">
        <v>5.0377833753148613E-3</v>
      </c>
      <c r="D35" s="1054">
        <v>0.42908809093257555</v>
      </c>
      <c r="E35" s="1054">
        <v>0.15662650602409639</v>
      </c>
      <c r="F35" s="1097">
        <v>0.19135202051463437</v>
      </c>
      <c r="H35" s="700" t="s">
        <v>123</v>
      </c>
      <c r="I35" s="700">
        <v>5.2737060267994554E-3</v>
      </c>
      <c r="J35" s="700">
        <v>1.1383179100810744E-2</v>
      </c>
      <c r="K35" s="700">
        <v>8.8679276616237937E-2</v>
      </c>
      <c r="L35" s="700">
        <v>3.4784257467185171E-2</v>
      </c>
    </row>
    <row r="36" spans="2:12" x14ac:dyDescent="0.35">
      <c r="B36" s="1100" t="s">
        <v>123</v>
      </c>
      <c r="C36" s="1101">
        <v>5.7247538355850698E-3</v>
      </c>
      <c r="D36" s="1101">
        <v>0.22810643244639628</v>
      </c>
      <c r="E36" s="1101">
        <v>0.69749267339628784</v>
      </c>
      <c r="F36" s="1102">
        <v>0.26969670174197541</v>
      </c>
      <c r="H36" s="700" t="s">
        <v>0</v>
      </c>
      <c r="I36" s="700">
        <v>0.99999999999999989</v>
      </c>
      <c r="J36" s="700">
        <v>1</v>
      </c>
      <c r="K36" s="700">
        <v>1</v>
      </c>
      <c r="L36" s="700">
        <v>1.0000000000000002</v>
      </c>
    </row>
    <row r="37" spans="2:12" x14ac:dyDescent="0.35">
      <c r="B37" s="1059" t="s">
        <v>0</v>
      </c>
      <c r="C37" s="1306">
        <f>SUM(C28:C36)</f>
        <v>1</v>
      </c>
      <c r="D37" s="1306">
        <f>SUM(D28:D36)</f>
        <v>1</v>
      </c>
      <c r="E37" s="1306">
        <f>SUM(E28:E36)</f>
        <v>1</v>
      </c>
      <c r="F37" s="1307">
        <f>SUM(F28:F36)</f>
        <v>1</v>
      </c>
    </row>
    <row r="38" spans="2:12" x14ac:dyDescent="0.35">
      <c r="H38" s="700"/>
      <c r="I38" s="700"/>
      <c r="J38" s="700"/>
      <c r="K38" s="700"/>
      <c r="L38" s="700"/>
    </row>
    <row r="39" spans="2:12" x14ac:dyDescent="0.35">
      <c r="H39" s="700"/>
      <c r="I39" s="700"/>
      <c r="J39" s="700"/>
      <c r="K39" s="700"/>
      <c r="L39" s="700"/>
    </row>
    <row r="40" spans="2:12" x14ac:dyDescent="0.35">
      <c r="H40" s="700"/>
      <c r="I40" s="700"/>
      <c r="J40" s="700"/>
      <c r="K40" s="700"/>
      <c r="L40" s="700"/>
    </row>
  </sheetData>
  <mergeCells count="6">
    <mergeCell ref="B3:D3"/>
    <mergeCell ref="B9:F9"/>
    <mergeCell ref="B25:F25"/>
    <mergeCell ref="H9:L9"/>
    <mergeCell ref="B4:V4"/>
    <mergeCell ref="B5:V5"/>
  </mergeCells>
  <conditionalFormatting sqref="C12:C20">
    <cfRule type="colorScale" priority="13">
      <colorScale>
        <cfvo type="min"/>
        <cfvo type="max"/>
        <color rgb="FFFCFCFF"/>
        <color theme="4"/>
      </colorScale>
    </cfRule>
  </conditionalFormatting>
  <conditionalFormatting sqref="C28:C36">
    <cfRule type="colorScale" priority="1">
      <colorScale>
        <cfvo type="min"/>
        <cfvo type="max"/>
        <color rgb="FFFCFCFF"/>
        <color theme="4"/>
      </colorScale>
    </cfRule>
  </conditionalFormatting>
  <conditionalFormatting sqref="D12:D20">
    <cfRule type="colorScale" priority="14">
      <colorScale>
        <cfvo type="min"/>
        <cfvo type="max"/>
        <color rgb="FFFCFCFF"/>
        <color theme="4"/>
      </colorScale>
    </cfRule>
  </conditionalFormatting>
  <conditionalFormatting sqref="D28:D36">
    <cfRule type="colorScale" priority="2">
      <colorScale>
        <cfvo type="min"/>
        <cfvo type="max"/>
        <color rgb="FFFCFCFF"/>
        <color theme="4"/>
      </colorScale>
    </cfRule>
  </conditionalFormatting>
  <conditionalFormatting sqref="E12:E20">
    <cfRule type="colorScale" priority="15">
      <colorScale>
        <cfvo type="min"/>
        <cfvo type="max"/>
        <color rgb="FFFCFCFF"/>
        <color theme="4"/>
      </colorScale>
    </cfRule>
  </conditionalFormatting>
  <conditionalFormatting sqref="E28:E36">
    <cfRule type="colorScale" priority="3">
      <colorScale>
        <cfvo type="min"/>
        <cfvo type="max"/>
        <color rgb="FFFCFCFF"/>
        <color theme="4"/>
      </colorScale>
    </cfRule>
  </conditionalFormatting>
  <conditionalFormatting sqref="I12:I20">
    <cfRule type="colorScale" priority="7">
      <colorScale>
        <cfvo type="min"/>
        <cfvo type="max"/>
        <color rgb="FFFCFCFF"/>
        <color theme="4"/>
      </colorScale>
    </cfRule>
  </conditionalFormatting>
  <conditionalFormatting sqref="J12:J20">
    <cfRule type="colorScale" priority="8">
      <colorScale>
        <cfvo type="min"/>
        <cfvo type="max"/>
        <color rgb="FFFCFCFF"/>
        <color theme="4"/>
      </colorScale>
    </cfRule>
  </conditionalFormatting>
  <conditionalFormatting sqref="K12:K20">
    <cfRule type="colorScale" priority="9">
      <colorScale>
        <cfvo type="min"/>
        <cfvo type="max"/>
        <color rgb="FFFCFCFF"/>
        <color theme="4"/>
      </colorScale>
    </cfRule>
  </conditionalFormatting>
  <printOptions horizontalCentered="1"/>
  <pageMargins left="0" right="0" top="0.43307086614173229" bottom="0.43307086614173229" header="0" footer="0"/>
  <pageSetup paperSize="9" scale="82"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66</v>
      </c>
      <c r="C1" s="700" t="s">
        <v>66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4" t="s">
        <v>457</v>
      </c>
      <c r="C6" s="1554"/>
      <c r="D6" s="1554"/>
      <c r="E6" s="1554"/>
      <c r="F6" s="1554"/>
      <c r="G6" s="1554"/>
      <c r="H6" s="1554"/>
      <c r="I6" s="1554"/>
      <c r="J6" s="1016"/>
      <c r="K6" s="1016"/>
      <c r="L6" s="1016"/>
      <c r="M6" s="1067"/>
      <c r="N6" s="1067"/>
      <c r="O6" s="1067"/>
      <c r="P6" s="1067"/>
      <c r="Q6" s="1067"/>
      <c r="R6" s="1067"/>
    </row>
    <row r="7" spans="1:18" s="621" customFormat="1" ht="15.75" customHeight="1" x14ac:dyDescent="0.25">
      <c r="A7" s="1015"/>
      <c r="B7" s="1693" t="str">
        <f>porsaad!$B$6</f>
        <v>Situación a 31 de agosto de 2025</v>
      </c>
      <c r="C7" s="1693"/>
      <c r="D7" s="1693"/>
      <c r="E7" s="1693"/>
      <c r="F7" s="1693"/>
      <c r="G7" s="1693"/>
      <c r="H7" s="1693"/>
      <c r="I7" s="1693"/>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6" t="s">
        <v>12</v>
      </c>
      <c r="C9" s="1708" t="s">
        <v>48</v>
      </c>
      <c r="D9" s="1708"/>
      <c r="E9" s="1709" t="s">
        <v>33</v>
      </c>
      <c r="F9" s="1710"/>
      <c r="G9" s="1711" t="s">
        <v>32</v>
      </c>
      <c r="H9" s="1712"/>
      <c r="I9" s="1070"/>
      <c r="J9" s="1070"/>
      <c r="K9" s="1070"/>
      <c r="L9" s="1070"/>
      <c r="M9" s="1070"/>
      <c r="N9" s="1070"/>
      <c r="O9" s="1070"/>
    </row>
    <row r="10" spans="1:18" ht="46.5" customHeight="1" x14ac:dyDescent="0.35">
      <c r="B10" s="1707"/>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139.48470952381962</v>
      </c>
      <c r="D11" s="1073">
        <v>0.40235384669459401</v>
      </c>
      <c r="E11" s="1072">
        <v>261.08787219726787</v>
      </c>
      <c r="F11" s="1073">
        <v>0.27166824027948355</v>
      </c>
      <c r="G11" s="1072">
        <v>384.47094607557739</v>
      </c>
      <c r="H11" s="1073">
        <v>0.26731514765878306</v>
      </c>
      <c r="I11" s="1070"/>
      <c r="J11" s="1070"/>
      <c r="K11" s="1070"/>
      <c r="L11" s="1070"/>
      <c r="M11" s="1070"/>
      <c r="N11" s="1070"/>
      <c r="O11" s="1070"/>
    </row>
    <row r="12" spans="1:18" ht="15" customHeight="1" x14ac:dyDescent="0.35">
      <c r="B12" s="1074" t="s">
        <v>7</v>
      </c>
      <c r="C12" s="1075">
        <v>134.54212372326057</v>
      </c>
      <c r="D12" s="1076">
        <v>0.28121937140137099</v>
      </c>
      <c r="E12" s="1075">
        <v>234.58695652172588</v>
      </c>
      <c r="F12" s="1076">
        <v>0.37924537652854839</v>
      </c>
      <c r="G12" s="1075">
        <v>357.41839394497987</v>
      </c>
      <c r="H12" s="1076">
        <v>0.25875495166639312</v>
      </c>
      <c r="I12" s="1070"/>
      <c r="J12" s="1070"/>
      <c r="K12" s="1070"/>
      <c r="L12" s="1070"/>
      <c r="M12" s="1070"/>
      <c r="N12" s="1070"/>
      <c r="O12" s="1070"/>
    </row>
    <row r="13" spans="1:18" ht="15" customHeight="1" x14ac:dyDescent="0.35">
      <c r="B13" s="1074" t="s">
        <v>37</v>
      </c>
      <c r="C13" s="1075">
        <v>121.9463401975552</v>
      </c>
      <c r="D13" s="1076">
        <v>0.28323493072908557</v>
      </c>
      <c r="E13" s="1075">
        <v>207.55565074496488</v>
      </c>
      <c r="F13" s="1076">
        <v>0.33915641768214977</v>
      </c>
      <c r="G13" s="1075">
        <v>285.72715984610397</v>
      </c>
      <c r="H13" s="1076">
        <v>0.37622573664586789</v>
      </c>
      <c r="I13" s="1070"/>
      <c r="J13" s="1070"/>
      <c r="K13" s="1070"/>
      <c r="L13" s="1070"/>
      <c r="M13" s="1070"/>
      <c r="N13" s="1070"/>
      <c r="O13" s="1070"/>
    </row>
    <row r="14" spans="1:18" ht="15" customHeight="1" x14ac:dyDescent="0.35">
      <c r="B14" s="1074" t="s">
        <v>38</v>
      </c>
      <c r="C14" s="1075">
        <v>164.22779482422621</v>
      </c>
      <c r="D14" s="1076">
        <v>0.1310327644302216</v>
      </c>
      <c r="E14" s="1075">
        <v>279.93859125300457</v>
      </c>
      <c r="F14" s="1076">
        <v>0.17965271017806186</v>
      </c>
      <c r="G14" s="1075">
        <v>390.22411751390399</v>
      </c>
      <c r="H14" s="1076">
        <v>0.21601269777580481</v>
      </c>
      <c r="I14" s="1070"/>
      <c r="J14" s="1070"/>
      <c r="K14" s="1070"/>
      <c r="L14" s="1070"/>
      <c r="M14" s="1070"/>
      <c r="N14" s="1070"/>
      <c r="O14" s="1070"/>
    </row>
    <row r="15" spans="1:18" ht="15" customHeight="1" x14ac:dyDescent="0.35">
      <c r="B15" s="1074" t="s">
        <v>6</v>
      </c>
      <c r="C15" s="1075">
        <v>159.84313292433413</v>
      </c>
      <c r="D15" s="1076">
        <v>0.15046943109950758</v>
      </c>
      <c r="E15" s="1075">
        <v>273.32101717018776</v>
      </c>
      <c r="F15" s="1076">
        <v>0.20386272617138054</v>
      </c>
      <c r="G15" s="1075">
        <v>405.34491203643711</v>
      </c>
      <c r="H15" s="1076">
        <v>0.24651296778869339</v>
      </c>
      <c r="I15" s="1070"/>
      <c r="J15" s="1070"/>
      <c r="K15" s="1070"/>
      <c r="L15" s="1070"/>
      <c r="M15" s="1070"/>
      <c r="N15" s="1070"/>
      <c r="O15" s="1070"/>
    </row>
    <row r="16" spans="1:18" ht="15" customHeight="1" x14ac:dyDescent="0.35">
      <c r="B16" s="1074" t="s">
        <v>5</v>
      </c>
      <c r="C16" s="1075">
        <v>133.62739555338391</v>
      </c>
      <c r="D16" s="1076">
        <v>0.3564114245969659</v>
      </c>
      <c r="E16" s="1075">
        <v>218.1668691189077</v>
      </c>
      <c r="F16" s="1076">
        <v>0.33686055607064241</v>
      </c>
      <c r="G16" s="1075">
        <v>298.82709923664396</v>
      </c>
      <c r="H16" s="1076">
        <v>0.34679385167752952</v>
      </c>
      <c r="I16" s="1070"/>
      <c r="J16" s="1070"/>
      <c r="K16" s="1070"/>
      <c r="L16" s="1070"/>
      <c r="M16" s="1070"/>
      <c r="N16" s="1070"/>
      <c r="O16" s="1070"/>
    </row>
    <row r="17" spans="1:15" ht="15" customHeight="1" x14ac:dyDescent="0.35">
      <c r="B17" s="1074" t="s">
        <v>4</v>
      </c>
      <c r="C17" s="1075">
        <v>129.72378181336049</v>
      </c>
      <c r="D17" s="1076">
        <v>0.29583830747397538</v>
      </c>
      <c r="E17" s="1075">
        <v>214.57105438323043</v>
      </c>
      <c r="F17" s="1076">
        <v>0.36495091111258204</v>
      </c>
      <c r="G17" s="1075">
        <v>291.94239900041055</v>
      </c>
      <c r="H17" s="1076">
        <v>0.39341083956037004</v>
      </c>
      <c r="I17" s="1070"/>
      <c r="J17" s="1070"/>
      <c r="K17" s="1070"/>
      <c r="L17" s="1070"/>
      <c r="M17" s="1070"/>
      <c r="N17" s="1070"/>
      <c r="O17" s="1070"/>
    </row>
    <row r="18" spans="1:15" ht="15" customHeight="1" x14ac:dyDescent="0.35">
      <c r="B18" s="1074" t="s">
        <v>40</v>
      </c>
      <c r="C18" s="1075">
        <v>156.87126049237995</v>
      </c>
      <c r="D18" s="1076">
        <v>0.18519142416111786</v>
      </c>
      <c r="E18" s="1075">
        <v>266.71256541509683</v>
      </c>
      <c r="F18" s="1076">
        <v>0.2155793276415652</v>
      </c>
      <c r="G18" s="1075">
        <v>364.11204515736773</v>
      </c>
      <c r="H18" s="1076">
        <v>0.24819488419370825</v>
      </c>
      <c r="I18" s="1070"/>
      <c r="J18" s="1070"/>
      <c r="K18" s="1070"/>
      <c r="L18" s="1070"/>
      <c r="M18" s="1070"/>
      <c r="N18" s="1070"/>
      <c r="O18" s="1070"/>
    </row>
    <row r="19" spans="1:15" ht="15" customHeight="1" x14ac:dyDescent="0.35">
      <c r="B19" s="1074" t="s">
        <v>41</v>
      </c>
      <c r="C19" s="1075">
        <v>176.91591028281249</v>
      </c>
      <c r="D19" s="1076">
        <v>6.0815083316309963E-2</v>
      </c>
      <c r="E19" s="1075">
        <v>293.95655466630046</v>
      </c>
      <c r="F19" s="1076">
        <v>0.17443425051748834</v>
      </c>
      <c r="G19" s="1075">
        <v>404.58843145671523</v>
      </c>
      <c r="H19" s="1076">
        <v>0.23216805157102421</v>
      </c>
      <c r="I19" s="1070"/>
      <c r="J19" s="1070"/>
      <c r="K19" s="1070"/>
      <c r="L19" s="1070"/>
      <c r="M19" s="1070"/>
      <c r="N19" s="1070"/>
      <c r="O19" s="1070"/>
    </row>
    <row r="20" spans="1:15" ht="15" customHeight="1" x14ac:dyDescent="0.35">
      <c r="B20" s="1074" t="s">
        <v>3</v>
      </c>
      <c r="C20" s="1075">
        <v>180.92253494222186</v>
      </c>
      <c r="D20" s="1076">
        <v>0.11666604544940919</v>
      </c>
      <c r="E20" s="1075">
        <v>311.9045694044957</v>
      </c>
      <c r="F20" s="1076">
        <v>0.10185680597480293</v>
      </c>
      <c r="G20" s="1075">
        <v>443.4056146728883</v>
      </c>
      <c r="H20" s="1076">
        <v>0.12018108957572977</v>
      </c>
      <c r="I20" s="1070"/>
      <c r="J20" s="1070"/>
      <c r="K20" s="1070"/>
      <c r="L20" s="1070"/>
      <c r="M20" s="1070"/>
      <c r="N20" s="1070"/>
      <c r="O20" s="1070"/>
    </row>
    <row r="21" spans="1:15" ht="15" customHeight="1" x14ac:dyDescent="0.35">
      <c r="B21" s="1074" t="s">
        <v>2</v>
      </c>
      <c r="C21" s="1075">
        <v>133.63733028222748</v>
      </c>
      <c r="D21" s="1076">
        <v>0.22770472358086036</v>
      </c>
      <c r="E21" s="1075">
        <v>231.19300833635666</v>
      </c>
      <c r="F21" s="1076">
        <v>0.26441803067385394</v>
      </c>
      <c r="G21" s="1075">
        <v>321.42499219157156</v>
      </c>
      <c r="H21" s="1076">
        <v>0.28131589811231239</v>
      </c>
      <c r="I21" s="1070"/>
      <c r="J21" s="1070"/>
      <c r="K21" s="1070"/>
      <c r="L21" s="1070"/>
      <c r="M21" s="1070"/>
      <c r="N21" s="1070"/>
      <c r="O21" s="1070"/>
    </row>
    <row r="22" spans="1:15" ht="15" customHeight="1" x14ac:dyDescent="0.35">
      <c r="B22" s="1074" t="s">
        <v>35</v>
      </c>
      <c r="C22" s="1075">
        <v>354.13868125003614</v>
      </c>
      <c r="D22" s="1076">
        <v>0.31078425766821538</v>
      </c>
      <c r="E22" s="1075">
        <v>373.37399517610987</v>
      </c>
      <c r="F22" s="1076">
        <v>0.20655151626905402</v>
      </c>
      <c r="G22" s="1075">
        <v>391.26272238646305</v>
      </c>
      <c r="H22" s="1076">
        <v>0.19482940327958728</v>
      </c>
      <c r="I22" s="1070"/>
      <c r="J22" s="1070"/>
      <c r="K22" s="1070"/>
      <c r="L22" s="1070"/>
      <c r="M22" s="1070"/>
      <c r="N22" s="1070"/>
      <c r="O22" s="1070"/>
    </row>
    <row r="23" spans="1:15" ht="15" customHeight="1" x14ac:dyDescent="0.35">
      <c r="B23" s="1074" t="s">
        <v>42</v>
      </c>
      <c r="C23" s="1075">
        <v>181.17931355337015</v>
      </c>
      <c r="D23" s="1076">
        <v>9.1643539330985097E-2</v>
      </c>
      <c r="E23" s="1075">
        <v>276.41779170511671</v>
      </c>
      <c r="F23" s="1076">
        <v>0.16078561717441153</v>
      </c>
      <c r="G23" s="1075">
        <v>389.21425017436906</v>
      </c>
      <c r="H23" s="1076">
        <v>0.18592929101051162</v>
      </c>
      <c r="I23" s="1070"/>
      <c r="J23" s="1070"/>
      <c r="K23" s="1070"/>
      <c r="L23" s="1070"/>
      <c r="M23" s="1070"/>
      <c r="N23" s="1070"/>
      <c r="O23" s="1070"/>
    </row>
    <row r="24" spans="1:15" ht="15" customHeight="1" x14ac:dyDescent="0.35">
      <c r="B24" s="1074" t="s">
        <v>43</v>
      </c>
      <c r="C24" s="1075">
        <v>133.83327420944221</v>
      </c>
      <c r="D24" s="1076">
        <v>0.25048583713607026</v>
      </c>
      <c r="E24" s="1075">
        <v>242.59642931146044</v>
      </c>
      <c r="F24" s="1076">
        <v>0.28550197405250877</v>
      </c>
      <c r="G24" s="1075">
        <v>337.6831198239957</v>
      </c>
      <c r="H24" s="1076">
        <v>0.30993508278510373</v>
      </c>
      <c r="I24" s="1070"/>
      <c r="J24" s="1070"/>
      <c r="K24" s="1070"/>
      <c r="L24" s="1070"/>
      <c r="M24" s="1070"/>
      <c r="N24" s="1070"/>
      <c r="O24" s="1070"/>
    </row>
    <row r="25" spans="1:15" ht="15" customHeight="1" x14ac:dyDescent="0.35">
      <c r="B25" s="1074" t="s">
        <v>44</v>
      </c>
      <c r="C25" s="1075">
        <v>108.28600641133812</v>
      </c>
      <c r="D25" s="1076">
        <v>0.37173613979245823</v>
      </c>
      <c r="E25" s="1075">
        <v>235.79509320695348</v>
      </c>
      <c r="F25" s="1076">
        <v>0.46033786602089355</v>
      </c>
      <c r="G25" s="1075">
        <v>291.76780487804888</v>
      </c>
      <c r="H25" s="1076">
        <v>0.45913666665654701</v>
      </c>
      <c r="I25" s="1070"/>
      <c r="J25" s="1070"/>
      <c r="K25" s="1070"/>
      <c r="L25" s="1070"/>
      <c r="M25" s="1070"/>
      <c r="N25" s="1070"/>
      <c r="O25" s="1070"/>
    </row>
    <row r="26" spans="1:15" ht="15" customHeight="1" x14ac:dyDescent="0.35">
      <c r="B26" s="1074" t="s">
        <v>45</v>
      </c>
      <c r="C26" s="1075">
        <v>166.75101194121208</v>
      </c>
      <c r="D26" s="1076">
        <v>0.17493173529117184</v>
      </c>
      <c r="E26" s="1075">
        <v>287.48192541126087</v>
      </c>
      <c r="F26" s="1076">
        <v>0.25379981762177406</v>
      </c>
      <c r="G26" s="1075">
        <v>386.10363100372808</v>
      </c>
      <c r="H26" s="1076">
        <v>0.29625729539295342</v>
      </c>
      <c r="I26" s="1070"/>
      <c r="J26" s="1070"/>
      <c r="K26" s="1070"/>
      <c r="L26" s="1070"/>
      <c r="M26" s="1070"/>
      <c r="N26" s="1070"/>
      <c r="O26" s="1070"/>
    </row>
    <row r="27" spans="1:15" ht="15" customHeight="1" x14ac:dyDescent="0.35">
      <c r="B27" s="1074" t="s">
        <v>46</v>
      </c>
      <c r="C27" s="1075">
        <v>165.35333333333332</v>
      </c>
      <c r="D27" s="1076">
        <v>0.21415295816946392</v>
      </c>
      <c r="E27" s="1075">
        <v>204.8042647058812</v>
      </c>
      <c r="F27" s="1076">
        <v>0.37588927353468576</v>
      </c>
      <c r="G27" s="1075">
        <v>282.2516952789685</v>
      </c>
      <c r="H27" s="1076">
        <v>0.41454620521382446</v>
      </c>
      <c r="I27" s="1070"/>
      <c r="J27" s="1070"/>
      <c r="K27" s="1070"/>
      <c r="L27" s="1070"/>
      <c r="M27" s="1070"/>
      <c r="N27" s="1070"/>
      <c r="O27" s="1070"/>
    </row>
    <row r="28" spans="1:15" ht="15" customHeight="1" x14ac:dyDescent="0.35">
      <c r="B28" s="1077" t="s">
        <v>1</v>
      </c>
      <c r="C28" s="1078">
        <v>172.95503731343283</v>
      </c>
      <c r="D28" s="1079">
        <v>0.10015442197777553</v>
      </c>
      <c r="E28" s="1078">
        <v>280.30156498673455</v>
      </c>
      <c r="F28" s="1079">
        <v>0.23023236158314653</v>
      </c>
      <c r="G28" s="1078">
        <v>380.15559347180891</v>
      </c>
      <c r="H28" s="1079">
        <v>0.28161338050088847</v>
      </c>
      <c r="I28" s="1070"/>
      <c r="J28" s="1070"/>
      <c r="K28" s="1070"/>
      <c r="L28" s="1070"/>
      <c r="M28" s="1070"/>
      <c r="N28" s="1070"/>
      <c r="O28" s="1070"/>
    </row>
    <row r="29" spans="1:15" ht="15" customHeight="1" x14ac:dyDescent="0.35">
      <c r="B29" s="1303" t="s">
        <v>0</v>
      </c>
      <c r="C29" s="1304">
        <v>171.48135867494986</v>
      </c>
      <c r="D29" s="1305">
        <v>0.33580888020580352</v>
      </c>
      <c r="E29" s="1304">
        <v>278.23887927890041</v>
      </c>
      <c r="F29" s="1305">
        <v>0.25075131278881901</v>
      </c>
      <c r="G29" s="1304">
        <v>384.62580661283039</v>
      </c>
      <c r="H29" s="1305">
        <v>0.26017178823384446</v>
      </c>
      <c r="I29" s="672"/>
      <c r="J29" s="672"/>
      <c r="K29" s="672"/>
      <c r="L29" s="672"/>
      <c r="M29" s="672"/>
      <c r="N29" s="672"/>
      <c r="O29" s="672"/>
    </row>
    <row r="30" spans="1:15" ht="7.5" customHeight="1"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15" customHeight="1" x14ac:dyDescent="0.35">
      <c r="B32" s="1705" t="s">
        <v>288</v>
      </c>
      <c r="C32" s="1705"/>
      <c r="D32" s="1705"/>
      <c r="E32" s="1705"/>
      <c r="F32" s="1705"/>
      <c r="G32" s="1705"/>
      <c r="H32" s="1705"/>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8">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65</v>
      </c>
      <c r="C1" s="700" t="s">
        <v>65</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4" t="s">
        <v>456</v>
      </c>
      <c r="C6" s="1554"/>
      <c r="D6" s="1554"/>
      <c r="E6" s="1554"/>
      <c r="F6" s="1554"/>
      <c r="G6" s="1554"/>
      <c r="H6" s="1554"/>
      <c r="I6" s="1554"/>
      <c r="J6" s="1016"/>
      <c r="K6" s="1016"/>
      <c r="L6" s="1016"/>
      <c r="M6" s="1067"/>
      <c r="N6" s="1067"/>
      <c r="O6" s="1067"/>
      <c r="P6" s="1067"/>
      <c r="Q6" s="1067"/>
      <c r="R6" s="1067"/>
    </row>
    <row r="7" spans="1:18" s="621" customFormat="1" ht="15.75" customHeight="1" x14ac:dyDescent="0.25">
      <c r="A7" s="1015"/>
      <c r="B7" s="1693" t="str">
        <f>porsaad!$B$6</f>
        <v>Situación a 31 de agosto de 2025</v>
      </c>
      <c r="C7" s="1693"/>
      <c r="D7" s="1693"/>
      <c r="E7" s="1693"/>
      <c r="F7" s="1693"/>
      <c r="G7" s="1693"/>
      <c r="H7" s="1693"/>
      <c r="I7" s="1693"/>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6" t="s">
        <v>12</v>
      </c>
      <c r="C9" s="1708" t="s">
        <v>48</v>
      </c>
      <c r="D9" s="1708"/>
      <c r="E9" s="1709" t="s">
        <v>33</v>
      </c>
      <c r="F9" s="1710"/>
      <c r="G9" s="1711" t="s">
        <v>32</v>
      </c>
      <c r="H9" s="1712"/>
      <c r="I9" s="1070"/>
      <c r="J9" s="1070"/>
      <c r="K9" s="1070"/>
      <c r="L9" s="1070"/>
      <c r="M9" s="1070"/>
      <c r="N9" s="1070"/>
      <c r="O9" s="1070"/>
    </row>
    <row r="10" spans="1:18" ht="46.5" customHeight="1" x14ac:dyDescent="0.35">
      <c r="B10" s="1707"/>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v>186.65249999999997</v>
      </c>
      <c r="F11" s="1073">
        <v>0.69045543617573379</v>
      </c>
      <c r="G11" s="1072">
        <v>691.10749999999985</v>
      </c>
      <c r="H11" s="1073">
        <v>0.2339074510107762</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345.66666666666669</v>
      </c>
      <c r="D13" s="1076">
        <v>0.16299526256689462</v>
      </c>
      <c r="E13" s="1075">
        <v>484.3866666666666</v>
      </c>
      <c r="F13" s="1076">
        <v>0.31126752155744036</v>
      </c>
      <c r="G13" s="1075">
        <v>830.23363636363638</v>
      </c>
      <c r="H13" s="1076">
        <v>0.24790812591114228</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231.07499999999999</v>
      </c>
      <c r="D15" s="1076">
        <v>0.31258663939502684</v>
      </c>
      <c r="E15" s="1075">
        <v>513.66499999999996</v>
      </c>
      <c r="F15" s="1076">
        <v>0.23163902167805936</v>
      </c>
      <c r="G15" s="1075">
        <v>537.21571428571428</v>
      </c>
      <c r="H15" s="1076">
        <v>0.24046069270007614</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v>308.81433689024379</v>
      </c>
      <c r="D17" s="1076">
        <v>0.46798742884548639</v>
      </c>
      <c r="E17" s="1075">
        <v>559.17096051227259</v>
      </c>
      <c r="F17" s="1076">
        <v>0.49357851792499774</v>
      </c>
      <c r="G17" s="1075">
        <v>705.89221864951662</v>
      </c>
      <c r="H17" s="1076">
        <v>0.43609318796716623</v>
      </c>
      <c r="I17" s="1070"/>
      <c r="J17" s="1070"/>
      <c r="K17" s="1070"/>
      <c r="L17" s="1070"/>
      <c r="M17" s="1070"/>
      <c r="N17" s="1070"/>
      <c r="O17" s="1070"/>
    </row>
    <row r="18" spans="1:15" ht="15" customHeight="1" x14ac:dyDescent="0.35">
      <c r="B18" s="1074" t="s">
        <v>40</v>
      </c>
      <c r="C18" s="1075">
        <v>157.63</v>
      </c>
      <c r="D18" s="1076">
        <v>0</v>
      </c>
      <c r="E18" s="1075">
        <v>741.42333333333329</v>
      </c>
      <c r="F18" s="1076">
        <v>0.13684187999392131</v>
      </c>
      <c r="G18" s="1075">
        <v>879.87000000000012</v>
      </c>
      <c r="H18" s="1076">
        <v>0.46366147056633489</v>
      </c>
      <c r="I18" s="1070"/>
      <c r="J18" s="1070"/>
      <c r="K18" s="1070"/>
      <c r="L18" s="1070"/>
      <c r="M18" s="1070"/>
      <c r="N18" s="1070"/>
      <c r="O18" s="1070"/>
    </row>
    <row r="19" spans="1:15" ht="15" customHeight="1" x14ac:dyDescent="0.35">
      <c r="B19" s="1074" t="s">
        <v>41</v>
      </c>
      <c r="C19" s="1075">
        <v>221.44874999999999</v>
      </c>
      <c r="D19" s="1076">
        <v>0.41039169075026039</v>
      </c>
      <c r="E19" s="1075">
        <v>563.49222222222227</v>
      </c>
      <c r="F19" s="1076">
        <v>0.47440624594357844</v>
      </c>
      <c r="G19" s="1075">
        <v>799.36796874999959</v>
      </c>
      <c r="H19" s="1076">
        <v>0.50494006501311495</v>
      </c>
      <c r="I19" s="1070"/>
      <c r="J19" s="1070"/>
      <c r="K19" s="1070"/>
      <c r="L19" s="1070"/>
      <c r="M19" s="1070"/>
      <c r="N19" s="1070"/>
      <c r="O19" s="1070"/>
    </row>
    <row r="20" spans="1:15" ht="15" customHeight="1" x14ac:dyDescent="0.35">
      <c r="B20" s="1074" t="s">
        <v>3</v>
      </c>
      <c r="C20" s="1075">
        <v>301.03927083333332</v>
      </c>
      <c r="D20" s="1076">
        <v>4.4700131058306301E-2</v>
      </c>
      <c r="E20" s="1075">
        <v>1340.5164646464648</v>
      </c>
      <c r="F20" s="1076">
        <v>0.2670044022095116</v>
      </c>
      <c r="G20" s="1075">
        <v>1443.0424999999998</v>
      </c>
      <c r="H20" s="1076">
        <v>0.20081329338746426</v>
      </c>
      <c r="I20" s="1070"/>
      <c r="J20" s="1070"/>
      <c r="K20" s="1070"/>
      <c r="L20" s="1070"/>
      <c r="M20" s="1070"/>
      <c r="N20" s="1070"/>
      <c r="O20" s="1070"/>
    </row>
    <row r="21" spans="1:15" ht="15" customHeight="1" x14ac:dyDescent="0.35">
      <c r="B21" s="1074" t="s">
        <v>2</v>
      </c>
      <c r="C21" s="1075" t="s">
        <v>363</v>
      </c>
      <c r="D21" s="1076" t="s">
        <v>363</v>
      </c>
      <c r="E21" s="1075" t="s">
        <v>363</v>
      </c>
      <c r="F21" s="1076" t="s">
        <v>363</v>
      </c>
      <c r="G21" s="1075" t="s">
        <v>363</v>
      </c>
      <c r="H21" s="1076" t="s">
        <v>363</v>
      </c>
      <c r="I21" s="1070"/>
      <c r="J21" s="1070"/>
      <c r="K21" s="1070"/>
      <c r="L21" s="1070"/>
      <c r="M21" s="1070"/>
      <c r="N21" s="1070"/>
      <c r="O21" s="1070"/>
    </row>
    <row r="22" spans="1:15" ht="15" customHeight="1" x14ac:dyDescent="0.35">
      <c r="B22" s="1074" t="s">
        <v>35</v>
      </c>
      <c r="C22" s="1075">
        <v>1950</v>
      </c>
      <c r="D22" s="1076">
        <v>0</v>
      </c>
      <c r="E22" s="1075">
        <v>1798.0474545454542</v>
      </c>
      <c r="F22" s="1076">
        <v>0.15059675088388788</v>
      </c>
      <c r="G22" s="1075">
        <v>1836.1372093023253</v>
      </c>
      <c r="H22" s="1076">
        <v>0.15414773404706361</v>
      </c>
      <c r="I22" s="1070"/>
      <c r="J22" s="1070"/>
      <c r="K22" s="1070"/>
      <c r="L22" s="1070"/>
      <c r="M22" s="1070"/>
      <c r="N22" s="1070"/>
      <c r="O22" s="1070"/>
    </row>
    <row r="23" spans="1:15" ht="15" customHeight="1" x14ac:dyDescent="0.35">
      <c r="B23" s="1074" t="s">
        <v>42</v>
      </c>
      <c r="C23" s="1075">
        <v>314.83333333333331</v>
      </c>
      <c r="D23" s="1076">
        <v>3.6676565538913256E-3</v>
      </c>
      <c r="E23" s="1075">
        <v>539.0752941176471</v>
      </c>
      <c r="F23" s="1076">
        <v>0.31841085370925537</v>
      </c>
      <c r="G23" s="1075">
        <v>549.1212121212119</v>
      </c>
      <c r="H23" s="1076">
        <v>0.30664605426459868</v>
      </c>
      <c r="I23" s="1070"/>
      <c r="J23" s="1070"/>
      <c r="K23" s="1070"/>
      <c r="L23" s="1070"/>
      <c r="M23" s="1070"/>
      <c r="N23" s="1070"/>
      <c r="O23" s="1070"/>
    </row>
    <row r="24" spans="1:15" ht="15" customHeight="1" x14ac:dyDescent="0.35">
      <c r="B24" s="1074" t="s">
        <v>43</v>
      </c>
      <c r="C24" s="1075">
        <v>233.93</v>
      </c>
      <c r="D24" s="1076">
        <v>0</v>
      </c>
      <c r="E24" s="1075">
        <v>570.84</v>
      </c>
      <c r="F24" s="1076">
        <v>0</v>
      </c>
      <c r="G24" s="1075">
        <v>338.44499999999999</v>
      </c>
      <c r="H24" s="1076">
        <v>1.2819620613932949</v>
      </c>
      <c r="I24" s="1070"/>
      <c r="J24" s="1070"/>
      <c r="K24" s="1070"/>
      <c r="L24" s="1070"/>
      <c r="M24" s="1070"/>
      <c r="N24" s="1070"/>
      <c r="O24" s="1070"/>
    </row>
    <row r="25" spans="1:15" ht="15" customHeight="1" x14ac:dyDescent="0.35">
      <c r="B25" s="1074" t="s">
        <v>44</v>
      </c>
      <c r="C25" s="1075">
        <v>579.16384615384618</v>
      </c>
      <c r="D25" s="1076">
        <v>0.14880458078586989</v>
      </c>
      <c r="E25" s="1075">
        <v>985.75866666666661</v>
      </c>
      <c r="F25" s="1076">
        <v>0.49428780315054388</v>
      </c>
      <c r="G25" s="1075">
        <v>1078.2290909090909</v>
      </c>
      <c r="H25" s="1076">
        <v>0.38004178116266096</v>
      </c>
      <c r="I25" s="1070"/>
      <c r="J25" s="1070"/>
      <c r="K25" s="1070"/>
      <c r="L25" s="1070"/>
      <c r="M25" s="1070"/>
      <c r="N25" s="1070"/>
      <c r="O25" s="1070"/>
    </row>
    <row r="26" spans="1:15" ht="15" customHeight="1" x14ac:dyDescent="0.35">
      <c r="B26" s="1074" t="s">
        <v>45</v>
      </c>
      <c r="C26" s="1075">
        <v>291.49539333805831</v>
      </c>
      <c r="D26" s="1076">
        <v>0.19218272518743978</v>
      </c>
      <c r="E26" s="1075">
        <v>507.7655526897563</v>
      </c>
      <c r="F26" s="1076">
        <v>0.29882948352643629</v>
      </c>
      <c r="G26" s="1075">
        <v>809.69926852743288</v>
      </c>
      <c r="H26" s="1076">
        <v>0.30090531167872625</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298.31941378520668</v>
      </c>
      <c r="D29" s="1305">
        <v>0.32323305201678598</v>
      </c>
      <c r="E29" s="1304">
        <v>561.91979591836514</v>
      </c>
      <c r="F29" s="1305">
        <v>0.50441430152323063</v>
      </c>
      <c r="G29" s="1304">
        <v>830.87581895148367</v>
      </c>
      <c r="H29" s="1305">
        <v>0.40933280634649233</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05" t="s">
        <v>288</v>
      </c>
      <c r="C32" s="1705"/>
      <c r="D32" s="1705"/>
      <c r="E32" s="1705"/>
      <c r="F32" s="1705"/>
      <c r="G32" s="1705"/>
      <c r="H32" s="1705"/>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193</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4" t="s">
        <v>455</v>
      </c>
      <c r="C6" s="1554"/>
      <c r="D6" s="1554"/>
      <c r="E6" s="1554"/>
      <c r="F6" s="1554"/>
      <c r="G6" s="1554"/>
      <c r="H6" s="1554"/>
      <c r="I6" s="1554"/>
      <c r="J6" s="1016"/>
      <c r="K6" s="1016"/>
      <c r="L6" s="1016"/>
      <c r="M6" s="1067"/>
      <c r="N6" s="1067"/>
      <c r="O6" s="1067"/>
      <c r="P6" s="1067"/>
      <c r="Q6" s="1067"/>
      <c r="R6" s="1067"/>
    </row>
    <row r="7" spans="1:18" s="621" customFormat="1" ht="15.75" customHeight="1" x14ac:dyDescent="0.25">
      <c r="A7" s="1015"/>
      <c r="B7" s="1693" t="str">
        <f>porsaad!$B$6</f>
        <v>Situación a 31 de agosto de 2025</v>
      </c>
      <c r="C7" s="1693"/>
      <c r="D7" s="1693"/>
      <c r="E7" s="1693"/>
      <c r="F7" s="1693"/>
      <c r="G7" s="1693"/>
      <c r="H7" s="1693"/>
      <c r="I7" s="1693"/>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6" t="s">
        <v>12</v>
      </c>
      <c r="C9" s="1708" t="s">
        <v>48</v>
      </c>
      <c r="D9" s="1708"/>
      <c r="E9" s="1709" t="s">
        <v>33</v>
      </c>
      <c r="F9" s="1710"/>
      <c r="G9" s="1711" t="s">
        <v>32</v>
      </c>
      <c r="H9" s="1712"/>
      <c r="I9" s="1070"/>
      <c r="J9" s="1070"/>
      <c r="K9" s="1070"/>
      <c r="L9" s="1070"/>
      <c r="M9" s="1070"/>
      <c r="N9" s="1070"/>
      <c r="O9" s="1070"/>
    </row>
    <row r="10" spans="1:18" ht="46.5" customHeight="1" x14ac:dyDescent="0.35">
      <c r="B10" s="1707"/>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170.32432835820893</v>
      </c>
      <c r="D13" s="1076">
        <v>0.17328218548400881</v>
      </c>
      <c r="E13" s="1075">
        <v>263.64962616822373</v>
      </c>
      <c r="F13" s="1076">
        <v>0.22867917531377527</v>
      </c>
      <c r="G13" s="1075">
        <v>420.00972222222265</v>
      </c>
      <c r="H13" s="1076">
        <v>0.22155655824729112</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235.12860595130527</v>
      </c>
      <c r="D15" s="1076">
        <v>0.49040051455628059</v>
      </c>
      <c r="E15" s="1075">
        <v>343.10811445148647</v>
      </c>
      <c r="F15" s="1076">
        <v>0.45330993411684462</v>
      </c>
      <c r="G15" s="1075">
        <v>572.91128685259298</v>
      </c>
      <c r="H15" s="1076">
        <v>0.41303644533344103</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v>233.86145242070168</v>
      </c>
      <c r="D17" s="1076">
        <v>0.47115998978885298</v>
      </c>
      <c r="E17" s="1075">
        <v>391.24033596837927</v>
      </c>
      <c r="F17" s="1076">
        <v>0.54721911300108528</v>
      </c>
      <c r="G17" s="1075">
        <v>606.64973504920511</v>
      </c>
      <c r="H17" s="1076">
        <v>0.44821675262414806</v>
      </c>
      <c r="I17" s="1070"/>
      <c r="J17" s="1070"/>
      <c r="K17" s="1070"/>
      <c r="L17" s="1070"/>
      <c r="M17" s="1070"/>
      <c r="N17" s="1070"/>
      <c r="O17" s="1070"/>
    </row>
    <row r="18" spans="1:15" ht="15" customHeight="1" x14ac:dyDescent="0.35">
      <c r="B18" s="1074" t="s">
        <v>40</v>
      </c>
      <c r="C18" s="1075">
        <v>172.21541554959779</v>
      </c>
      <c r="D18" s="1076">
        <v>0.42933632167371022</v>
      </c>
      <c r="E18" s="1075">
        <v>268.67947368420994</v>
      </c>
      <c r="F18" s="1076">
        <v>0.47488379195317831</v>
      </c>
      <c r="G18" s="1075">
        <v>466.46031746031747</v>
      </c>
      <c r="H18" s="1076">
        <v>0.51107665233975763</v>
      </c>
      <c r="I18" s="1070"/>
      <c r="J18" s="1070"/>
      <c r="K18" s="1070"/>
      <c r="L18" s="1070"/>
      <c r="M18" s="1070"/>
      <c r="N18" s="1070"/>
      <c r="O18" s="1070"/>
    </row>
    <row r="19" spans="1:15" ht="15" customHeight="1" x14ac:dyDescent="0.35">
      <c r="B19" s="1074" t="s">
        <v>41</v>
      </c>
      <c r="C19" s="1075">
        <v>220.32848694150795</v>
      </c>
      <c r="D19" s="1076">
        <v>0.14401296062997296</v>
      </c>
      <c r="E19" s="1075">
        <v>293.52535367544766</v>
      </c>
      <c r="F19" s="1076">
        <v>0.18990696533390597</v>
      </c>
      <c r="G19" s="1075">
        <v>518.96299999999837</v>
      </c>
      <c r="H19" s="1076">
        <v>0.17949912791674461</v>
      </c>
      <c r="I19" s="1070"/>
      <c r="J19" s="1070"/>
      <c r="K19" s="1070"/>
      <c r="L19" s="1070"/>
      <c r="M19" s="1070"/>
      <c r="N19" s="1070"/>
      <c r="O19" s="1070"/>
    </row>
    <row r="20" spans="1:15" ht="15" customHeight="1" x14ac:dyDescent="0.35">
      <c r="B20" s="1074" t="s">
        <v>3</v>
      </c>
      <c r="C20" s="1075">
        <v>294.35574161425575</v>
      </c>
      <c r="D20" s="1076">
        <v>0.1310683666484625</v>
      </c>
      <c r="E20" s="1075">
        <v>488.20917497348881</v>
      </c>
      <c r="F20" s="1076">
        <v>0.21006170920929004</v>
      </c>
      <c r="G20" s="1075">
        <v>841.6437807710173</v>
      </c>
      <c r="H20" s="1076">
        <v>0.1828685628385894</v>
      </c>
      <c r="I20" s="1070"/>
      <c r="J20" s="1070"/>
      <c r="K20" s="1070"/>
      <c r="L20" s="1070"/>
      <c r="M20" s="1070"/>
      <c r="N20" s="1070"/>
      <c r="O20" s="1070"/>
    </row>
    <row r="21" spans="1:15" ht="15" customHeight="1" x14ac:dyDescent="0.35">
      <c r="B21" s="1074" t="s">
        <v>2</v>
      </c>
      <c r="C21" s="1075">
        <v>196.91034183164595</v>
      </c>
      <c r="D21" s="1076">
        <v>0.33830482181897686</v>
      </c>
      <c r="E21" s="1075">
        <v>342.65926644371177</v>
      </c>
      <c r="F21" s="1076">
        <v>0.28156868896791359</v>
      </c>
      <c r="G21" s="1075">
        <v>603.99269013199785</v>
      </c>
      <c r="H21" s="1076">
        <v>0.26775738469372551</v>
      </c>
      <c r="I21" s="1070"/>
      <c r="J21" s="1070"/>
      <c r="K21" s="1070"/>
      <c r="L21" s="1070"/>
      <c r="M21" s="1070"/>
      <c r="N21" s="1070"/>
      <c r="O21" s="1070"/>
    </row>
    <row r="22" spans="1:15" ht="15" customHeight="1" x14ac:dyDescent="0.35">
      <c r="B22" s="1074" t="s">
        <v>35</v>
      </c>
      <c r="C22" s="1075">
        <v>215.78202771699503</v>
      </c>
      <c r="D22" s="1076">
        <v>0.42010634718298545</v>
      </c>
      <c r="E22" s="1075">
        <v>297.5669280114048</v>
      </c>
      <c r="F22" s="1076">
        <v>0.42982460615346502</v>
      </c>
      <c r="G22" s="1075">
        <v>462.98259005145542</v>
      </c>
      <c r="H22" s="1076">
        <v>0.44023157630578824</v>
      </c>
      <c r="I22" s="1070"/>
      <c r="J22" s="1070"/>
      <c r="K22" s="1070"/>
      <c r="L22" s="1070"/>
      <c r="M22" s="1070"/>
      <c r="N22" s="1070"/>
      <c r="O22" s="1070"/>
    </row>
    <row r="23" spans="1:15" ht="15" customHeight="1" x14ac:dyDescent="0.35">
      <c r="B23" s="1074" t="s">
        <v>42</v>
      </c>
      <c r="C23" s="1075">
        <v>305.44010851419034</v>
      </c>
      <c r="D23" s="1076">
        <v>6.5059097924034345E-2</v>
      </c>
      <c r="E23" s="1075">
        <v>327.56791561181365</v>
      </c>
      <c r="F23" s="1076">
        <v>0.14536956361441508</v>
      </c>
      <c r="G23" s="1075">
        <v>476.47355046527503</v>
      </c>
      <c r="H23" s="1076">
        <v>0.24706806641765094</v>
      </c>
      <c r="I23" s="1070"/>
      <c r="J23" s="1070"/>
      <c r="K23" s="1070"/>
      <c r="L23" s="1070"/>
      <c r="M23" s="1070"/>
      <c r="N23" s="1070"/>
      <c r="O23" s="1070"/>
    </row>
    <row r="24" spans="1:15" ht="15" customHeight="1" x14ac:dyDescent="0.35">
      <c r="B24" s="1074" t="s">
        <v>43</v>
      </c>
      <c r="C24" s="1075">
        <v>147</v>
      </c>
      <c r="D24" s="1076">
        <v>6.7343502970147379E-2</v>
      </c>
      <c r="E24" s="1075" t="s">
        <v>363</v>
      </c>
      <c r="F24" s="1076" t="s">
        <v>363</v>
      </c>
      <c r="G24" s="1075" t="s">
        <v>363</v>
      </c>
      <c r="H24" s="1076" t="s">
        <v>363</v>
      </c>
      <c r="I24" s="1070"/>
      <c r="J24" s="1070"/>
      <c r="K24" s="1070"/>
      <c r="L24" s="1070"/>
      <c r="M24" s="1070"/>
      <c r="N24" s="1070"/>
      <c r="O24" s="1070"/>
    </row>
    <row r="25" spans="1:15" ht="15" customHeight="1" x14ac:dyDescent="0.35">
      <c r="B25" s="1074" t="s">
        <v>44</v>
      </c>
      <c r="C25" s="1075">
        <v>234.03084482758538</v>
      </c>
      <c r="D25" s="1076">
        <v>0.27319718165554896</v>
      </c>
      <c r="E25" s="1075">
        <v>497.8535143288089</v>
      </c>
      <c r="F25" s="1076">
        <v>0.26702847781613626</v>
      </c>
      <c r="G25" s="1075">
        <v>572.96416666666619</v>
      </c>
      <c r="H25" s="1076">
        <v>0.23523682220542505</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v>282.14999999999998</v>
      </c>
      <c r="D28" s="1079">
        <v>0</v>
      </c>
      <c r="E28" s="1078">
        <v>342.46999999999997</v>
      </c>
      <c r="F28" s="1079">
        <v>0.26693541299265489</v>
      </c>
      <c r="G28" s="1078" t="s">
        <v>363</v>
      </c>
      <c r="H28" s="1079" t="s">
        <v>363</v>
      </c>
      <c r="I28" s="1070"/>
      <c r="J28" s="1070"/>
      <c r="K28" s="1070"/>
      <c r="L28" s="1070"/>
      <c r="M28" s="1070"/>
      <c r="N28" s="1070"/>
      <c r="O28" s="1070"/>
    </row>
    <row r="29" spans="1:15" ht="15" customHeight="1" x14ac:dyDescent="0.35">
      <c r="B29" s="1303" t="s">
        <v>0</v>
      </c>
      <c r="C29" s="1304">
        <v>237.52259407297558</v>
      </c>
      <c r="D29" s="1305">
        <v>0.36059545134260101</v>
      </c>
      <c r="E29" s="1304">
        <v>377.44774578791839</v>
      </c>
      <c r="F29" s="1305">
        <v>0.38641961272062364</v>
      </c>
      <c r="G29" s="1304">
        <v>610.68584122358823</v>
      </c>
      <c r="H29" s="1305">
        <v>0.36309638827300728</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8.65" customHeight="1" x14ac:dyDescent="0.35">
      <c r="B32" s="1705" t="s">
        <v>288</v>
      </c>
      <c r="C32" s="1705"/>
      <c r="D32" s="1705"/>
      <c r="E32" s="1705"/>
      <c r="F32" s="1705"/>
      <c r="G32" s="1705"/>
      <c r="H32" s="1705"/>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K1" s="221"/>
      <c r="L1" s="221"/>
    </row>
    <row r="2" spans="1:29" ht="48.75" customHeight="1" x14ac:dyDescent="0.35">
      <c r="A2" s="219"/>
      <c r="B2" s="219"/>
      <c r="K2" s="221"/>
      <c r="L2" s="221"/>
    </row>
    <row r="3" spans="1:29" ht="24" customHeight="1" x14ac:dyDescent="0.35">
      <c r="A3" s="219"/>
      <c r="B3" s="1422" t="s">
        <v>368</v>
      </c>
      <c r="C3" s="1422"/>
      <c r="D3" s="1422"/>
      <c r="E3" s="1422"/>
      <c r="F3" s="1422"/>
      <c r="G3" s="1422"/>
      <c r="H3" s="1422"/>
      <c r="I3" s="1422"/>
      <c r="J3" s="1422"/>
      <c r="K3" s="1422"/>
      <c r="L3" s="1422"/>
      <c r="M3" s="1422"/>
      <c r="N3" s="1422"/>
      <c r="O3" s="1422"/>
      <c r="P3" s="1422"/>
      <c r="Q3" s="1422"/>
      <c r="R3" s="1422"/>
      <c r="S3" s="1422"/>
      <c r="T3" s="1422"/>
      <c r="U3" s="1422"/>
      <c r="V3" s="1422"/>
      <c r="W3" s="1422"/>
      <c r="X3" s="1422"/>
      <c r="Y3" s="1422"/>
      <c r="Z3" s="1422"/>
    </row>
    <row r="5" spans="1:29" x14ac:dyDescent="0.35">
      <c r="B5" s="219"/>
      <c r="C5" s="219"/>
      <c r="D5" s="1423" t="s">
        <v>365</v>
      </c>
      <c r="E5" s="1423"/>
      <c r="F5" s="1423"/>
      <c r="G5" s="1423"/>
      <c r="H5" s="1423"/>
      <c r="I5" s="1423"/>
      <c r="J5" s="1423"/>
      <c r="K5" s="1423"/>
      <c r="L5" s="1423"/>
      <c r="M5" s="219"/>
      <c r="N5" s="1424" t="s">
        <v>339</v>
      </c>
      <c r="O5" s="1424"/>
      <c r="P5" s="1424"/>
      <c r="Q5" s="1424"/>
      <c r="R5" s="1424"/>
      <c r="S5" s="1424"/>
      <c r="T5" s="1424"/>
      <c r="U5" s="1424"/>
      <c r="V5" s="1424"/>
      <c r="W5" s="1424"/>
      <c r="X5" s="1424"/>
      <c r="Y5" s="1424"/>
      <c r="Z5" s="1424"/>
      <c r="AA5" s="1424"/>
    </row>
    <row r="6" spans="1:29" ht="21" customHeight="1" x14ac:dyDescent="0.35">
      <c r="B6" s="219"/>
      <c r="C6" s="219"/>
      <c r="D6" s="1424"/>
      <c r="E6" s="1424"/>
      <c r="F6" s="1424"/>
      <c r="G6" s="1424"/>
      <c r="H6" s="1424"/>
      <c r="I6" s="1424"/>
      <c r="J6" s="1424"/>
      <c r="K6" s="1424"/>
      <c r="L6" s="1424"/>
      <c r="M6" s="219"/>
      <c r="N6" s="1425">
        <v>43830</v>
      </c>
      <c r="O6" s="1426"/>
      <c r="P6" s="1427">
        <v>44196</v>
      </c>
      <c r="Q6" s="1428"/>
      <c r="R6" s="1427">
        <v>44561</v>
      </c>
      <c r="S6" s="1428"/>
      <c r="T6" s="1429">
        <v>44926</v>
      </c>
      <c r="U6" s="1430"/>
      <c r="V6" s="1417">
        <v>45291</v>
      </c>
      <c r="W6" s="1418"/>
      <c r="X6" s="1417">
        <v>45657</v>
      </c>
      <c r="Y6" s="1418"/>
      <c r="Z6" s="1417">
        <v>45900</v>
      </c>
      <c r="AA6" s="1419"/>
    </row>
    <row r="7" spans="1:29" x14ac:dyDescent="0.35">
      <c r="B7" s="225"/>
      <c r="C7" s="219"/>
      <c r="D7" s="226">
        <v>43465</v>
      </c>
      <c r="E7" s="227">
        <v>43830</v>
      </c>
      <c r="F7" s="228">
        <v>44196</v>
      </c>
      <c r="G7" s="228">
        <v>44561</v>
      </c>
      <c r="H7" s="228">
        <v>44926</v>
      </c>
      <c r="I7" s="228">
        <v>45291</v>
      </c>
      <c r="J7" s="228">
        <v>45657</v>
      </c>
      <c r="K7" s="228">
        <v>45900</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1357"/>
      <c r="K8" s="234"/>
      <c r="L8" s="234"/>
      <c r="M8" s="219"/>
    </row>
    <row r="9" spans="1:29" ht="15" customHeight="1" x14ac:dyDescent="0.35">
      <c r="B9" s="298" t="s">
        <v>8</v>
      </c>
      <c r="C9" s="219"/>
      <c r="D9" s="299">
        <v>212243</v>
      </c>
      <c r="E9" s="300">
        <v>220375</v>
      </c>
      <c r="F9" s="300">
        <v>228555</v>
      </c>
      <c r="G9" s="254">
        <v>257227</v>
      </c>
      <c r="H9" s="254">
        <v>270632</v>
      </c>
      <c r="I9" s="254">
        <v>286600</v>
      </c>
      <c r="J9" s="254">
        <v>296663</v>
      </c>
      <c r="K9" s="301">
        <v>305669</v>
      </c>
      <c r="L9" s="302"/>
      <c r="M9" s="222"/>
      <c r="N9" s="278">
        <v>3.8314573389935047E-2</v>
      </c>
      <c r="O9" s="279">
        <v>8132</v>
      </c>
      <c r="P9" s="280">
        <v>3.7118547929665402E-2</v>
      </c>
      <c r="Q9" s="279">
        <v>8180</v>
      </c>
      <c r="R9" s="280">
        <v>0.12544901664807151</v>
      </c>
      <c r="S9" s="279">
        <v>28672</v>
      </c>
      <c r="T9" s="280">
        <v>5.2113502859342242E-2</v>
      </c>
      <c r="U9" s="279">
        <v>13405</v>
      </c>
      <c r="V9" s="280">
        <v>5.9002630878831841E-2</v>
      </c>
      <c r="W9" s="279">
        <v>15968</v>
      </c>
      <c r="X9" s="280">
        <v>3.5111653872993642E-2</v>
      </c>
      <c r="Y9" s="279">
        <v>10063</v>
      </c>
      <c r="Z9" s="280">
        <v>6.0014634332421268E-2</v>
      </c>
      <c r="AA9" s="279">
        <v>17306</v>
      </c>
    </row>
    <row r="10" spans="1:29" x14ac:dyDescent="0.35">
      <c r="B10" s="303" t="s">
        <v>7</v>
      </c>
      <c r="C10" s="219"/>
      <c r="D10" s="253">
        <v>29146</v>
      </c>
      <c r="E10" s="254">
        <v>32952</v>
      </c>
      <c r="F10" s="254">
        <v>31533</v>
      </c>
      <c r="G10" s="254">
        <v>35145</v>
      </c>
      <c r="H10" s="254">
        <v>37547</v>
      </c>
      <c r="I10" s="254">
        <v>40334</v>
      </c>
      <c r="J10" s="254">
        <v>45264</v>
      </c>
      <c r="K10" s="257">
        <v>47607</v>
      </c>
      <c r="L10" s="304"/>
      <c r="M10" s="219"/>
      <c r="N10" s="256">
        <v>0.13058395663212785</v>
      </c>
      <c r="O10" s="257">
        <v>3806</v>
      </c>
      <c r="P10" s="258">
        <v>-4.3062636562272383E-2</v>
      </c>
      <c r="Q10" s="257">
        <v>-1419</v>
      </c>
      <c r="R10" s="258">
        <v>0.11454666539815439</v>
      </c>
      <c r="S10" s="257">
        <v>3612</v>
      </c>
      <c r="T10" s="258">
        <v>6.8345426091904971E-2</v>
      </c>
      <c r="U10" s="257">
        <v>2402</v>
      </c>
      <c r="V10" s="258">
        <v>7.4226968865688248E-2</v>
      </c>
      <c r="W10" s="257">
        <v>2787</v>
      </c>
      <c r="X10" s="258">
        <v>0.12222938463827049</v>
      </c>
      <c r="Y10" s="257">
        <v>4930</v>
      </c>
      <c r="Z10" s="258">
        <v>0.11483970681216782</v>
      </c>
      <c r="AA10" s="257">
        <v>4904</v>
      </c>
    </row>
    <row r="11" spans="1:29" x14ac:dyDescent="0.35">
      <c r="B11" s="303" t="s">
        <v>37</v>
      </c>
      <c r="C11" s="219"/>
      <c r="D11" s="253">
        <v>22049</v>
      </c>
      <c r="E11" s="254">
        <v>21083</v>
      </c>
      <c r="F11" s="254">
        <v>24199</v>
      </c>
      <c r="G11" s="254">
        <v>27700</v>
      </c>
      <c r="H11" s="254">
        <v>28977</v>
      </c>
      <c r="I11" s="254">
        <v>31214</v>
      </c>
      <c r="J11" s="254">
        <v>33127</v>
      </c>
      <c r="K11" s="257">
        <v>34630</v>
      </c>
      <c r="M11" s="222"/>
      <c r="N11" s="256">
        <v>-4.3811510726110003E-2</v>
      </c>
      <c r="O11" s="257">
        <v>-966</v>
      </c>
      <c r="P11" s="258">
        <v>0.14779680311151155</v>
      </c>
      <c r="Q11" s="257">
        <v>3116</v>
      </c>
      <c r="R11" s="258">
        <v>0.14467539980990951</v>
      </c>
      <c r="S11" s="257">
        <v>3501</v>
      </c>
      <c r="T11" s="258">
        <v>4.6101083032491053E-2</v>
      </c>
      <c r="U11" s="257">
        <v>1277</v>
      </c>
      <c r="V11" s="258">
        <v>7.7199157952859254E-2</v>
      </c>
      <c r="W11" s="257">
        <v>2237</v>
      </c>
      <c r="X11" s="258">
        <v>6.1286602165694815E-2</v>
      </c>
      <c r="Y11" s="257">
        <v>1913</v>
      </c>
      <c r="Z11" s="258">
        <v>9.9330179994285839E-2</v>
      </c>
      <c r="AA11" s="257">
        <v>3129</v>
      </c>
    </row>
    <row r="12" spans="1:29" x14ac:dyDescent="0.35">
      <c r="B12" s="303" t="s">
        <v>38</v>
      </c>
      <c r="C12" s="219"/>
      <c r="D12" s="253">
        <v>17328</v>
      </c>
      <c r="E12" s="254">
        <v>20674</v>
      </c>
      <c r="F12" s="254">
        <v>23074</v>
      </c>
      <c r="G12" s="254">
        <v>24476</v>
      </c>
      <c r="H12" s="254">
        <v>26198</v>
      </c>
      <c r="I12" s="254">
        <v>29233</v>
      </c>
      <c r="J12" s="254">
        <v>31849</v>
      </c>
      <c r="K12" s="257">
        <v>33401</v>
      </c>
      <c r="M12" s="222"/>
      <c r="N12" s="256">
        <v>0.19309787626962138</v>
      </c>
      <c r="O12" s="257">
        <v>3346</v>
      </c>
      <c r="P12" s="258">
        <v>0.11608783979878101</v>
      </c>
      <c r="Q12" s="257">
        <v>2400</v>
      </c>
      <c r="R12" s="258">
        <v>6.0761029730432625E-2</v>
      </c>
      <c r="S12" s="257">
        <v>1402</v>
      </c>
      <c r="T12" s="258">
        <v>7.0354633109985354E-2</v>
      </c>
      <c r="U12" s="257">
        <v>1722</v>
      </c>
      <c r="V12" s="258">
        <v>0.1158485380563401</v>
      </c>
      <c r="W12" s="257">
        <v>3035</v>
      </c>
      <c r="X12" s="258">
        <v>8.9487907501795805E-2</v>
      </c>
      <c r="Y12" s="257">
        <v>2616</v>
      </c>
      <c r="Z12" s="258">
        <v>8.2479906663209812E-2</v>
      </c>
      <c r="AA12" s="257">
        <v>2545</v>
      </c>
    </row>
    <row r="13" spans="1:29" x14ac:dyDescent="0.35">
      <c r="B13" s="303" t="s">
        <v>6</v>
      </c>
      <c r="C13" s="219"/>
      <c r="D13" s="253">
        <v>21638</v>
      </c>
      <c r="E13" s="254">
        <v>23390</v>
      </c>
      <c r="F13" s="254">
        <v>25070</v>
      </c>
      <c r="G13" s="254">
        <v>26787</v>
      </c>
      <c r="H13" s="254">
        <v>34697</v>
      </c>
      <c r="I13" s="254">
        <v>40697</v>
      </c>
      <c r="J13" s="254">
        <v>45025</v>
      </c>
      <c r="K13" s="257">
        <v>54256</v>
      </c>
      <c r="L13" s="304"/>
      <c r="M13" s="219"/>
      <c r="N13" s="256">
        <v>8.0968666235326836E-2</v>
      </c>
      <c r="O13" s="257">
        <v>1752</v>
      </c>
      <c r="P13" s="258">
        <v>7.1825566481402259E-2</v>
      </c>
      <c r="Q13" s="257">
        <v>1680</v>
      </c>
      <c r="R13" s="258">
        <v>6.8488232947746308E-2</v>
      </c>
      <c r="S13" s="257">
        <v>1717</v>
      </c>
      <c r="T13" s="258">
        <v>0.29529249262702062</v>
      </c>
      <c r="U13" s="257">
        <v>7910</v>
      </c>
      <c r="V13" s="258">
        <v>0.17292561316540334</v>
      </c>
      <c r="W13" s="257">
        <v>6000</v>
      </c>
      <c r="X13" s="258">
        <v>0.10634690517728584</v>
      </c>
      <c r="Y13" s="257">
        <v>4328</v>
      </c>
      <c r="Z13" s="258">
        <v>0.26030197444831593</v>
      </c>
      <c r="AA13" s="257">
        <v>11206</v>
      </c>
      <c r="AC13" s="224"/>
    </row>
    <row r="14" spans="1:29" x14ac:dyDescent="0.35">
      <c r="B14" s="303" t="s">
        <v>5</v>
      </c>
      <c r="C14" s="219"/>
      <c r="D14" s="253">
        <v>15734</v>
      </c>
      <c r="E14" s="254">
        <v>17179</v>
      </c>
      <c r="F14" s="254">
        <v>17123</v>
      </c>
      <c r="G14" s="254">
        <v>17369</v>
      </c>
      <c r="H14" s="254">
        <v>17553</v>
      </c>
      <c r="I14" s="254">
        <v>17166</v>
      </c>
      <c r="J14" s="254">
        <v>18175</v>
      </c>
      <c r="K14" s="257">
        <v>18123</v>
      </c>
      <c r="M14" s="222"/>
      <c r="N14" s="256">
        <v>9.1839328841998302E-2</v>
      </c>
      <c r="O14" s="257">
        <v>1445</v>
      </c>
      <c r="P14" s="258">
        <v>-3.2597939344548577E-3</v>
      </c>
      <c r="Q14" s="257">
        <v>-56</v>
      </c>
      <c r="R14" s="258">
        <v>1.4366641359574883E-2</v>
      </c>
      <c r="S14" s="257">
        <v>246</v>
      </c>
      <c r="T14" s="258">
        <v>1.0593586274396882E-2</v>
      </c>
      <c r="U14" s="257">
        <v>184</v>
      </c>
      <c r="V14" s="258">
        <v>-2.204751324559906E-2</v>
      </c>
      <c r="W14" s="257">
        <v>-387</v>
      </c>
      <c r="X14" s="258">
        <v>5.8778981708027533E-2</v>
      </c>
      <c r="Y14" s="257">
        <v>1009</v>
      </c>
      <c r="Z14" s="258">
        <v>1.3590604026845643E-2</v>
      </c>
      <c r="AA14" s="257">
        <v>243</v>
      </c>
      <c r="AC14" s="224"/>
    </row>
    <row r="15" spans="1:29" x14ac:dyDescent="0.35">
      <c r="B15" s="303" t="s">
        <v>4</v>
      </c>
      <c r="C15" s="219"/>
      <c r="D15" s="253">
        <v>93374</v>
      </c>
      <c r="E15" s="254">
        <v>104776</v>
      </c>
      <c r="F15" s="254">
        <v>105589</v>
      </c>
      <c r="G15" s="254">
        <v>108712</v>
      </c>
      <c r="H15" s="254">
        <v>114173</v>
      </c>
      <c r="I15" s="254">
        <v>122589</v>
      </c>
      <c r="J15" s="254">
        <v>126194</v>
      </c>
      <c r="K15" s="257">
        <v>127434</v>
      </c>
      <c r="M15" s="222"/>
      <c r="N15" s="256">
        <v>0.12211108017221073</v>
      </c>
      <c r="O15" s="257">
        <v>11402</v>
      </c>
      <c r="P15" s="258">
        <v>7.7594105520348844E-3</v>
      </c>
      <c r="Q15" s="257">
        <v>813</v>
      </c>
      <c r="R15" s="258">
        <v>2.9576944568089569E-2</v>
      </c>
      <c r="S15" s="257">
        <v>3123</v>
      </c>
      <c r="T15" s="258">
        <v>5.0233644859813076E-2</v>
      </c>
      <c r="U15" s="257">
        <v>5461</v>
      </c>
      <c r="V15" s="258">
        <v>7.3712699149536265E-2</v>
      </c>
      <c r="W15" s="257">
        <v>8416</v>
      </c>
      <c r="X15" s="258">
        <v>2.9407206193051483E-2</v>
      </c>
      <c r="Y15" s="257">
        <v>3605</v>
      </c>
      <c r="Z15" s="258">
        <v>1.8136205298648234E-2</v>
      </c>
      <c r="AA15" s="257">
        <v>2270</v>
      </c>
      <c r="AC15" s="224"/>
    </row>
    <row r="16" spans="1:29" x14ac:dyDescent="0.35">
      <c r="B16" s="303" t="s">
        <v>40</v>
      </c>
      <c r="C16" s="219"/>
      <c r="D16" s="253">
        <v>57838</v>
      </c>
      <c r="E16" s="254">
        <v>62182</v>
      </c>
      <c r="F16" s="254">
        <v>59849</v>
      </c>
      <c r="G16" s="254">
        <v>63814</v>
      </c>
      <c r="H16" s="254">
        <v>67338</v>
      </c>
      <c r="I16" s="254">
        <v>72357</v>
      </c>
      <c r="J16" s="254">
        <v>78035</v>
      </c>
      <c r="K16" s="257">
        <v>79522</v>
      </c>
      <c r="M16" s="222"/>
      <c r="N16" s="256">
        <v>7.5106331477575283E-2</v>
      </c>
      <c r="O16" s="257">
        <v>4344</v>
      </c>
      <c r="P16" s="258">
        <v>-3.7518896143578506E-2</v>
      </c>
      <c r="Q16" s="257">
        <v>-2333</v>
      </c>
      <c r="R16" s="258">
        <v>6.6250062657688513E-2</v>
      </c>
      <c r="S16" s="257">
        <v>3965</v>
      </c>
      <c r="T16" s="258">
        <v>5.5222991819976697E-2</v>
      </c>
      <c r="U16" s="257">
        <v>3524</v>
      </c>
      <c r="V16" s="258">
        <v>7.4534438207253029E-2</v>
      </c>
      <c r="W16" s="257">
        <v>5019</v>
      </c>
      <c r="X16" s="258">
        <v>7.8472020675262932E-2</v>
      </c>
      <c r="Y16" s="257">
        <v>5678</v>
      </c>
      <c r="Z16" s="258">
        <v>6.6836597799839081E-2</v>
      </c>
      <c r="AA16" s="257">
        <v>4982</v>
      </c>
      <c r="AC16" s="224"/>
    </row>
    <row r="17" spans="2:31" x14ac:dyDescent="0.35">
      <c r="B17" s="303" t="s">
        <v>41</v>
      </c>
      <c r="C17" s="219"/>
      <c r="D17" s="253">
        <v>155037</v>
      </c>
      <c r="E17" s="254">
        <v>163730</v>
      </c>
      <c r="F17" s="254">
        <v>156934</v>
      </c>
      <c r="G17" s="254">
        <v>166875</v>
      </c>
      <c r="H17" s="254">
        <v>187874</v>
      </c>
      <c r="I17" s="254">
        <v>201720</v>
      </c>
      <c r="J17" s="254">
        <v>229333</v>
      </c>
      <c r="K17" s="257">
        <v>241584</v>
      </c>
      <c r="M17" s="222"/>
      <c r="N17" s="256">
        <v>5.6070486400020547E-2</v>
      </c>
      <c r="O17" s="257">
        <v>8693</v>
      </c>
      <c r="P17" s="258">
        <v>-4.1507359677517841E-2</v>
      </c>
      <c r="Q17" s="257">
        <v>-6796</v>
      </c>
      <c r="R17" s="258">
        <v>6.3345100488103379E-2</v>
      </c>
      <c r="S17" s="257">
        <v>9941</v>
      </c>
      <c r="T17" s="258">
        <v>0.12583670411985026</v>
      </c>
      <c r="U17" s="257">
        <v>20999</v>
      </c>
      <c r="V17" s="258">
        <v>7.3698329731628709E-2</v>
      </c>
      <c r="W17" s="257">
        <v>13846</v>
      </c>
      <c r="X17" s="258">
        <v>0.13688776521911561</v>
      </c>
      <c r="Y17" s="257">
        <v>27613</v>
      </c>
      <c r="Z17" s="258">
        <v>9.9378373212709148E-2</v>
      </c>
      <c r="AA17" s="257">
        <v>21838</v>
      </c>
      <c r="AC17" s="224"/>
    </row>
    <row r="18" spans="2:31" x14ac:dyDescent="0.35">
      <c r="B18" s="303" t="s">
        <v>3</v>
      </c>
      <c r="C18" s="219"/>
      <c r="D18" s="253">
        <v>74354</v>
      </c>
      <c r="E18" s="254">
        <v>88242</v>
      </c>
      <c r="F18" s="254">
        <v>102104</v>
      </c>
      <c r="G18" s="254">
        <v>117265</v>
      </c>
      <c r="H18" s="254">
        <v>133839</v>
      </c>
      <c r="I18" s="254">
        <v>146290</v>
      </c>
      <c r="J18" s="254">
        <v>164565</v>
      </c>
      <c r="K18" s="257">
        <v>174851</v>
      </c>
      <c r="M18" s="222"/>
      <c r="N18" s="256">
        <v>0.18678215025418932</v>
      </c>
      <c r="O18" s="257">
        <v>13888</v>
      </c>
      <c r="P18" s="258">
        <v>0.15709072777135602</v>
      </c>
      <c r="Q18" s="257">
        <v>13862</v>
      </c>
      <c r="R18" s="258">
        <v>0.14848585755700072</v>
      </c>
      <c r="S18" s="257">
        <v>15161</v>
      </c>
      <c r="T18" s="258">
        <v>0.14133799513921463</v>
      </c>
      <c r="U18" s="257">
        <v>16574</v>
      </c>
      <c r="V18" s="258">
        <v>9.3029684919941014E-2</v>
      </c>
      <c r="W18" s="257">
        <v>12451</v>
      </c>
      <c r="X18" s="258">
        <v>0.12492309795611467</v>
      </c>
      <c r="Y18" s="257">
        <v>18275</v>
      </c>
      <c r="Z18" s="258">
        <v>0.1031260843506514</v>
      </c>
      <c r="AA18" s="257">
        <v>16346</v>
      </c>
      <c r="AC18" s="224"/>
    </row>
    <row r="19" spans="2:31" x14ac:dyDescent="0.35">
      <c r="B19" s="303" t="s">
        <v>2</v>
      </c>
      <c r="C19" s="219"/>
      <c r="D19" s="253">
        <v>29189</v>
      </c>
      <c r="E19" s="254">
        <v>28237</v>
      </c>
      <c r="F19" s="254">
        <v>29065</v>
      </c>
      <c r="G19" s="254">
        <v>31070</v>
      </c>
      <c r="H19" s="254">
        <v>32795</v>
      </c>
      <c r="I19" s="254">
        <v>35293</v>
      </c>
      <c r="J19" s="254">
        <v>37168</v>
      </c>
      <c r="K19" s="257">
        <v>37508</v>
      </c>
      <c r="M19" s="222"/>
      <c r="N19" s="256">
        <v>-3.2615026208503206E-2</v>
      </c>
      <c r="O19" s="257">
        <v>-952</v>
      </c>
      <c r="P19" s="258">
        <v>2.9323228388284939E-2</v>
      </c>
      <c r="Q19" s="257">
        <v>828</v>
      </c>
      <c r="R19" s="258">
        <v>6.8983313263375257E-2</v>
      </c>
      <c r="S19" s="257">
        <v>2005</v>
      </c>
      <c r="T19" s="258">
        <v>5.551979401351792E-2</v>
      </c>
      <c r="U19" s="257">
        <v>1725</v>
      </c>
      <c r="V19" s="258">
        <v>7.6170147888397599E-2</v>
      </c>
      <c r="W19" s="257">
        <v>2498</v>
      </c>
      <c r="X19" s="258">
        <v>5.3126682344941001E-2</v>
      </c>
      <c r="Y19" s="257">
        <v>1875</v>
      </c>
      <c r="Z19" s="258">
        <v>3.476053851246963E-2</v>
      </c>
      <c r="AA19" s="257">
        <v>1260</v>
      </c>
      <c r="AC19" s="224"/>
    </row>
    <row r="20" spans="2:31" x14ac:dyDescent="0.35">
      <c r="B20" s="303" t="s">
        <v>35</v>
      </c>
      <c r="C20" s="219"/>
      <c r="D20" s="253">
        <v>60099</v>
      </c>
      <c r="E20" s="254">
        <v>61636</v>
      </c>
      <c r="F20" s="254">
        <v>62544</v>
      </c>
      <c r="G20" s="254">
        <v>65061</v>
      </c>
      <c r="H20" s="254">
        <v>68103</v>
      </c>
      <c r="I20" s="254">
        <v>73691</v>
      </c>
      <c r="J20" s="254">
        <v>77196</v>
      </c>
      <c r="K20" s="257">
        <v>86858</v>
      </c>
      <c r="M20" s="222"/>
      <c r="N20" s="256">
        <v>2.5574468793158056E-2</v>
      </c>
      <c r="O20" s="257">
        <v>1537</v>
      </c>
      <c r="P20" s="258">
        <v>1.4731650334220303E-2</v>
      </c>
      <c r="Q20" s="257">
        <v>908</v>
      </c>
      <c r="R20" s="258">
        <v>4.0243668457405901E-2</v>
      </c>
      <c r="S20" s="257">
        <v>2517</v>
      </c>
      <c r="T20" s="258">
        <v>4.6756121178586296E-2</v>
      </c>
      <c r="U20" s="257">
        <v>3042</v>
      </c>
      <c r="V20" s="258">
        <v>8.2052185659956312E-2</v>
      </c>
      <c r="W20" s="257">
        <v>5588</v>
      </c>
      <c r="X20" s="258">
        <v>4.7563474508420356E-2</v>
      </c>
      <c r="Y20" s="257">
        <v>3505</v>
      </c>
      <c r="Z20" s="258">
        <v>0.14512854317732371</v>
      </c>
      <c r="AA20" s="257">
        <v>11008</v>
      </c>
      <c r="AC20" s="224"/>
    </row>
    <row r="21" spans="2:31" x14ac:dyDescent="0.35">
      <c r="B21" s="303" t="s">
        <v>42</v>
      </c>
      <c r="C21" s="219"/>
      <c r="D21" s="253">
        <v>141699</v>
      </c>
      <c r="E21" s="254">
        <v>143622</v>
      </c>
      <c r="F21" s="254">
        <v>133442</v>
      </c>
      <c r="G21" s="254">
        <v>152686</v>
      </c>
      <c r="H21" s="254">
        <v>163762</v>
      </c>
      <c r="I21" s="254">
        <v>177795</v>
      </c>
      <c r="J21" s="254">
        <v>190951</v>
      </c>
      <c r="K21" s="257">
        <v>202367</v>
      </c>
      <c r="M21" s="222"/>
      <c r="N21" s="256">
        <v>1.3571020261258004E-2</v>
      </c>
      <c r="O21" s="257">
        <v>1923</v>
      </c>
      <c r="P21" s="258">
        <v>-7.0880505772096147E-2</v>
      </c>
      <c r="Q21" s="257">
        <v>-10180</v>
      </c>
      <c r="R21" s="258">
        <v>0.14421246683952571</v>
      </c>
      <c r="S21" s="257">
        <v>19244</v>
      </c>
      <c r="T21" s="258">
        <v>7.2541031921721677E-2</v>
      </c>
      <c r="U21" s="257">
        <v>11076</v>
      </c>
      <c r="V21" s="258">
        <v>8.5691430246333189E-2</v>
      </c>
      <c r="W21" s="257">
        <v>14033</v>
      </c>
      <c r="X21" s="258">
        <v>7.3995331702241263E-2</v>
      </c>
      <c r="Y21" s="257">
        <v>13156</v>
      </c>
      <c r="Z21" s="258">
        <v>9.2417151154944532E-2</v>
      </c>
      <c r="AA21" s="257">
        <v>17120</v>
      </c>
      <c r="AC21" s="224"/>
    </row>
    <row r="22" spans="2:31" x14ac:dyDescent="0.35">
      <c r="B22" s="303" t="s">
        <v>43</v>
      </c>
      <c r="C22" s="219"/>
      <c r="D22" s="253">
        <v>34999</v>
      </c>
      <c r="E22" s="254">
        <v>35054</v>
      </c>
      <c r="F22" s="254">
        <v>35294</v>
      </c>
      <c r="G22" s="254">
        <v>37047</v>
      </c>
      <c r="H22" s="254">
        <v>37762</v>
      </c>
      <c r="I22" s="254">
        <v>40484</v>
      </c>
      <c r="J22" s="254">
        <v>44630</v>
      </c>
      <c r="K22" s="257">
        <v>47962</v>
      </c>
      <c r="M22" s="222"/>
      <c r="N22" s="256">
        <v>1.571473470670659E-3</v>
      </c>
      <c r="O22" s="257">
        <v>55</v>
      </c>
      <c r="P22" s="258">
        <v>6.8465795629599757E-3</v>
      </c>
      <c r="Q22" s="257">
        <v>240</v>
      </c>
      <c r="R22" s="258">
        <v>4.9668498894996249E-2</v>
      </c>
      <c r="S22" s="257">
        <v>1753</v>
      </c>
      <c r="T22" s="258">
        <v>1.9299808351553427E-2</v>
      </c>
      <c r="U22" s="257">
        <v>715</v>
      </c>
      <c r="V22" s="258">
        <v>7.2083046448810917E-2</v>
      </c>
      <c r="W22" s="257">
        <v>2722</v>
      </c>
      <c r="X22" s="258">
        <v>0.1024108289694694</v>
      </c>
      <c r="Y22" s="257">
        <v>4146</v>
      </c>
      <c r="Z22" s="258">
        <v>9.9743189947720801E-2</v>
      </c>
      <c r="AA22" s="257">
        <v>4350</v>
      </c>
      <c r="AC22" s="224"/>
    </row>
    <row r="23" spans="2:31" x14ac:dyDescent="0.35">
      <c r="B23" s="303" t="s">
        <v>44</v>
      </c>
      <c r="C23" s="219"/>
      <c r="D23" s="253">
        <v>13668</v>
      </c>
      <c r="E23" s="254">
        <v>13801</v>
      </c>
      <c r="F23" s="254">
        <v>13661</v>
      </c>
      <c r="G23" s="254">
        <v>14164</v>
      </c>
      <c r="H23" s="254">
        <v>15245</v>
      </c>
      <c r="I23" s="254">
        <v>16142</v>
      </c>
      <c r="J23" s="254">
        <v>16475</v>
      </c>
      <c r="K23" s="257">
        <v>17306</v>
      </c>
      <c r="L23" s="304"/>
      <c r="M23" s="219"/>
      <c r="N23" s="256">
        <v>9.7307579748318052E-3</v>
      </c>
      <c r="O23" s="257">
        <v>133</v>
      </c>
      <c r="P23" s="258">
        <v>-1.0144192449822453E-2</v>
      </c>
      <c r="Q23" s="257">
        <v>-140</v>
      </c>
      <c r="R23" s="258">
        <v>3.6820144938145116E-2</v>
      </c>
      <c r="S23" s="257">
        <v>503</v>
      </c>
      <c r="T23" s="258">
        <v>7.6320248517367961E-2</v>
      </c>
      <c r="U23" s="257">
        <v>1081</v>
      </c>
      <c r="V23" s="258">
        <v>5.8838963594621152E-2</v>
      </c>
      <c r="W23" s="257">
        <v>897</v>
      </c>
      <c r="X23" s="258">
        <v>2.062941395118334E-2</v>
      </c>
      <c r="Y23" s="257">
        <v>333</v>
      </c>
      <c r="Z23" s="258">
        <v>6.7085953878406768E-2</v>
      </c>
      <c r="AA23" s="257">
        <v>1088</v>
      </c>
      <c r="AC23" s="224"/>
    </row>
    <row r="24" spans="2:31" x14ac:dyDescent="0.35">
      <c r="B24" s="303" t="s">
        <v>45</v>
      </c>
      <c r="C24" s="219"/>
      <c r="D24" s="253">
        <v>65017</v>
      </c>
      <c r="E24" s="254">
        <v>67062</v>
      </c>
      <c r="F24" s="254">
        <v>65757</v>
      </c>
      <c r="G24" s="254">
        <v>65741</v>
      </c>
      <c r="H24" s="254">
        <v>65206</v>
      </c>
      <c r="I24" s="254">
        <v>67674</v>
      </c>
      <c r="J24" s="254">
        <v>70761</v>
      </c>
      <c r="K24" s="257">
        <v>72880</v>
      </c>
      <c r="M24" s="222"/>
      <c r="N24" s="256">
        <v>3.1453312210652618E-2</v>
      </c>
      <c r="O24" s="257">
        <v>2045</v>
      </c>
      <c r="P24" s="258">
        <v>-1.9459604545047915E-2</v>
      </c>
      <c r="Q24" s="257">
        <v>-1305</v>
      </c>
      <c r="R24" s="258">
        <v>-2.4332010280270211E-4</v>
      </c>
      <c r="S24" s="257">
        <v>-16</v>
      </c>
      <c r="T24" s="258">
        <v>-8.137996075508469E-3</v>
      </c>
      <c r="U24" s="257">
        <v>-535</v>
      </c>
      <c r="V24" s="258">
        <v>3.7849277673833726E-2</v>
      </c>
      <c r="W24" s="257">
        <v>2468</v>
      </c>
      <c r="X24" s="258">
        <v>4.5615746076779873E-2</v>
      </c>
      <c r="Y24" s="257">
        <v>3087</v>
      </c>
      <c r="Z24" s="258">
        <v>4.7909357565997679E-2</v>
      </c>
      <c r="AA24" s="257">
        <v>3332</v>
      </c>
      <c r="AC24" s="224"/>
    </row>
    <row r="25" spans="2:31" x14ac:dyDescent="0.35">
      <c r="B25" s="303" t="s">
        <v>46</v>
      </c>
      <c r="C25" s="219"/>
      <c r="D25" s="253">
        <v>8100</v>
      </c>
      <c r="E25" s="254">
        <v>8282</v>
      </c>
      <c r="F25" s="254">
        <v>7638</v>
      </c>
      <c r="G25" s="254">
        <v>8004</v>
      </c>
      <c r="H25" s="254">
        <v>8548</v>
      </c>
      <c r="I25" s="254">
        <v>9180</v>
      </c>
      <c r="J25" s="254">
        <v>9334</v>
      </c>
      <c r="K25" s="257">
        <v>9314</v>
      </c>
      <c r="M25" s="222"/>
      <c r="N25" s="256">
        <v>2.246913580246912E-2</v>
      </c>
      <c r="O25" s="257">
        <v>182</v>
      </c>
      <c r="P25" s="258">
        <v>-7.7758995411736254E-2</v>
      </c>
      <c r="Q25" s="257">
        <v>-644</v>
      </c>
      <c r="R25" s="258">
        <v>4.7918303220738423E-2</v>
      </c>
      <c r="S25" s="257">
        <v>366</v>
      </c>
      <c r="T25" s="258">
        <v>6.7966016991504175E-2</v>
      </c>
      <c r="U25" s="257">
        <v>544</v>
      </c>
      <c r="V25" s="258">
        <v>7.3935423490875118E-2</v>
      </c>
      <c r="W25" s="257">
        <v>632</v>
      </c>
      <c r="X25" s="258">
        <v>1.6775599128540319E-2</v>
      </c>
      <c r="Y25" s="257">
        <v>154</v>
      </c>
      <c r="Z25" s="258">
        <v>4.2048517520214546E-3</v>
      </c>
      <c r="AA25" s="257">
        <v>39</v>
      </c>
      <c r="AC25" s="224"/>
    </row>
    <row r="26" spans="2:31" x14ac:dyDescent="0.35">
      <c r="B26" s="305" t="s">
        <v>1</v>
      </c>
      <c r="C26" s="219"/>
      <c r="D26" s="260">
        <v>2763</v>
      </c>
      <c r="E26" s="261">
        <v>2906</v>
      </c>
      <c r="F26" s="261">
        <v>2799</v>
      </c>
      <c r="G26" s="261">
        <v>2999</v>
      </c>
      <c r="H26" s="261">
        <v>3188</v>
      </c>
      <c r="I26" s="261">
        <v>3407</v>
      </c>
      <c r="J26" s="261">
        <v>3679</v>
      </c>
      <c r="K26" s="265">
        <v>3873</v>
      </c>
      <c r="M26" s="222"/>
      <c r="N26" s="264">
        <v>5.1755338400289563E-2</v>
      </c>
      <c r="O26" s="265">
        <v>143</v>
      </c>
      <c r="P26" s="266">
        <v>-3.6820371644872729E-2</v>
      </c>
      <c r="Q26" s="265">
        <v>-107</v>
      </c>
      <c r="R26" s="266">
        <v>7.1454090746695176E-2</v>
      </c>
      <c r="S26" s="265">
        <v>200</v>
      </c>
      <c r="T26" s="266">
        <v>6.302100700233404E-2</v>
      </c>
      <c r="U26" s="265">
        <v>189</v>
      </c>
      <c r="V26" s="266">
        <v>6.8695106649937276E-2</v>
      </c>
      <c r="W26" s="265">
        <v>219</v>
      </c>
      <c r="X26" s="266">
        <v>7.9835632521279676E-2</v>
      </c>
      <c r="Y26" s="265">
        <v>272</v>
      </c>
      <c r="Z26" s="266">
        <v>6.4010989010989006E-2</v>
      </c>
      <c r="AA26" s="265">
        <v>233</v>
      </c>
      <c r="AC26" s="224"/>
      <c r="AD26" s="224"/>
      <c r="AE26" s="286"/>
    </row>
    <row r="27" spans="2:31" x14ac:dyDescent="0.35">
      <c r="B27" s="235" t="s">
        <v>0</v>
      </c>
      <c r="C27" s="219"/>
      <c r="D27" s="1222">
        <f>SUM(D9:D26)</f>
        <v>1054275</v>
      </c>
      <c r="E27" s="306">
        <f>SUM(E9:E26)</f>
        <v>1115183</v>
      </c>
      <c r="F27" s="307">
        <f>SUM(F9:F26)</f>
        <v>1124230</v>
      </c>
      <c r="G27" s="306">
        <f>SUM(G9:G26)</f>
        <v>1222142</v>
      </c>
      <c r="H27" s="307">
        <v>1313437</v>
      </c>
      <c r="I27" s="306">
        <v>1411866</v>
      </c>
      <c r="J27" s="306">
        <v>1518424</v>
      </c>
      <c r="K27" s="306">
        <f>SUM(K9:K26)</f>
        <v>1595145</v>
      </c>
      <c r="L27" s="308"/>
      <c r="M27" s="222"/>
      <c r="N27" s="240">
        <f>E27/D27-1</f>
        <v>5.7772402836072212E-2</v>
      </c>
      <c r="O27" s="241">
        <f>E27-D27</f>
        <v>60908</v>
      </c>
      <c r="P27" s="242">
        <f>F27/E27-1</f>
        <v>8.1125698652149136E-3</v>
      </c>
      <c r="Q27" s="243">
        <f>F27-E27</f>
        <v>9047</v>
      </c>
      <c r="R27" s="242">
        <f t="shared" ref="R27" si="0">G27/F27-1</f>
        <v>8.7092498865890322E-2</v>
      </c>
      <c r="S27" s="237">
        <f t="shared" ref="S27" si="1">G27-F27</f>
        <v>97912</v>
      </c>
      <c r="T27" s="242">
        <f t="shared" ref="T27" si="2">H27/G27-1</f>
        <v>7.4700812180581222E-2</v>
      </c>
      <c r="U27" s="243">
        <f t="shared" ref="U27" si="3">H27-G27</f>
        <v>91295</v>
      </c>
      <c r="V27" s="309">
        <f t="shared" ref="V27" si="4">I27/H27-1</f>
        <v>7.4940023769697328E-2</v>
      </c>
      <c r="W27" s="237">
        <f t="shared" ref="W27" si="5">I27-H27</f>
        <v>98429</v>
      </c>
      <c r="X27" s="242">
        <f t="shared" ref="X27" si="6">J27/I27-1</f>
        <v>7.5473168133519675E-2</v>
      </c>
      <c r="Y27" s="243">
        <f>SUM(Y9:Y26)</f>
        <v>106558</v>
      </c>
      <c r="Z27" s="242">
        <v>8.3698043270609146E-2</v>
      </c>
      <c r="AA27" s="243">
        <v>123199</v>
      </c>
    </row>
    <row r="28" spans="2:31" x14ac:dyDescent="0.3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EVO_resolPIA!D9:K9</xm:f>
              <xm:sqref>L9</xm:sqref>
            </x14:sparkline>
            <x14:sparkline>
              <xm:f>EVO_resolPIA!D10:K10</xm:f>
              <xm:sqref>L10</xm:sqref>
            </x14:sparkline>
            <x14:sparkline>
              <xm:f>EVO_resolPIA!D11:K11</xm:f>
              <xm:sqref>L11</xm:sqref>
            </x14:sparkline>
            <x14:sparkline>
              <xm:f>EVO_resolPIA!D12:K12</xm:f>
              <xm:sqref>L12</xm:sqref>
            </x14:sparkline>
            <x14:sparkline>
              <xm:f>EVO_resolPIA!D13:K13</xm:f>
              <xm:sqref>L13</xm:sqref>
            </x14:sparkline>
            <x14:sparkline>
              <xm:f>EVO_resolPIA!D14:K14</xm:f>
              <xm:sqref>L14</xm:sqref>
            </x14:sparkline>
            <x14:sparkline>
              <xm:f>EVO_resolPIA!D15:K15</xm:f>
              <xm:sqref>L15</xm:sqref>
            </x14:sparkline>
            <x14:sparkline>
              <xm:f>EVO_resolPIA!D16:K16</xm:f>
              <xm:sqref>L16</xm:sqref>
            </x14:sparkline>
            <x14:sparkline>
              <xm:f>EVO_resolPIA!D17:K17</xm:f>
              <xm:sqref>L17</xm:sqref>
            </x14:sparkline>
            <x14:sparkline>
              <xm:f>EVO_resolPIA!D18:K18</xm:f>
              <xm:sqref>L18</xm:sqref>
            </x14:sparkline>
            <x14:sparkline>
              <xm:f>EVO_resolPIA!D19:K19</xm:f>
              <xm:sqref>L19</xm:sqref>
            </x14:sparkline>
            <x14:sparkline>
              <xm:f>EVO_resolPIA!D20:K20</xm:f>
              <xm:sqref>L20</xm:sqref>
            </x14:sparkline>
            <x14:sparkline>
              <xm:f>EVO_resolPIA!D21:K21</xm:f>
              <xm:sqref>L21</xm:sqref>
            </x14:sparkline>
            <x14:sparkline>
              <xm:f>EVO_resolPIA!D22:K22</xm:f>
              <xm:sqref>L22</xm:sqref>
            </x14:sparkline>
            <x14:sparkline>
              <xm:f>EVO_resolPIA!D23:K23</xm:f>
              <xm:sqref>L23</xm:sqref>
            </x14:sparkline>
            <x14:sparkline>
              <xm:f>EVO_resolPIA!D24:K24</xm:f>
              <xm:sqref>L24</xm:sqref>
            </x14:sparkline>
            <x14:sparkline>
              <xm:f>EVO_resolPIA!D25:K25</xm:f>
              <xm:sqref>L25</xm:sqref>
            </x14:sparkline>
            <x14:sparkline>
              <xm:f>EVO_resolPIA!D26:K26</xm:f>
              <xm:sqref>L26</xm:sqref>
            </x14:sparkline>
            <x14:sparkline>
              <xm:f>EVO_resolPIA!D27:K27</xm:f>
              <xm:sqref>L27</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194</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4" t="s">
        <v>454</v>
      </c>
      <c r="C6" s="1554"/>
      <c r="D6" s="1554"/>
      <c r="E6" s="1554"/>
      <c r="F6" s="1554"/>
      <c r="G6" s="1554"/>
      <c r="H6" s="1554"/>
      <c r="I6" s="1554"/>
      <c r="J6" s="1016"/>
      <c r="K6" s="1016"/>
      <c r="L6" s="1016"/>
      <c r="M6" s="1067"/>
      <c r="N6" s="1067"/>
      <c r="O6" s="1067"/>
      <c r="P6" s="1067"/>
      <c r="Q6" s="1067"/>
      <c r="R6" s="1067"/>
    </row>
    <row r="7" spans="1:18" s="621" customFormat="1" ht="15.75" customHeight="1" x14ac:dyDescent="0.25">
      <c r="A7" s="1015"/>
      <c r="B7" s="1693" t="str">
        <f>porsaad!$B$6</f>
        <v>Situación a 31 de agosto de 2025</v>
      </c>
      <c r="C7" s="1693"/>
      <c r="D7" s="1693"/>
      <c r="E7" s="1693"/>
      <c r="F7" s="1693"/>
      <c r="G7" s="1693"/>
      <c r="H7" s="1693"/>
      <c r="I7" s="1693"/>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6" t="s">
        <v>12</v>
      </c>
      <c r="C9" s="1708" t="s">
        <v>48</v>
      </c>
      <c r="D9" s="1708"/>
      <c r="E9" s="1709" t="s">
        <v>33</v>
      </c>
      <c r="F9" s="1710"/>
      <c r="G9" s="1711" t="s">
        <v>32</v>
      </c>
      <c r="H9" s="1712"/>
      <c r="I9" s="1070"/>
      <c r="J9" s="1070"/>
      <c r="K9" s="1070"/>
      <c r="L9" s="1070"/>
      <c r="M9" s="1070"/>
      <c r="N9" s="1070"/>
      <c r="O9" s="1070"/>
    </row>
    <row r="10" spans="1:18" ht="46.5" customHeight="1" x14ac:dyDescent="0.35">
      <c r="B10" s="1707"/>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192.06666666666669</v>
      </c>
      <c r="D11" s="1073">
        <v>0.64420440532506063</v>
      </c>
      <c r="E11" s="1072">
        <v>466.60280929228378</v>
      </c>
      <c r="F11" s="1073">
        <v>0.36260218333007144</v>
      </c>
      <c r="G11" s="1072">
        <v>575.60398605151806</v>
      </c>
      <c r="H11" s="1073">
        <v>0.23093614291472908</v>
      </c>
      <c r="I11" s="1070"/>
      <c r="J11" s="1070"/>
      <c r="K11" s="1070"/>
      <c r="L11" s="1070"/>
      <c r="M11" s="1070"/>
      <c r="N11" s="1070"/>
      <c r="O11" s="1070"/>
    </row>
    <row r="12" spans="1:18" ht="15" customHeight="1" x14ac:dyDescent="0.35">
      <c r="B12" s="1074" t="s">
        <v>7</v>
      </c>
      <c r="C12" s="1075">
        <v>202.73200000000003</v>
      </c>
      <c r="D12" s="1076">
        <v>0.49393475941827858</v>
      </c>
      <c r="E12" s="1075">
        <v>407.01214702760069</v>
      </c>
      <c r="F12" s="1076">
        <v>0.60590303495973008</v>
      </c>
      <c r="G12" s="1075">
        <v>460.43876492082859</v>
      </c>
      <c r="H12" s="1076">
        <v>0.4263974450283452</v>
      </c>
      <c r="I12" s="1070"/>
      <c r="J12" s="1070"/>
      <c r="K12" s="1070"/>
      <c r="L12" s="1070"/>
      <c r="M12" s="1070"/>
      <c r="N12" s="1070"/>
      <c r="O12" s="1070"/>
    </row>
    <row r="13" spans="1:18" ht="15" customHeight="1" x14ac:dyDescent="0.35">
      <c r="B13" s="1074" t="s">
        <v>37</v>
      </c>
      <c r="C13" s="1075">
        <v>346.79608695652178</v>
      </c>
      <c r="D13" s="1076">
        <v>0.340904934578592</v>
      </c>
      <c r="E13" s="1075">
        <v>399.18727101631356</v>
      </c>
      <c r="F13" s="1076">
        <v>0.41463345467989127</v>
      </c>
      <c r="G13" s="1075">
        <v>430.21153113087877</v>
      </c>
      <c r="H13" s="1076">
        <v>0.43466841635415021</v>
      </c>
      <c r="I13" s="1070"/>
      <c r="J13" s="1070"/>
      <c r="K13" s="1070"/>
      <c r="L13" s="1070"/>
      <c r="M13" s="1070"/>
      <c r="N13" s="1070"/>
      <c r="O13" s="1070"/>
    </row>
    <row r="14" spans="1:18" ht="15" customHeight="1" x14ac:dyDescent="0.35">
      <c r="B14" s="1074" t="s">
        <v>38</v>
      </c>
      <c r="C14" s="1075">
        <v>553.94000000000005</v>
      </c>
      <c r="D14" s="1076">
        <v>0</v>
      </c>
      <c r="E14" s="1075">
        <v>576.80517958083806</v>
      </c>
      <c r="F14" s="1076">
        <v>0.22583955094740182</v>
      </c>
      <c r="G14" s="1075">
        <v>523.67758330555603</v>
      </c>
      <c r="H14" s="1076">
        <v>0.3560290176178193</v>
      </c>
      <c r="I14" s="1070"/>
      <c r="J14" s="1070"/>
      <c r="K14" s="1070"/>
      <c r="L14" s="1070"/>
      <c r="M14" s="1070"/>
      <c r="N14" s="1070"/>
      <c r="O14" s="1070"/>
    </row>
    <row r="15" spans="1:18" ht="15" customHeight="1" x14ac:dyDescent="0.35">
      <c r="B15" s="1074" t="s">
        <v>6</v>
      </c>
      <c r="C15" s="1075">
        <v>381.87</v>
      </c>
      <c r="D15" s="1076">
        <v>0.6687436326323718</v>
      </c>
      <c r="E15" s="1075">
        <v>526.45549852507497</v>
      </c>
      <c r="F15" s="1076">
        <v>0.51000080176740947</v>
      </c>
      <c r="G15" s="1075">
        <v>541.74485106382974</v>
      </c>
      <c r="H15" s="1076">
        <v>0.49994418851895706</v>
      </c>
      <c r="I15" s="1070"/>
      <c r="J15" s="1070"/>
      <c r="K15" s="1070"/>
      <c r="L15" s="1070"/>
      <c r="M15" s="1070"/>
      <c r="N15" s="1070"/>
      <c r="O15" s="1070"/>
    </row>
    <row r="16" spans="1:18" ht="15" customHeight="1" x14ac:dyDescent="0.35">
      <c r="B16" s="1074" t="s">
        <v>5</v>
      </c>
      <c r="C16" s="1075">
        <v>541.59636363636355</v>
      </c>
      <c r="D16" s="1076">
        <v>0.46288031698092591</v>
      </c>
      <c r="E16" s="1075">
        <v>530.08691666666664</v>
      </c>
      <c r="F16" s="1076">
        <v>0.47238050412803462</v>
      </c>
      <c r="G16" s="1075">
        <v>530.3629629629628</v>
      </c>
      <c r="H16" s="1076">
        <v>0.4654729470693863</v>
      </c>
      <c r="I16" s="1070"/>
      <c r="J16" s="1070"/>
      <c r="K16" s="1070"/>
      <c r="L16" s="1070"/>
      <c r="M16" s="1070"/>
      <c r="N16" s="1070"/>
      <c r="O16" s="1070"/>
    </row>
    <row r="17" spans="1:15" ht="15" customHeight="1" x14ac:dyDescent="0.35">
      <c r="B17" s="1074" t="s">
        <v>4</v>
      </c>
      <c r="C17" s="1075">
        <v>432.83</v>
      </c>
      <c r="D17" s="1076">
        <v>0</v>
      </c>
      <c r="E17" s="1075">
        <v>427.55192564830082</v>
      </c>
      <c r="F17" s="1076">
        <v>0.67267008449679233</v>
      </c>
      <c r="G17" s="1075">
        <v>569.84193511618616</v>
      </c>
      <c r="H17" s="1076">
        <v>0.56202349557827513</v>
      </c>
      <c r="I17" s="1070"/>
      <c r="J17" s="1070"/>
      <c r="K17" s="1070"/>
      <c r="L17" s="1070"/>
      <c r="M17" s="1070"/>
      <c r="N17" s="1070"/>
      <c r="O17" s="1070"/>
    </row>
    <row r="18" spans="1:15" ht="15" customHeight="1" x14ac:dyDescent="0.35">
      <c r="B18" s="1074" t="s">
        <v>40</v>
      </c>
      <c r="C18" s="1075">
        <v>251.11800852985397</v>
      </c>
      <c r="D18" s="1076">
        <v>0.39336769495208379</v>
      </c>
      <c r="E18" s="1075">
        <v>428.17116163215934</v>
      </c>
      <c r="F18" s="1076">
        <v>0.57800259941589571</v>
      </c>
      <c r="G18" s="1075">
        <v>415.65758015524915</v>
      </c>
      <c r="H18" s="1076">
        <v>0.57413569978492862</v>
      </c>
      <c r="I18" s="1070"/>
      <c r="J18" s="1070"/>
      <c r="K18" s="1070"/>
      <c r="L18" s="1070"/>
      <c r="M18" s="1070"/>
      <c r="N18" s="1070"/>
      <c r="O18" s="1070"/>
    </row>
    <row r="19" spans="1:15" ht="15" customHeight="1" x14ac:dyDescent="0.35">
      <c r="B19" s="1074" t="s">
        <v>41</v>
      </c>
      <c r="C19" s="1075">
        <v>459.15499999999997</v>
      </c>
      <c r="D19" s="1076">
        <v>0.44087451948091239</v>
      </c>
      <c r="E19" s="1075">
        <v>681.02211723740379</v>
      </c>
      <c r="F19" s="1076">
        <v>0.45077229315058975</v>
      </c>
      <c r="G19" s="1075">
        <v>663.2509421518613</v>
      </c>
      <c r="H19" s="1076">
        <v>0.46102418330741429</v>
      </c>
      <c r="I19" s="1070"/>
      <c r="J19" s="1070"/>
      <c r="K19" s="1070"/>
      <c r="L19" s="1070"/>
      <c r="M19" s="1070"/>
      <c r="N19" s="1070"/>
      <c r="O19" s="1070"/>
    </row>
    <row r="20" spans="1:15" ht="15" customHeight="1" x14ac:dyDescent="0.35">
      <c r="B20" s="1074" t="s">
        <v>3</v>
      </c>
      <c r="C20" s="1075">
        <v>1443.7804629629647</v>
      </c>
      <c r="D20" s="1076">
        <v>0.35160173234521991</v>
      </c>
      <c r="E20" s="1075">
        <v>977.97344683584993</v>
      </c>
      <c r="F20" s="1076">
        <v>0.39273011551077619</v>
      </c>
      <c r="G20" s="1075">
        <v>912.57193208828471</v>
      </c>
      <c r="H20" s="1076">
        <v>0.383209780720355</v>
      </c>
      <c r="I20" s="1070"/>
      <c r="J20" s="1070"/>
      <c r="K20" s="1070"/>
      <c r="L20" s="1070"/>
      <c r="M20" s="1070"/>
      <c r="N20" s="1070"/>
      <c r="O20" s="1070"/>
    </row>
    <row r="21" spans="1:15" ht="15" customHeight="1" x14ac:dyDescent="0.35">
      <c r="B21" s="1074" t="s">
        <v>2</v>
      </c>
      <c r="C21" s="1075" t="s">
        <v>363</v>
      </c>
      <c r="D21" s="1076" t="s">
        <v>363</v>
      </c>
      <c r="E21" s="1075">
        <v>377.1730580204777</v>
      </c>
      <c r="F21" s="1076">
        <v>0.50581849094313491</v>
      </c>
      <c r="G21" s="1075">
        <v>465.05238556812157</v>
      </c>
      <c r="H21" s="1076">
        <v>0.46913264712976505</v>
      </c>
      <c r="I21" s="1070"/>
      <c r="J21" s="1070"/>
      <c r="K21" s="1070"/>
      <c r="L21" s="1070"/>
      <c r="M21" s="1070"/>
      <c r="N21" s="1070"/>
      <c r="O21" s="1070"/>
    </row>
    <row r="22" spans="1:15" ht="15" customHeight="1" x14ac:dyDescent="0.35">
      <c r="B22" s="1074" t="s">
        <v>35</v>
      </c>
      <c r="C22" s="1075">
        <v>308.74356540084392</v>
      </c>
      <c r="D22" s="1076">
        <v>0.42763167199913515</v>
      </c>
      <c r="E22" s="1075">
        <v>406.9255638841592</v>
      </c>
      <c r="F22" s="1076">
        <v>0.44905255895450835</v>
      </c>
      <c r="G22" s="1075">
        <v>421.73032647267763</v>
      </c>
      <c r="H22" s="1076">
        <v>0.42061849559565423</v>
      </c>
      <c r="I22" s="1070"/>
      <c r="J22" s="1070"/>
      <c r="K22" s="1070"/>
      <c r="L22" s="1070"/>
      <c r="M22" s="1070"/>
      <c r="N22" s="1070"/>
      <c r="O22" s="1070"/>
    </row>
    <row r="23" spans="1:15" ht="15" customHeight="1" x14ac:dyDescent="0.35">
      <c r="B23" s="1074" t="s">
        <v>42</v>
      </c>
      <c r="C23" s="1075">
        <v>496.59666666666664</v>
      </c>
      <c r="D23" s="1076">
        <v>0.45233468956125472</v>
      </c>
      <c r="E23" s="1075">
        <v>606.94270754991464</v>
      </c>
      <c r="F23" s="1076">
        <v>0.23954889040732247</v>
      </c>
      <c r="G23" s="1075">
        <v>605.86940585592015</v>
      </c>
      <c r="H23" s="1076">
        <v>0.24129445198223937</v>
      </c>
      <c r="I23" s="1070"/>
      <c r="J23" s="1070"/>
      <c r="K23" s="1070"/>
      <c r="L23" s="1070"/>
      <c r="M23" s="1070"/>
      <c r="N23" s="1070"/>
      <c r="O23" s="1070"/>
    </row>
    <row r="24" spans="1:15" ht="15" customHeight="1" x14ac:dyDescent="0.35">
      <c r="B24" s="1074" t="s">
        <v>43</v>
      </c>
      <c r="C24" s="1075" t="s">
        <v>363</v>
      </c>
      <c r="D24" s="1076" t="s">
        <v>363</v>
      </c>
      <c r="E24" s="1075">
        <v>400.88267558528378</v>
      </c>
      <c r="F24" s="1076">
        <v>0.56112115104222282</v>
      </c>
      <c r="G24" s="1075">
        <v>435.85911337209313</v>
      </c>
      <c r="H24" s="1076">
        <v>0.54488269539375189</v>
      </c>
      <c r="I24" s="1070"/>
      <c r="J24" s="1070"/>
      <c r="K24" s="1070"/>
      <c r="L24" s="1070"/>
      <c r="M24" s="1070"/>
      <c r="N24" s="1070"/>
      <c r="O24" s="1070"/>
    </row>
    <row r="25" spans="1:15" ht="15" customHeight="1" x14ac:dyDescent="0.35">
      <c r="B25" s="1074" t="s">
        <v>44</v>
      </c>
      <c r="C25" s="1075">
        <v>1319.2516666666668</v>
      </c>
      <c r="D25" s="1076">
        <v>0.36857321530397325</v>
      </c>
      <c r="E25" s="1075">
        <v>895.0548177496039</v>
      </c>
      <c r="F25" s="1076">
        <v>0.62898295232939094</v>
      </c>
      <c r="G25" s="1075">
        <v>909.74285024154494</v>
      </c>
      <c r="H25" s="1076">
        <v>0.58068152035944498</v>
      </c>
      <c r="I25" s="1070"/>
      <c r="J25" s="1070"/>
      <c r="K25" s="1070"/>
      <c r="L25" s="1070"/>
      <c r="M25" s="1070"/>
      <c r="N25" s="1070"/>
      <c r="O25" s="1070"/>
    </row>
    <row r="26" spans="1:15" ht="15" customHeight="1" x14ac:dyDescent="0.35">
      <c r="B26" s="1074" t="s">
        <v>45</v>
      </c>
      <c r="C26" s="1075">
        <v>290.24733333333336</v>
      </c>
      <c r="D26" s="1076">
        <v>0.24481653916179041</v>
      </c>
      <c r="E26" s="1075">
        <v>649.84555236729068</v>
      </c>
      <c r="F26" s="1076">
        <v>0.32424307679788139</v>
      </c>
      <c r="G26" s="1075">
        <v>690.03535444947477</v>
      </c>
      <c r="H26" s="1076">
        <v>0.34869229646600597</v>
      </c>
      <c r="I26" s="1070"/>
      <c r="J26" s="1070"/>
      <c r="K26" s="1070"/>
      <c r="L26" s="1070"/>
      <c r="M26" s="1070"/>
      <c r="N26" s="1070"/>
      <c r="O26" s="1070"/>
    </row>
    <row r="27" spans="1:15" ht="15" customHeight="1" x14ac:dyDescent="0.35">
      <c r="B27" s="1074" t="s">
        <v>46</v>
      </c>
      <c r="C27" s="1075">
        <v>685.71470588235297</v>
      </c>
      <c r="D27" s="1076">
        <v>6.9298913556401207E-2</v>
      </c>
      <c r="E27" s="1075">
        <v>690.76562500000148</v>
      </c>
      <c r="F27" s="1076">
        <v>9.3405531501892486E-2</v>
      </c>
      <c r="G27" s="1075">
        <v>685.6847652582162</v>
      </c>
      <c r="H27" s="1076">
        <v>0.10861436284215273</v>
      </c>
      <c r="I27" s="1070"/>
      <c r="J27" s="1070"/>
      <c r="K27" s="1070"/>
      <c r="L27" s="1070"/>
      <c r="M27" s="1070"/>
      <c r="N27" s="1070"/>
      <c r="O27" s="1070"/>
    </row>
    <row r="28" spans="1:15" ht="15" customHeight="1" x14ac:dyDescent="0.35">
      <c r="B28" s="1077" t="s">
        <v>1</v>
      </c>
      <c r="C28" s="1078" t="s">
        <v>363</v>
      </c>
      <c r="D28" s="1079" t="s">
        <v>363</v>
      </c>
      <c r="E28" s="1078">
        <v>243.67</v>
      </c>
      <c r="F28" s="1079">
        <v>0</v>
      </c>
      <c r="G28" s="1078" t="s">
        <v>363</v>
      </c>
      <c r="H28" s="1079" t="s">
        <v>363</v>
      </c>
      <c r="I28" s="1070"/>
      <c r="J28" s="1070"/>
      <c r="K28" s="1070"/>
      <c r="L28" s="1070"/>
      <c r="M28" s="1070"/>
      <c r="N28" s="1070"/>
      <c r="O28" s="1070"/>
    </row>
    <row r="29" spans="1:15" ht="15" customHeight="1" x14ac:dyDescent="0.35">
      <c r="B29" s="1303" t="s">
        <v>0</v>
      </c>
      <c r="C29" s="1304">
        <v>435.54358251473468</v>
      </c>
      <c r="D29" s="1305">
        <v>1.0726804127091056</v>
      </c>
      <c r="E29" s="1304">
        <v>548.28431607665232</v>
      </c>
      <c r="F29" s="1305">
        <v>0.56379692127454883</v>
      </c>
      <c r="G29" s="1304">
        <v>568.57982706216364</v>
      </c>
      <c r="H29" s="1305">
        <v>0.49000960591168907</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4.5" customHeight="1" x14ac:dyDescent="0.35">
      <c r="B32" s="1705" t="s">
        <v>288</v>
      </c>
      <c r="C32" s="1705"/>
      <c r="D32" s="1705"/>
      <c r="E32" s="1705"/>
      <c r="F32" s="1705"/>
      <c r="G32" s="1705"/>
      <c r="H32" s="1705"/>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195</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4" t="s">
        <v>453</v>
      </c>
      <c r="C6" s="1554"/>
      <c r="D6" s="1554"/>
      <c r="E6" s="1554"/>
      <c r="F6" s="1554"/>
      <c r="G6" s="1554"/>
      <c r="H6" s="1554"/>
      <c r="I6" s="1554"/>
      <c r="J6" s="1016"/>
      <c r="K6" s="1016"/>
      <c r="L6" s="1016"/>
      <c r="M6" s="1067"/>
      <c r="N6" s="1067"/>
      <c r="O6" s="1067"/>
      <c r="P6" s="1067"/>
      <c r="Q6" s="1067"/>
      <c r="R6" s="1067"/>
    </row>
    <row r="7" spans="1:18" s="621" customFormat="1" ht="15.75" customHeight="1" x14ac:dyDescent="0.25">
      <c r="A7" s="1015"/>
      <c r="B7" s="1693" t="str">
        <f>porsaad!$B$6</f>
        <v>Situación a 31 de agosto de 2025</v>
      </c>
      <c r="C7" s="1693"/>
      <c r="D7" s="1693"/>
      <c r="E7" s="1693"/>
      <c r="F7" s="1693"/>
      <c r="G7" s="1693"/>
      <c r="H7" s="1693"/>
      <c r="I7" s="1693"/>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6" t="s">
        <v>12</v>
      </c>
      <c r="C9" s="1708" t="s">
        <v>48</v>
      </c>
      <c r="D9" s="1708"/>
      <c r="E9" s="1709" t="s">
        <v>33</v>
      </c>
      <c r="F9" s="1710"/>
      <c r="G9" s="1711" t="s">
        <v>32</v>
      </c>
      <c r="H9" s="1712"/>
      <c r="I9" s="1070"/>
      <c r="J9" s="1070"/>
      <c r="K9" s="1070"/>
      <c r="L9" s="1070"/>
      <c r="M9" s="1070"/>
      <c r="N9" s="1070"/>
      <c r="O9" s="1070"/>
    </row>
    <row r="10" spans="1:18" ht="46.5" customHeight="1" x14ac:dyDescent="0.35">
      <c r="B10" s="1707"/>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312.91054545454563</v>
      </c>
      <c r="D11" s="1073">
        <v>0.3271568240888042</v>
      </c>
      <c r="E11" s="1072">
        <v>337.12406249999981</v>
      </c>
      <c r="F11" s="1073">
        <v>0.30709179274858595</v>
      </c>
      <c r="G11" s="1072">
        <v>535.77039473684226</v>
      </c>
      <c r="H11" s="1073">
        <v>0.31546095270799246</v>
      </c>
      <c r="I11" s="1070"/>
      <c r="J11" s="1070"/>
      <c r="K11" s="1070"/>
      <c r="L11" s="1070"/>
      <c r="M11" s="1070"/>
      <c r="N11" s="1070"/>
      <c r="O11" s="1070"/>
    </row>
    <row r="12" spans="1:18" ht="15" customHeight="1" x14ac:dyDescent="0.35">
      <c r="B12" s="1074" t="s">
        <v>7</v>
      </c>
      <c r="C12" s="1075">
        <v>229.14519932622088</v>
      </c>
      <c r="D12" s="1076">
        <v>0.40464509572096424</v>
      </c>
      <c r="E12" s="1075">
        <v>193.02928774928779</v>
      </c>
      <c r="F12" s="1076">
        <v>0.48215379734792069</v>
      </c>
      <c r="G12" s="1075">
        <v>315.97397306397301</v>
      </c>
      <c r="H12" s="1076">
        <v>0.24608203417834848</v>
      </c>
      <c r="I12" s="1070"/>
      <c r="J12" s="1070"/>
      <c r="K12" s="1070"/>
      <c r="L12" s="1070"/>
      <c r="M12" s="1070"/>
      <c r="N12" s="1070"/>
      <c r="O12" s="1070"/>
    </row>
    <row r="13" spans="1:18" ht="15" customHeight="1" x14ac:dyDescent="0.35">
      <c r="B13" s="1074" t="s">
        <v>37</v>
      </c>
      <c r="C13" s="1075">
        <v>213.06772455089819</v>
      </c>
      <c r="D13" s="1076">
        <v>0.21159577502148955</v>
      </c>
      <c r="E13" s="1075">
        <v>301.87756756756687</v>
      </c>
      <c r="F13" s="1076">
        <v>0.12775063054929695</v>
      </c>
      <c r="G13" s="1075">
        <v>477.00201438849012</v>
      </c>
      <c r="H13" s="1076">
        <v>0.14253072982973439</v>
      </c>
      <c r="I13" s="1070"/>
      <c r="J13" s="1070"/>
      <c r="K13" s="1070"/>
      <c r="L13" s="1070"/>
      <c r="M13" s="1070"/>
      <c r="N13" s="1070"/>
      <c r="O13" s="1070"/>
    </row>
    <row r="14" spans="1:18" ht="15" customHeight="1" x14ac:dyDescent="0.35">
      <c r="B14" s="1074" t="s">
        <v>38</v>
      </c>
      <c r="C14" s="1075">
        <v>238.58859999999996</v>
      </c>
      <c r="D14" s="1076">
        <v>0.57946261264465404</v>
      </c>
      <c r="E14" s="1075">
        <v>275.79716216216212</v>
      </c>
      <c r="F14" s="1076">
        <v>0.48249403119043321</v>
      </c>
      <c r="G14" s="1075">
        <v>369.99068965517245</v>
      </c>
      <c r="H14" s="1076">
        <v>0.66723943399885266</v>
      </c>
      <c r="I14" s="1070"/>
      <c r="J14" s="1070"/>
      <c r="K14" s="1070"/>
      <c r="L14" s="1070"/>
      <c r="M14" s="1070"/>
      <c r="N14" s="1070"/>
      <c r="O14" s="1070"/>
    </row>
    <row r="15" spans="1:18" ht="15" customHeight="1" x14ac:dyDescent="0.35">
      <c r="B15" s="1074" t="s">
        <v>6</v>
      </c>
      <c r="C15" s="1075">
        <v>303.75766740250447</v>
      </c>
      <c r="D15" s="1076">
        <v>0.58151530285339337</v>
      </c>
      <c r="E15" s="1075">
        <v>305.85942399999925</v>
      </c>
      <c r="F15" s="1076">
        <v>0.59060109847432007</v>
      </c>
      <c r="G15" s="1075">
        <v>538.76498652291116</v>
      </c>
      <c r="H15" s="1076">
        <v>0.49019490528596321</v>
      </c>
      <c r="I15" s="1070"/>
      <c r="J15" s="1070"/>
      <c r="K15" s="1070"/>
      <c r="L15" s="1070"/>
      <c r="M15" s="1070"/>
      <c r="N15" s="1070"/>
      <c r="O15" s="1070"/>
    </row>
    <row r="16" spans="1:18" ht="15" customHeight="1" x14ac:dyDescent="0.35">
      <c r="B16" s="1074" t="s">
        <v>5</v>
      </c>
      <c r="C16" s="1075">
        <v>430.29666666666662</v>
      </c>
      <c r="D16" s="1076">
        <v>5.6493321544058221E-2</v>
      </c>
      <c r="E16" s="1075">
        <v>290.42</v>
      </c>
      <c r="F16" s="1076">
        <v>0.42968570320798366</v>
      </c>
      <c r="G16" s="1075">
        <v>681.64</v>
      </c>
      <c r="H16" s="1076">
        <v>0.13612251603089376</v>
      </c>
      <c r="I16" s="1070"/>
      <c r="J16" s="1070"/>
      <c r="K16" s="1070"/>
      <c r="L16" s="1070"/>
      <c r="M16" s="1070"/>
      <c r="N16" s="1070"/>
      <c r="O16" s="1070"/>
    </row>
    <row r="17" spans="1:15" ht="15" customHeight="1" x14ac:dyDescent="0.35">
      <c r="B17" s="1074" t="s">
        <v>4</v>
      </c>
      <c r="C17" s="1075">
        <v>244.1736444358659</v>
      </c>
      <c r="D17" s="1076">
        <v>0.53114181448880138</v>
      </c>
      <c r="E17" s="1075">
        <v>466.07648111331878</v>
      </c>
      <c r="F17" s="1076">
        <v>0.60360801624122695</v>
      </c>
      <c r="G17" s="1075">
        <v>626.90187346437506</v>
      </c>
      <c r="H17" s="1076">
        <v>0.52700587187377079</v>
      </c>
      <c r="I17" s="1070"/>
      <c r="J17" s="1070"/>
      <c r="K17" s="1070"/>
      <c r="L17" s="1070"/>
      <c r="M17" s="1070"/>
      <c r="N17" s="1070"/>
      <c r="O17" s="1070"/>
    </row>
    <row r="18" spans="1:15" ht="15" customHeight="1" x14ac:dyDescent="0.35">
      <c r="B18" s="1074" t="s">
        <v>40</v>
      </c>
      <c r="C18" s="1075">
        <v>211.43899378881989</v>
      </c>
      <c r="D18" s="1076">
        <v>0.58781411437828979</v>
      </c>
      <c r="E18" s="1075">
        <v>243.84084337349404</v>
      </c>
      <c r="F18" s="1076">
        <v>0.49279194869987736</v>
      </c>
      <c r="G18" s="1075">
        <v>277.93412318840569</v>
      </c>
      <c r="H18" s="1076">
        <v>0.45045562916662601</v>
      </c>
      <c r="I18" s="1070"/>
      <c r="J18" s="1070"/>
      <c r="K18" s="1070"/>
      <c r="L18" s="1070"/>
      <c r="M18" s="1070"/>
      <c r="N18" s="1070"/>
      <c r="O18" s="1070"/>
    </row>
    <row r="19" spans="1:15" ht="15" customHeight="1" x14ac:dyDescent="0.35">
      <c r="B19" s="1074" t="s">
        <v>41</v>
      </c>
      <c r="C19" s="1075">
        <v>410.46293064876619</v>
      </c>
      <c r="D19" s="1076">
        <v>0.161004947157037</v>
      </c>
      <c r="E19" s="1075">
        <v>419.45582580114359</v>
      </c>
      <c r="F19" s="1076">
        <v>0.12259904721030548</v>
      </c>
      <c r="G19" s="1075">
        <v>419.49624584717651</v>
      </c>
      <c r="H19" s="1076">
        <v>0.12523579315539063</v>
      </c>
      <c r="I19" s="1070"/>
      <c r="J19" s="1070"/>
      <c r="K19" s="1070"/>
      <c r="L19" s="1070"/>
      <c r="M19" s="1070"/>
      <c r="N19" s="1070"/>
      <c r="O19" s="1070"/>
    </row>
    <row r="20" spans="1:15" ht="15" customHeight="1" x14ac:dyDescent="0.35">
      <c r="B20" s="1074" t="s">
        <v>3</v>
      </c>
      <c r="C20" s="1075">
        <v>454.97928104575288</v>
      </c>
      <c r="D20" s="1076">
        <v>0.51916948070278723</v>
      </c>
      <c r="E20" s="1075">
        <v>483.52931297709608</v>
      </c>
      <c r="F20" s="1076">
        <v>0.40494982850896444</v>
      </c>
      <c r="G20" s="1075">
        <v>689.3094541484727</v>
      </c>
      <c r="H20" s="1076">
        <v>0.26469233606554077</v>
      </c>
      <c r="I20" s="1070"/>
      <c r="J20" s="1070"/>
      <c r="K20" s="1070"/>
      <c r="L20" s="1070"/>
      <c r="M20" s="1070"/>
      <c r="N20" s="1070"/>
      <c r="O20" s="1070"/>
    </row>
    <row r="21" spans="1:15" ht="15" customHeight="1" x14ac:dyDescent="0.35">
      <c r="B21" s="1074" t="s">
        <v>2</v>
      </c>
      <c r="C21" s="1075">
        <v>295.81418604651168</v>
      </c>
      <c r="D21" s="1076">
        <v>0.33876671084162258</v>
      </c>
      <c r="E21" s="1075">
        <v>346.1891601049872</v>
      </c>
      <c r="F21" s="1076">
        <v>0.31034400451808059</v>
      </c>
      <c r="G21" s="1075">
        <v>367.06238095238086</v>
      </c>
      <c r="H21" s="1076">
        <v>0.3558984624299486</v>
      </c>
      <c r="I21" s="1070"/>
      <c r="J21" s="1070"/>
      <c r="K21" s="1070"/>
      <c r="L21" s="1070"/>
      <c r="M21" s="1070"/>
      <c r="N21" s="1070"/>
      <c r="O21" s="1070"/>
    </row>
    <row r="22" spans="1:15" ht="15" customHeight="1" x14ac:dyDescent="0.35">
      <c r="B22" s="1074" t="s">
        <v>35</v>
      </c>
      <c r="C22" s="1075">
        <v>226.58772854739155</v>
      </c>
      <c r="D22" s="1076">
        <v>0.39375958766978419</v>
      </c>
      <c r="E22" s="1075">
        <v>231.02149463253522</v>
      </c>
      <c r="F22" s="1076">
        <v>0.43414912190784127</v>
      </c>
      <c r="G22" s="1075">
        <v>357.03619525547538</v>
      </c>
      <c r="H22" s="1076">
        <v>0.42680019721410395</v>
      </c>
      <c r="I22" s="1070"/>
      <c r="J22" s="1070"/>
      <c r="K22" s="1070"/>
      <c r="L22" s="1070"/>
      <c r="M22" s="1070"/>
      <c r="N22" s="1070"/>
      <c r="O22" s="1070"/>
    </row>
    <row r="23" spans="1:15" ht="15" customHeight="1" x14ac:dyDescent="0.35">
      <c r="B23" s="1074" t="s">
        <v>42</v>
      </c>
      <c r="C23" s="1075">
        <v>320.52591194968562</v>
      </c>
      <c r="D23" s="1076">
        <v>0.13069592022018722</v>
      </c>
      <c r="E23" s="1075">
        <v>334.53728087649353</v>
      </c>
      <c r="F23" s="1076">
        <v>0.16171838107665043</v>
      </c>
      <c r="G23" s="1075">
        <v>465.0201783944425</v>
      </c>
      <c r="H23" s="1076">
        <v>0.22352544333607938</v>
      </c>
      <c r="I23" s="1070"/>
      <c r="J23" s="1070"/>
      <c r="K23" s="1070"/>
      <c r="L23" s="1070"/>
      <c r="M23" s="1070"/>
      <c r="N23" s="1070"/>
      <c r="O23" s="1070"/>
    </row>
    <row r="24" spans="1:15" ht="15" customHeight="1" x14ac:dyDescent="0.35">
      <c r="B24" s="1074" t="s">
        <v>43</v>
      </c>
      <c r="C24" s="1075">
        <v>418.32234042553205</v>
      </c>
      <c r="D24" s="1076">
        <v>0.13101487040781815</v>
      </c>
      <c r="E24" s="1075">
        <v>427.05854014598629</v>
      </c>
      <c r="F24" s="1076">
        <v>0.23499119630623713</v>
      </c>
      <c r="G24" s="1075">
        <v>637.6797938144332</v>
      </c>
      <c r="H24" s="1076">
        <v>0.22046033499735204</v>
      </c>
      <c r="I24" s="1070"/>
      <c r="J24" s="1070"/>
      <c r="K24" s="1070"/>
      <c r="L24" s="1070"/>
      <c r="M24" s="1070"/>
      <c r="N24" s="1070"/>
      <c r="O24" s="1070"/>
    </row>
    <row r="25" spans="1:15" ht="15" customHeight="1" x14ac:dyDescent="0.35">
      <c r="B25" s="1074" t="s">
        <v>44</v>
      </c>
      <c r="C25" s="1075">
        <v>639.10382978723339</v>
      </c>
      <c r="D25" s="1076">
        <v>0.61288807833606629</v>
      </c>
      <c r="E25" s="1075">
        <v>703.89155555555521</v>
      </c>
      <c r="F25" s="1076">
        <v>0.54569605162208024</v>
      </c>
      <c r="G25" s="1075">
        <v>673.4288372093024</v>
      </c>
      <c r="H25" s="1076">
        <v>0.58054599517340921</v>
      </c>
      <c r="I25" s="1070"/>
      <c r="J25" s="1070"/>
      <c r="K25" s="1070"/>
      <c r="L25" s="1070"/>
      <c r="M25" s="1070"/>
      <c r="N25" s="1070"/>
      <c r="O25" s="1070"/>
    </row>
    <row r="26" spans="1:15" ht="15" customHeight="1" x14ac:dyDescent="0.35">
      <c r="B26" s="1074" t="s">
        <v>45</v>
      </c>
      <c r="C26" s="1075">
        <v>300</v>
      </c>
      <c r="D26" s="1076">
        <v>0</v>
      </c>
      <c r="E26" s="1075">
        <v>480</v>
      </c>
      <c r="F26" s="1076">
        <v>9.3169499062491237E-2</v>
      </c>
      <c r="G26" s="1075" t="s">
        <v>363</v>
      </c>
      <c r="H26" s="1076" t="s">
        <v>363</v>
      </c>
      <c r="I26" s="1070"/>
      <c r="J26" s="1070"/>
      <c r="K26" s="1070"/>
      <c r="L26" s="1070"/>
      <c r="M26" s="1070"/>
      <c r="N26" s="1070"/>
      <c r="O26" s="1070"/>
    </row>
    <row r="27" spans="1:15" ht="15" customHeight="1" x14ac:dyDescent="0.35">
      <c r="B27" s="1074" t="s">
        <v>46</v>
      </c>
      <c r="C27" s="1075">
        <v>333.05642857142857</v>
      </c>
      <c r="D27" s="1076">
        <v>0.29247045149685913</v>
      </c>
      <c r="E27" s="1075">
        <v>270.93459459459456</v>
      </c>
      <c r="F27" s="1076">
        <v>0.29292506112788208</v>
      </c>
      <c r="G27" s="1075">
        <v>527.0821428571428</v>
      </c>
      <c r="H27" s="1076">
        <v>0.25412858981872488</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263.58989909227898</v>
      </c>
      <c r="D29" s="1305">
        <v>0.54051148585309972</v>
      </c>
      <c r="E29" s="1304">
        <v>366.9052278558363</v>
      </c>
      <c r="F29" s="1305">
        <v>0.55140853134863521</v>
      </c>
      <c r="G29" s="1304">
        <v>497.85308474293112</v>
      </c>
      <c r="H29" s="1305">
        <v>0.50118582821502644</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05" t="s">
        <v>288</v>
      </c>
      <c r="C32" s="1705"/>
      <c r="D32" s="1705"/>
      <c r="E32" s="1705"/>
      <c r="F32" s="1705"/>
      <c r="G32" s="1705"/>
      <c r="H32" s="1705"/>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4" t="s">
        <v>452</v>
      </c>
      <c r="C6" s="1554"/>
      <c r="D6" s="1554"/>
      <c r="E6" s="1554"/>
      <c r="F6" s="1554"/>
      <c r="G6" s="1554"/>
      <c r="H6" s="1554"/>
      <c r="I6" s="1554"/>
      <c r="J6" s="1016"/>
      <c r="K6" s="1016"/>
      <c r="L6" s="1016"/>
      <c r="M6" s="1067"/>
      <c r="N6" s="1067"/>
      <c r="O6" s="1067"/>
      <c r="P6" s="1067"/>
      <c r="Q6" s="1067"/>
      <c r="R6" s="1067"/>
    </row>
    <row r="7" spans="1:18" s="621" customFormat="1" ht="15.75" customHeight="1" x14ac:dyDescent="0.25">
      <c r="A7" s="1015"/>
      <c r="B7" s="1693" t="str">
        <f>porsaad!$B$6</f>
        <v>Situación a 31 de agosto de 2025</v>
      </c>
      <c r="C7" s="1693"/>
      <c r="D7" s="1693"/>
      <c r="E7" s="1693"/>
      <c r="F7" s="1693"/>
      <c r="G7" s="1693"/>
      <c r="H7" s="1693"/>
      <c r="I7" s="1693"/>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6" t="s">
        <v>12</v>
      </c>
      <c r="C9" s="1708" t="s">
        <v>48</v>
      </c>
      <c r="D9" s="1708"/>
      <c r="E9" s="1709" t="s">
        <v>33</v>
      </c>
      <c r="F9" s="1710"/>
      <c r="G9" s="1711" t="s">
        <v>32</v>
      </c>
      <c r="H9" s="1712"/>
      <c r="I9" s="1070"/>
      <c r="J9" s="1070"/>
      <c r="K9" s="1070"/>
      <c r="L9" s="1070"/>
      <c r="M9" s="1070"/>
      <c r="N9" s="1070"/>
      <c r="O9" s="1070"/>
    </row>
    <row r="10" spans="1:18" ht="46.5" customHeight="1" x14ac:dyDescent="0.35">
      <c r="B10" s="1707"/>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383.78552991453262</v>
      </c>
      <c r="D13" s="1076">
        <v>0.41267090857942518</v>
      </c>
      <c r="E13" s="1075" t="s">
        <v>363</v>
      </c>
      <c r="F13" s="1076" t="s">
        <v>363</v>
      </c>
      <c r="G13" s="1075" t="s">
        <v>363</v>
      </c>
      <c r="H13" s="1076" t="s">
        <v>363</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206.58055735580072</v>
      </c>
      <c r="D15" s="1076">
        <v>0.63789497250995941</v>
      </c>
      <c r="E15" s="1075">
        <v>301.63947668886817</v>
      </c>
      <c r="F15" s="1076">
        <v>0.5927226031904026</v>
      </c>
      <c r="G15" s="1075">
        <v>504.42547107438003</v>
      </c>
      <c r="H15" s="1076">
        <v>0.54647134905014139</v>
      </c>
      <c r="I15" s="1070"/>
      <c r="J15" s="1070"/>
      <c r="K15" s="1070"/>
      <c r="L15" s="1070"/>
      <c r="M15" s="1070"/>
      <c r="N15" s="1070"/>
      <c r="O15" s="1070"/>
    </row>
    <row r="16" spans="1:18" ht="15" customHeight="1" x14ac:dyDescent="0.35">
      <c r="B16" s="1074" t="s">
        <v>5</v>
      </c>
      <c r="C16" s="1075">
        <v>100</v>
      </c>
      <c r="D16" s="1076">
        <v>0</v>
      </c>
      <c r="E16" s="1075">
        <v>135</v>
      </c>
      <c r="F16" s="1076">
        <v>0.15713484026367724</v>
      </c>
      <c r="G16" s="1075" t="s">
        <v>363</v>
      </c>
      <c r="H16" s="1076" t="s">
        <v>363</v>
      </c>
      <c r="I16" s="1070"/>
      <c r="J16" s="1070"/>
      <c r="K16" s="1070"/>
      <c r="L16" s="1070"/>
      <c r="M16" s="1070"/>
      <c r="N16" s="1070"/>
      <c r="O16" s="1070"/>
    </row>
    <row r="17" spans="1:15" ht="15" customHeight="1" x14ac:dyDescent="0.35">
      <c r="B17" s="1074" t="s">
        <v>4</v>
      </c>
      <c r="C17" s="1075">
        <v>161.55558806655173</v>
      </c>
      <c r="D17" s="1076">
        <v>0.92806805905007572</v>
      </c>
      <c r="E17" s="1075">
        <v>201.26192424242413</v>
      </c>
      <c r="F17" s="1076">
        <v>1.0798048456948954</v>
      </c>
      <c r="G17" s="1075">
        <v>260.52599070307963</v>
      </c>
      <c r="H17" s="1076">
        <v>0.97265523312701241</v>
      </c>
      <c r="I17" s="1070"/>
      <c r="J17" s="1070"/>
      <c r="K17" s="1070"/>
      <c r="L17" s="1070"/>
      <c r="M17" s="1070"/>
      <c r="N17" s="1070"/>
      <c r="O17" s="1070"/>
    </row>
    <row r="18" spans="1:15" ht="15" customHeight="1" x14ac:dyDescent="0.35">
      <c r="B18" s="1074" t="s">
        <v>40</v>
      </c>
      <c r="C18" s="1075">
        <v>140.30055415617124</v>
      </c>
      <c r="D18" s="1076">
        <v>0.45910592218440699</v>
      </c>
      <c r="E18" s="1075">
        <v>187.68709449929457</v>
      </c>
      <c r="F18" s="1076">
        <v>0.49887304837894003</v>
      </c>
      <c r="G18" s="1075">
        <v>234.271729957806</v>
      </c>
      <c r="H18" s="1076">
        <v>0.71003379828795199</v>
      </c>
      <c r="I18" s="1070"/>
      <c r="J18" s="1070"/>
      <c r="K18" s="1070"/>
      <c r="L18" s="1070"/>
      <c r="M18" s="1070"/>
      <c r="N18" s="1070"/>
      <c r="O18" s="1070"/>
    </row>
    <row r="19" spans="1:15" ht="15" customHeight="1" x14ac:dyDescent="0.35">
      <c r="B19" s="1074" t="s">
        <v>41</v>
      </c>
      <c r="C19" s="1075" t="s">
        <v>363</v>
      </c>
      <c r="D19" s="1076" t="s">
        <v>363</v>
      </c>
      <c r="E19" s="1075" t="s">
        <v>363</v>
      </c>
      <c r="F19" s="1076" t="s">
        <v>363</v>
      </c>
      <c r="G19" s="1075" t="s">
        <v>363</v>
      </c>
      <c r="H19" s="1076" t="s">
        <v>363</v>
      </c>
      <c r="I19" s="1070"/>
      <c r="J19" s="1070"/>
      <c r="K19" s="1070"/>
      <c r="L19" s="1070"/>
      <c r="M19" s="1070"/>
      <c r="N19" s="1070"/>
      <c r="O19" s="1070"/>
    </row>
    <row r="20" spans="1:15" ht="15" customHeight="1" x14ac:dyDescent="0.35">
      <c r="B20" s="1074" t="s">
        <v>3</v>
      </c>
      <c r="C20" s="1075">
        <v>268.77809734513272</v>
      </c>
      <c r="D20" s="1076">
        <v>0.27497796038099453</v>
      </c>
      <c r="E20" s="1075">
        <v>347.41365472910729</v>
      </c>
      <c r="F20" s="1076">
        <v>0.3249545627406023</v>
      </c>
      <c r="G20" s="1075">
        <v>461.21040428061855</v>
      </c>
      <c r="H20" s="1076">
        <v>0.43676434043490875</v>
      </c>
      <c r="I20" s="1070"/>
      <c r="J20" s="1070"/>
      <c r="K20" s="1070"/>
      <c r="L20" s="1070"/>
      <c r="M20" s="1070"/>
      <c r="N20" s="1070"/>
      <c r="O20" s="1070"/>
    </row>
    <row r="21" spans="1:15" ht="15" customHeight="1" x14ac:dyDescent="0.35">
      <c r="B21" s="1074" t="s">
        <v>2</v>
      </c>
      <c r="C21" s="1075">
        <v>276.1191937424789</v>
      </c>
      <c r="D21" s="1076">
        <v>0.23582451766887141</v>
      </c>
      <c r="E21" s="1075">
        <v>352.83135396518333</v>
      </c>
      <c r="F21" s="1076">
        <v>0.3061864942008336</v>
      </c>
      <c r="G21" s="1075">
        <v>359.78465909090914</v>
      </c>
      <c r="H21" s="1076">
        <v>0.46447726506607884</v>
      </c>
      <c r="I21" s="1070"/>
      <c r="J21" s="1070"/>
      <c r="K21" s="1070"/>
      <c r="L21" s="1070"/>
      <c r="M21" s="1070"/>
      <c r="N21" s="1070"/>
      <c r="O21" s="1070"/>
    </row>
    <row r="22" spans="1:15" ht="15" customHeight="1" x14ac:dyDescent="0.35">
      <c r="B22" s="1074" t="s">
        <v>35</v>
      </c>
      <c r="C22" s="1075">
        <v>238.08083892617438</v>
      </c>
      <c r="D22" s="1076">
        <v>0.34170344397583369</v>
      </c>
      <c r="E22" s="1075">
        <v>330.92961800818404</v>
      </c>
      <c r="F22" s="1076">
        <v>0.37522654774668679</v>
      </c>
      <c r="G22" s="1075">
        <v>530.69013245033193</v>
      </c>
      <c r="H22" s="1076">
        <v>0.41016921337361739</v>
      </c>
      <c r="I22" s="1070"/>
      <c r="J22" s="1070"/>
      <c r="K22" s="1070"/>
      <c r="L22" s="1070"/>
      <c r="M22" s="1070"/>
      <c r="N22" s="1070"/>
      <c r="O22" s="1070"/>
    </row>
    <row r="23" spans="1:15" ht="15" customHeight="1" x14ac:dyDescent="0.35">
      <c r="B23" s="1074" t="s">
        <v>42</v>
      </c>
      <c r="C23" s="1075">
        <v>305.01318396813548</v>
      </c>
      <c r="D23" s="1076">
        <v>0.10279765016968422</v>
      </c>
      <c r="E23" s="1075">
        <v>332.29304559539685</v>
      </c>
      <c r="F23" s="1076">
        <v>0.21528483198403425</v>
      </c>
      <c r="G23" s="1075">
        <v>453.32708213669679</v>
      </c>
      <c r="H23" s="1076">
        <v>0.32996270334739347</v>
      </c>
      <c r="I23" s="1070"/>
      <c r="J23" s="1070"/>
      <c r="K23" s="1070"/>
      <c r="L23" s="1070"/>
      <c r="M23" s="1070"/>
      <c r="N23" s="1070"/>
      <c r="O23" s="1070"/>
    </row>
    <row r="24" spans="1:15" ht="15" customHeight="1" x14ac:dyDescent="0.35">
      <c r="B24" s="1074" t="s">
        <v>43</v>
      </c>
      <c r="C24" s="1075">
        <v>296.0093798449613</v>
      </c>
      <c r="D24" s="1076">
        <v>0.17500087611798754</v>
      </c>
      <c r="E24" s="1075">
        <v>413.9848101265834</v>
      </c>
      <c r="F24" s="1076">
        <v>0.17914689876355919</v>
      </c>
      <c r="G24" s="1075">
        <v>684.19540372670792</v>
      </c>
      <c r="H24" s="1076">
        <v>0.16597920288276671</v>
      </c>
      <c r="I24" s="1070"/>
      <c r="J24" s="1070"/>
      <c r="K24" s="1070"/>
      <c r="L24" s="1070"/>
      <c r="M24" s="1070"/>
      <c r="N24" s="1070"/>
      <c r="O24" s="1070"/>
    </row>
    <row r="25" spans="1:15" ht="15" customHeight="1" x14ac:dyDescent="0.35">
      <c r="B25" s="1074" t="s">
        <v>44</v>
      </c>
      <c r="C25" s="1075">
        <v>295.03279069767461</v>
      </c>
      <c r="D25" s="1076">
        <v>7.0389879761759283E-2</v>
      </c>
      <c r="E25" s="1075" t="s">
        <v>363</v>
      </c>
      <c r="F25" s="1076" t="s">
        <v>363</v>
      </c>
      <c r="G25" s="1075" t="s">
        <v>363</v>
      </c>
      <c r="H25" s="1076" t="s">
        <v>363</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257.5273423250847</v>
      </c>
      <c r="D29" s="1305">
        <v>0.46027982631277559</v>
      </c>
      <c r="E29" s="1304">
        <v>290.44953283126</v>
      </c>
      <c r="F29" s="1305">
        <v>0.54557707057174365</v>
      </c>
      <c r="G29" s="1304">
        <v>394.02764282207636</v>
      </c>
      <c r="H29" s="1305">
        <v>0.60375768391685636</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8.65" customHeight="1" x14ac:dyDescent="0.35">
      <c r="B32" s="1705" t="s">
        <v>288</v>
      </c>
      <c r="C32" s="1705"/>
      <c r="D32" s="1705"/>
      <c r="E32" s="1705"/>
      <c r="F32" s="1705"/>
      <c r="G32" s="1705"/>
      <c r="H32" s="1705"/>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197</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54" t="s">
        <v>451</v>
      </c>
      <c r="C6" s="1554"/>
      <c r="D6" s="1554"/>
      <c r="E6" s="1554"/>
      <c r="F6" s="1554"/>
      <c r="G6" s="1554"/>
      <c r="H6" s="1554"/>
      <c r="I6" s="1554"/>
      <c r="J6" s="1016"/>
      <c r="K6" s="1016"/>
      <c r="L6" s="1016"/>
      <c r="M6" s="1067"/>
      <c r="N6" s="1067"/>
      <c r="O6" s="1067"/>
      <c r="P6" s="1067"/>
      <c r="Q6" s="1067"/>
      <c r="R6" s="1067"/>
    </row>
    <row r="7" spans="1:18" s="621" customFormat="1" ht="15.75" customHeight="1" x14ac:dyDescent="0.25">
      <c r="A7" s="1015"/>
      <c r="B7" s="1693" t="str">
        <f>porsaad!$B$6</f>
        <v>Situación a 31 de agosto de 2025</v>
      </c>
      <c r="C7" s="1693"/>
      <c r="D7" s="1693"/>
      <c r="E7" s="1693"/>
      <c r="F7" s="1693"/>
      <c r="G7" s="1693"/>
      <c r="H7" s="1693"/>
      <c r="I7" s="1693"/>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06" t="s">
        <v>12</v>
      </c>
      <c r="C9" s="1708" t="s">
        <v>48</v>
      </c>
      <c r="D9" s="1708"/>
      <c r="E9" s="1709" t="s">
        <v>33</v>
      </c>
      <c r="F9" s="1710"/>
      <c r="G9" s="1711" t="s">
        <v>32</v>
      </c>
      <c r="H9" s="1712"/>
      <c r="I9" s="1070"/>
      <c r="J9" s="1070"/>
      <c r="K9" s="1070"/>
      <c r="L9" s="1070"/>
      <c r="M9" s="1070"/>
      <c r="N9" s="1070"/>
      <c r="O9" s="1070"/>
    </row>
    <row r="10" spans="1:18" ht="46.5" customHeight="1" x14ac:dyDescent="0.35">
      <c r="B10" s="1707"/>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103">
        <v>15.356172972973013</v>
      </c>
      <c r="D13" s="1076">
        <v>3.6875224024485238E-2</v>
      </c>
      <c r="E13" s="1103">
        <v>15.194687499999985</v>
      </c>
      <c r="F13" s="1076">
        <v>0.11862698722827987</v>
      </c>
      <c r="G13" s="1103">
        <v>15.203200000000002</v>
      </c>
      <c r="H13" s="1076">
        <v>7.1300778783411789E-2</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27.5</v>
      </c>
      <c r="D15" s="1076">
        <v>0</v>
      </c>
      <c r="E15" s="1075">
        <v>13.75</v>
      </c>
      <c r="F15" s="1076">
        <v>1.4142135623730951</v>
      </c>
      <c r="G15" s="1075">
        <v>27.5</v>
      </c>
      <c r="H15" s="1076">
        <v>0</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t="s">
        <v>363</v>
      </c>
      <c r="D17" s="1076" t="s">
        <v>363</v>
      </c>
      <c r="E17" s="1075" t="s">
        <v>363</v>
      </c>
      <c r="F17" s="1076" t="s">
        <v>363</v>
      </c>
      <c r="G17" s="1075" t="s">
        <v>363</v>
      </c>
      <c r="H17" s="1076" t="s">
        <v>363</v>
      </c>
      <c r="I17" s="1070"/>
      <c r="J17" s="1070"/>
      <c r="K17" s="1070"/>
      <c r="L17" s="1070"/>
      <c r="M17" s="1070"/>
      <c r="N17" s="1070"/>
      <c r="O17" s="1070"/>
    </row>
    <row r="18" spans="1:15" ht="15" customHeight="1" x14ac:dyDescent="0.35">
      <c r="B18" s="1074" t="s">
        <v>40</v>
      </c>
      <c r="C18" s="1075" t="s">
        <v>363</v>
      </c>
      <c r="D18" s="1076" t="s">
        <v>363</v>
      </c>
      <c r="E18" s="1075" t="s">
        <v>363</v>
      </c>
      <c r="F18" s="1076" t="s">
        <v>363</v>
      </c>
      <c r="G18" s="1075" t="s">
        <v>363</v>
      </c>
      <c r="H18" s="1076" t="s">
        <v>363</v>
      </c>
      <c r="I18" s="1070"/>
      <c r="J18" s="1070"/>
      <c r="K18" s="1070"/>
      <c r="L18" s="1070"/>
      <c r="M18" s="1070"/>
      <c r="N18" s="1070"/>
      <c r="O18" s="1070"/>
    </row>
    <row r="19" spans="1:15" ht="15" customHeight="1" x14ac:dyDescent="0.35">
      <c r="B19" s="1074" t="s">
        <v>41</v>
      </c>
      <c r="C19" s="1075" t="s">
        <v>363</v>
      </c>
      <c r="D19" s="1076" t="s">
        <v>363</v>
      </c>
      <c r="E19" s="1075" t="s">
        <v>363</v>
      </c>
      <c r="F19" s="1076" t="s">
        <v>363</v>
      </c>
      <c r="G19" s="1075" t="s">
        <v>363</v>
      </c>
      <c r="H19" s="1076" t="s">
        <v>363</v>
      </c>
      <c r="I19" s="1070"/>
      <c r="J19" s="1070"/>
      <c r="K19" s="1070"/>
      <c r="L19" s="1070"/>
      <c r="M19" s="1070"/>
      <c r="N19" s="1070"/>
      <c r="O19" s="1070"/>
    </row>
    <row r="20" spans="1:15" ht="15" customHeight="1" x14ac:dyDescent="0.35">
      <c r="B20" s="1074" t="s">
        <v>3</v>
      </c>
      <c r="C20" s="1075" t="s">
        <v>363</v>
      </c>
      <c r="D20" s="1076" t="s">
        <v>363</v>
      </c>
      <c r="E20" s="1075" t="s">
        <v>363</v>
      </c>
      <c r="F20" s="1076" t="s">
        <v>363</v>
      </c>
      <c r="G20" s="1075" t="s">
        <v>363</v>
      </c>
      <c r="H20" s="1076" t="s">
        <v>363</v>
      </c>
      <c r="I20" s="1070"/>
      <c r="J20" s="1070"/>
      <c r="K20" s="1070"/>
      <c r="L20" s="1070"/>
      <c r="M20" s="1070"/>
      <c r="N20" s="1070"/>
      <c r="O20" s="1070"/>
    </row>
    <row r="21" spans="1:15" ht="15" customHeight="1" x14ac:dyDescent="0.35">
      <c r="B21" s="1074" t="s">
        <v>2</v>
      </c>
      <c r="C21" s="1075" t="s">
        <v>363</v>
      </c>
      <c r="D21" s="1076" t="s">
        <v>363</v>
      </c>
      <c r="E21" s="1075" t="s">
        <v>363</v>
      </c>
      <c r="F21" s="1076" t="s">
        <v>363</v>
      </c>
      <c r="G21" s="1075" t="s">
        <v>363</v>
      </c>
      <c r="H21" s="1076" t="s">
        <v>363</v>
      </c>
      <c r="I21" s="1070"/>
      <c r="J21" s="1070"/>
      <c r="K21" s="1070"/>
      <c r="L21" s="1070"/>
      <c r="M21" s="1070"/>
      <c r="N21" s="1070"/>
      <c r="O21" s="1070"/>
    </row>
    <row r="22" spans="1:15" ht="15" customHeight="1" x14ac:dyDescent="0.35">
      <c r="B22" s="1074" t="s">
        <v>35</v>
      </c>
      <c r="C22" s="1075" t="s">
        <v>363</v>
      </c>
      <c r="D22" s="1076" t="s">
        <v>363</v>
      </c>
      <c r="E22" s="1075" t="s">
        <v>363</v>
      </c>
      <c r="F22" s="1076" t="s">
        <v>363</v>
      </c>
      <c r="G22" s="1075" t="s">
        <v>363</v>
      </c>
      <c r="H22" s="1076" t="s">
        <v>363</v>
      </c>
      <c r="I22" s="1070"/>
      <c r="J22" s="1070"/>
      <c r="K22" s="1070"/>
      <c r="L22" s="1070"/>
      <c r="M22" s="1070"/>
      <c r="N22" s="1070"/>
      <c r="O22" s="1070"/>
    </row>
    <row r="23" spans="1:15" ht="15" customHeight="1" x14ac:dyDescent="0.35">
      <c r="B23" s="1074" t="s">
        <v>42</v>
      </c>
      <c r="C23" s="1075" t="s">
        <v>363</v>
      </c>
      <c r="D23" s="1076" t="s">
        <v>363</v>
      </c>
      <c r="E23" s="1075" t="s">
        <v>363</v>
      </c>
      <c r="F23" s="1076" t="s">
        <v>363</v>
      </c>
      <c r="G23" s="1075" t="s">
        <v>363</v>
      </c>
      <c r="H23" s="1076" t="s">
        <v>363</v>
      </c>
      <c r="I23" s="1070"/>
      <c r="J23" s="1070"/>
      <c r="K23" s="1070"/>
      <c r="L23" s="1070"/>
      <c r="M23" s="1070"/>
      <c r="N23" s="1070"/>
      <c r="O23" s="1070"/>
    </row>
    <row r="24" spans="1:15" ht="15" customHeight="1" x14ac:dyDescent="0.35">
      <c r="B24" s="1074" t="s">
        <v>43</v>
      </c>
      <c r="C24" s="1075" t="s">
        <v>363</v>
      </c>
      <c r="D24" s="1076" t="s">
        <v>363</v>
      </c>
      <c r="E24" s="1075" t="s">
        <v>363</v>
      </c>
      <c r="F24" s="1076" t="s">
        <v>363</v>
      </c>
      <c r="G24" s="1075" t="s">
        <v>363</v>
      </c>
      <c r="H24" s="1076" t="s">
        <v>363</v>
      </c>
      <c r="I24" s="1070"/>
      <c r="J24" s="1070"/>
      <c r="K24" s="1070"/>
      <c r="L24" s="1070"/>
      <c r="M24" s="1070"/>
      <c r="N24" s="1070"/>
      <c r="O24" s="1070"/>
    </row>
    <row r="25" spans="1:15" ht="15" customHeight="1" x14ac:dyDescent="0.35">
      <c r="B25" s="1074" t="s">
        <v>44</v>
      </c>
      <c r="C25" s="1075" t="s">
        <v>363</v>
      </c>
      <c r="D25" s="1076" t="s">
        <v>363</v>
      </c>
      <c r="E25" s="1075" t="s">
        <v>363</v>
      </c>
      <c r="F25" s="1076" t="s">
        <v>363</v>
      </c>
      <c r="G25" s="1075" t="s">
        <v>363</v>
      </c>
      <c r="H25" s="1076" t="s">
        <v>363</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15.486053475935869</v>
      </c>
      <c r="D29" s="1305">
        <v>8.8680233560846269E-2</v>
      </c>
      <c r="E29" s="1304">
        <v>15.150909090909076</v>
      </c>
      <c r="F29" s="1305">
        <v>0.19832247690198093</v>
      </c>
      <c r="G29" s="1304">
        <v>15.676153846153849</v>
      </c>
      <c r="H29" s="1305">
        <v>0.16809753911358108</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05" t="s">
        <v>288</v>
      </c>
      <c r="C32" s="1705"/>
      <c r="D32" s="1705"/>
      <c r="E32" s="1705"/>
      <c r="F32" s="1705"/>
      <c r="G32" s="1705"/>
      <c r="H32" s="1705"/>
    </row>
  </sheetData>
  <mergeCells count="7">
    <mergeCell ref="B32:H32"/>
    <mergeCell ref="B6:I6"/>
    <mergeCell ref="B7:I7"/>
    <mergeCell ref="B9:B10"/>
    <mergeCell ref="C9:D9"/>
    <mergeCell ref="E9:F9"/>
    <mergeCell ref="G9:H9"/>
  </mergeCells>
  <conditionalFormatting sqref="C11:C28">
    <cfRule type="colorScale" priority="12">
      <colorScale>
        <cfvo type="min"/>
        <cfvo type="max"/>
        <color theme="4" tint="0.79998168889431442"/>
        <color theme="4" tint="-0.249977111117893"/>
      </colorScale>
    </cfRule>
    <cfRule type="colorScale" priority="13">
      <colorScale>
        <cfvo type="num" val="0"/>
        <cfvo type="num" val="20"/>
        <color rgb="FFFCFCFF"/>
        <color theme="4"/>
      </colorScale>
    </cfRule>
  </conditionalFormatting>
  <conditionalFormatting sqref="C13">
    <cfRule type="colorScale" priority="7">
      <colorScale>
        <cfvo type="min"/>
        <cfvo type="max"/>
        <color theme="4" tint="0.79998168889431442"/>
        <color theme="4" tint="0.79998168889431442"/>
      </colorScale>
    </cfRule>
  </conditionalFormatting>
  <conditionalFormatting sqref="E11:E12 E14:E28">
    <cfRule type="colorScale" priority="10">
      <colorScale>
        <cfvo type="min"/>
        <cfvo type="max"/>
        <color theme="4" tint="0.79998168889431442"/>
        <color theme="4" tint="-0.249977111117893"/>
      </colorScale>
    </cfRule>
    <cfRule type="colorScale" priority="11">
      <colorScale>
        <cfvo type="num" val="0"/>
        <cfvo type="num" val="20"/>
        <color rgb="FFFCFCFF"/>
        <color theme="4"/>
      </colorScale>
    </cfRule>
  </conditionalFormatting>
  <conditionalFormatting sqref="E13">
    <cfRule type="colorScale" priority="4">
      <colorScale>
        <cfvo type="min"/>
        <cfvo type="max"/>
        <color theme="4" tint="0.79998168889431442"/>
        <color theme="4" tint="0.79998168889431442"/>
      </colorScale>
    </cfRule>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1:G12 G14:G28">
    <cfRule type="colorScale" priority="8">
      <colorScale>
        <cfvo type="min"/>
        <cfvo type="max"/>
        <color theme="4" tint="0.79998168889431442"/>
        <color theme="4" tint="-0.249977111117893"/>
      </colorScale>
    </cfRule>
    <cfRule type="colorScale" priority="9">
      <colorScale>
        <cfvo type="num" val="0"/>
        <cfvo type="num" val="20"/>
        <color rgb="FFFCFCFF"/>
        <color theme="4"/>
      </colorScale>
    </cfRule>
  </conditionalFormatting>
  <conditionalFormatting sqref="G13">
    <cfRule type="colorScale" priority="1">
      <colorScale>
        <cfvo type="min"/>
        <cfvo type="max"/>
        <color theme="4" tint="0.79998168889431442"/>
        <color theme="4" tint="0.79998168889431442"/>
      </colorScale>
    </cfRule>
    <cfRule type="colorScale" priority="2">
      <colorScale>
        <cfvo type="min"/>
        <cfvo type="max"/>
        <color theme="4" tint="0.79998168889431442"/>
        <color theme="4" tint="-0.249977111117893"/>
      </colorScale>
    </cfRule>
    <cfRule type="colorScale" priority="3">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Y55"/>
  <sheetViews>
    <sheetView zoomScale="80" zoomScaleNormal="80" workbookViewId="0"/>
  </sheetViews>
  <sheetFormatPr baseColWidth="10" defaultColWidth="11.453125" defaultRowHeight="14.5" x14ac:dyDescent="0.25"/>
  <cols>
    <col min="1" max="1" width="0.7265625" style="333" customWidth="1"/>
    <col min="2" max="2" width="28.7265625" style="333" customWidth="1"/>
    <col min="3" max="3" width="0.7265625" style="333" customWidth="1"/>
    <col min="4" max="4" width="11.26953125" style="333" bestFit="1" customWidth="1"/>
    <col min="5" max="5" width="10.7265625" style="333" customWidth="1"/>
    <col min="6" max="6" width="0.7265625" style="333" customWidth="1"/>
    <col min="7" max="7" width="12.81640625" style="333" customWidth="1"/>
    <col min="8" max="8" width="10.7265625" style="333" customWidth="1"/>
    <col min="9" max="9" width="0.7265625" style="333" customWidth="1"/>
    <col min="10" max="10" width="11.7265625" style="333" customWidth="1"/>
    <col min="11" max="11" width="11.1796875" style="333" customWidth="1"/>
    <col min="12" max="17" width="11.453125" style="333"/>
    <col min="18" max="18" width="7.54296875" style="333" customWidth="1"/>
    <col min="19" max="19" width="2.26953125" style="333" customWidth="1"/>
    <col min="20" max="16384" width="11.453125" style="333"/>
  </cols>
  <sheetData>
    <row r="1" spans="1:259" s="613" customFormat="1" ht="9" customHeight="1" x14ac:dyDescent="0.35">
      <c r="A1" s="340"/>
      <c r="B1" s="311"/>
      <c r="C1" s="340"/>
      <c r="D1" s="311"/>
      <c r="E1" s="311"/>
      <c r="F1" s="341"/>
      <c r="G1" s="1105"/>
      <c r="H1" s="340"/>
      <c r="I1" s="341"/>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35">
      <c r="A2" s="343"/>
      <c r="B2" s="749"/>
      <c r="C2" s="343"/>
      <c r="D2" s="749"/>
      <c r="E2" s="749"/>
      <c r="F2" s="749"/>
      <c r="G2" s="749"/>
      <c r="H2" s="749"/>
      <c r="I2" s="749"/>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7" customHeight="1" x14ac:dyDescent="0.35">
      <c r="A3" s="345"/>
      <c r="B3" s="1448"/>
      <c r="C3" s="1448"/>
      <c r="D3" s="1448"/>
      <c r="E3" s="1448"/>
      <c r="F3" s="1448"/>
      <c r="G3" s="1448"/>
      <c r="H3" s="1448"/>
      <c r="I3" s="1448"/>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21.75" customHeight="1" x14ac:dyDescent="0.25">
      <c r="A4" s="1714" t="s">
        <v>333</v>
      </c>
      <c r="B4" s="1714"/>
      <c r="C4" s="1714"/>
      <c r="D4" s="1714"/>
      <c r="E4" s="1714"/>
      <c r="F4" s="1714"/>
      <c r="G4" s="1714"/>
      <c r="H4" s="1714"/>
      <c r="I4" s="1714"/>
      <c r="J4" s="1714"/>
      <c r="K4" s="1714"/>
      <c r="L4" s="1714"/>
      <c r="M4" s="1714"/>
      <c r="N4" s="1714"/>
      <c r="O4" s="1714"/>
      <c r="P4" s="1714"/>
      <c r="Q4" s="1714"/>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7.25" customHeight="1" x14ac:dyDescent="0.25">
      <c r="A5" s="492"/>
      <c r="B5" s="1475" t="str">
        <f>porsaad!$B$6</f>
        <v>Situación a 31 de agosto de 2025</v>
      </c>
      <c r="C5" s="1475"/>
      <c r="D5" s="1475"/>
      <c r="E5" s="1475"/>
      <c r="F5" s="1475"/>
      <c r="G5" s="1475"/>
      <c r="H5" s="1475"/>
      <c r="I5" s="1475"/>
      <c r="J5" s="1475"/>
      <c r="K5" s="1475"/>
      <c r="L5" s="1475"/>
      <c r="M5" s="1475"/>
      <c r="N5" s="1475"/>
      <c r="O5" s="1475"/>
      <c r="P5" s="1475"/>
      <c r="Q5" s="1475"/>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7" customHeight="1" x14ac:dyDescent="0.25">
      <c r="A6" s="492"/>
      <c r="B6" s="492"/>
      <c r="C6" s="345"/>
      <c r="D6" s="492"/>
      <c r="E6" s="492"/>
      <c r="F6" s="492"/>
      <c r="G6" s="492"/>
      <c r="H6" s="492"/>
      <c r="I6" s="492"/>
      <c r="J6" s="492"/>
      <c r="K6" s="492"/>
      <c r="L6" s="1106"/>
      <c r="M6" s="1106"/>
      <c r="N6" s="492"/>
      <c r="O6" s="492"/>
      <c r="P6" s="492"/>
      <c r="Q6" s="492"/>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5">
      <c r="A7" s="492"/>
      <c r="B7" s="492"/>
      <c r="C7" s="345"/>
      <c r="D7" s="492"/>
      <c r="E7" s="492"/>
      <c r="F7" s="492"/>
      <c r="G7" s="492"/>
      <c r="H7" s="492"/>
      <c r="I7" s="492"/>
      <c r="J7" s="492"/>
      <c r="K7" s="492"/>
      <c r="L7" s="753"/>
      <c r="M7" s="753"/>
      <c r="N7" s="437"/>
      <c r="O7" s="437"/>
      <c r="P7" s="437"/>
      <c r="Q7" s="437"/>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27" customHeight="1" x14ac:dyDescent="0.25">
      <c r="A8" s="492"/>
      <c r="B8" s="1715" t="s">
        <v>500</v>
      </c>
      <c r="C8" s="1716"/>
      <c r="D8" s="1717"/>
      <c r="E8" s="1717"/>
      <c r="F8" s="1717"/>
      <c r="G8" s="1717"/>
      <c r="H8" s="1717"/>
      <c r="I8" s="1717"/>
      <c r="J8" s="1717"/>
      <c r="K8" s="1718"/>
      <c r="L8" s="753"/>
      <c r="M8" s="753"/>
      <c r="N8" s="437"/>
      <c r="O8" s="437"/>
      <c r="P8" s="437"/>
      <c r="Q8" s="437"/>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1" customFormat="1" ht="5.25" customHeight="1" x14ac:dyDescent="0.25">
      <c r="A9" s="345"/>
      <c r="C9" s="345"/>
      <c r="D9" s="437"/>
      <c r="E9" s="437"/>
      <c r="F9" s="437"/>
      <c r="G9" s="437"/>
      <c r="H9" s="437"/>
      <c r="I9" s="437"/>
      <c r="J9" s="437"/>
      <c r="K9" s="1107"/>
      <c r="L9" s="740"/>
      <c r="M9" s="740"/>
      <c r="N9" s="322"/>
      <c r="O9" s="322"/>
      <c r="P9" s="322"/>
      <c r="Q9" s="322"/>
      <c r="R9" s="322"/>
      <c r="S9" s="322"/>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c r="IW9" s="345"/>
      <c r="IX9" s="345"/>
      <c r="IY9" s="345"/>
    </row>
    <row r="10" spans="1:259" s="621" customFormat="1" ht="65.25" customHeight="1" x14ac:dyDescent="0.25">
      <c r="A10" s="345"/>
      <c r="B10" s="1560" t="s">
        <v>12</v>
      </c>
      <c r="C10" s="891"/>
      <c r="D10" s="1562" t="s">
        <v>165</v>
      </c>
      <c r="E10" s="1563"/>
      <c r="F10" s="744"/>
      <c r="G10" s="1562" t="s">
        <v>164</v>
      </c>
      <c r="H10" s="1563"/>
      <c r="I10" s="744"/>
      <c r="J10" s="1562" t="s">
        <v>166</v>
      </c>
      <c r="K10" s="1563"/>
      <c r="L10" s="1108"/>
      <c r="M10" s="1108"/>
      <c r="N10" s="320"/>
      <c r="O10" s="320"/>
      <c r="P10" s="320"/>
      <c r="Q10" s="320"/>
      <c r="R10" s="320"/>
      <c r="S10" s="320"/>
      <c r="T10" s="891"/>
      <c r="U10" s="891"/>
      <c r="V10" s="891"/>
      <c r="W10" s="891"/>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c r="IW10" s="345"/>
      <c r="IX10" s="345"/>
      <c r="IY10" s="345"/>
    </row>
    <row r="11" spans="1:259" s="626" customFormat="1" ht="37.5" customHeight="1" x14ac:dyDescent="0.25">
      <c r="A11" s="322"/>
      <c r="B11" s="1617"/>
      <c r="C11" s="320"/>
      <c r="D11" s="791" t="s">
        <v>159</v>
      </c>
      <c r="E11" s="790" t="s">
        <v>158</v>
      </c>
      <c r="F11" s="744"/>
      <c r="G11" s="791" t="s">
        <v>160</v>
      </c>
      <c r="H11" s="790" t="s">
        <v>158</v>
      </c>
      <c r="I11" s="744"/>
      <c r="J11" s="791" t="s">
        <v>160</v>
      </c>
      <c r="K11" s="790" t="s">
        <v>158</v>
      </c>
      <c r="L11" s="1104"/>
      <c r="M11" s="1104"/>
      <c r="N11" s="329"/>
      <c r="O11" s="329"/>
      <c r="P11" s="329"/>
      <c r="Q11" s="329"/>
      <c r="R11" s="329"/>
      <c r="S11" s="329"/>
      <c r="T11" s="320"/>
      <c r="U11" s="320"/>
      <c r="V11" s="320"/>
      <c r="W11" s="320"/>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c r="IW11" s="322"/>
      <c r="IX11" s="322"/>
      <c r="IY11" s="322"/>
    </row>
    <row r="12" spans="1:259" s="626" customFormat="1" ht="7.5" customHeight="1" x14ac:dyDescent="0.25">
      <c r="A12" s="322"/>
      <c r="B12" s="322"/>
      <c r="C12" s="320"/>
      <c r="D12" s="327"/>
      <c r="E12" s="327"/>
      <c r="F12" s="322"/>
      <c r="G12" s="322"/>
      <c r="H12" s="322"/>
      <c r="I12" s="322"/>
      <c r="J12" s="322"/>
      <c r="K12" s="322"/>
      <c r="L12" s="548"/>
      <c r="M12" s="754"/>
      <c r="N12" s="329"/>
      <c r="O12" s="329"/>
      <c r="P12" s="329"/>
      <c r="Q12" s="329"/>
      <c r="R12" s="329"/>
      <c r="S12" s="329"/>
      <c r="T12" s="320"/>
      <c r="U12" s="320"/>
      <c r="V12" s="320"/>
      <c r="W12" s="320"/>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c r="IW12" s="322"/>
      <c r="IX12" s="322"/>
      <c r="IY12" s="322"/>
    </row>
    <row r="13" spans="1:259" s="631" customFormat="1" ht="18" customHeight="1" x14ac:dyDescent="0.25">
      <c r="A13" s="328"/>
      <c r="B13" s="755" t="s">
        <v>8</v>
      </c>
      <c r="C13" s="329"/>
      <c r="D13" s="757">
        <v>46518</v>
      </c>
      <c r="E13" s="1109">
        <v>489.81</v>
      </c>
      <c r="F13" s="756"/>
      <c r="G13" s="758">
        <v>47712</v>
      </c>
      <c r="H13" s="1109">
        <v>90.88</v>
      </c>
      <c r="I13" s="756"/>
      <c r="J13" s="758">
        <v>47712</v>
      </c>
      <c r="K13" s="1109">
        <v>565.08000000000004</v>
      </c>
      <c r="L13" s="329"/>
      <c r="M13" s="329">
        <f>_xlfn.RANK.EQ(K13,K$13:K$33,0)</f>
        <v>1</v>
      </c>
      <c r="N13" s="329">
        <v>1</v>
      </c>
      <c r="O13" s="329">
        <f>MATCH(N13,M$13:M$33,0)</f>
        <v>1</v>
      </c>
      <c r="P13" s="361" t="str">
        <f t="shared" ref="P13:P32" si="0">INDEX(B$13:B$33,O13,1)</f>
        <v>Andalucía</v>
      </c>
      <c r="Q13" s="1110">
        <f>INDEX(K$13:K$33,O13,1)</f>
        <v>565.08000000000004</v>
      </c>
      <c r="R13" s="329"/>
      <c r="S13" s="329"/>
      <c r="T13" s="329"/>
      <c r="U13" s="329"/>
      <c r="V13" s="573"/>
      <c r="W13" s="329"/>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8"/>
      <c r="FK13" s="328"/>
      <c r="FL13" s="328"/>
      <c r="FM13" s="328"/>
      <c r="FN13" s="328"/>
      <c r="FO13" s="328"/>
      <c r="FP13" s="328"/>
      <c r="FQ13" s="328"/>
      <c r="FR13" s="328"/>
      <c r="FS13" s="328"/>
      <c r="FT13" s="328"/>
      <c r="FU13" s="328"/>
      <c r="FV13" s="328"/>
      <c r="FW13" s="328"/>
      <c r="FX13" s="328"/>
      <c r="FY13" s="328"/>
      <c r="FZ13" s="328"/>
      <c r="GA13" s="328"/>
      <c r="GB13" s="328"/>
      <c r="GC13" s="328"/>
      <c r="GD13" s="328"/>
      <c r="GE13" s="328"/>
      <c r="GF13" s="328"/>
      <c r="GG13" s="328"/>
      <c r="GH13" s="328"/>
      <c r="GI13" s="328"/>
      <c r="GJ13" s="328"/>
      <c r="GK13" s="328"/>
      <c r="GL13" s="328"/>
      <c r="GM13" s="328"/>
      <c r="GN13" s="328"/>
      <c r="GO13" s="328"/>
      <c r="GP13" s="328"/>
      <c r="GQ13" s="328"/>
      <c r="GR13" s="328"/>
      <c r="GS13" s="328"/>
      <c r="GT13" s="328"/>
      <c r="GU13" s="328"/>
      <c r="GV13" s="328"/>
      <c r="GW13" s="328"/>
      <c r="GX13" s="328"/>
      <c r="GY13" s="328"/>
      <c r="GZ13" s="328"/>
      <c r="HA13" s="328"/>
      <c r="HB13" s="328"/>
      <c r="HC13" s="328"/>
      <c r="HD13" s="328"/>
      <c r="HE13" s="328"/>
      <c r="HF13" s="328"/>
      <c r="HG13" s="328"/>
      <c r="HH13" s="328"/>
      <c r="HI13" s="328"/>
      <c r="HJ13" s="328"/>
      <c r="HK13" s="328"/>
      <c r="HL13" s="328"/>
      <c r="HM13" s="328"/>
      <c r="HN13" s="328"/>
      <c r="HO13" s="328"/>
      <c r="HP13" s="328"/>
      <c r="HQ13" s="328"/>
      <c r="HR13" s="328"/>
      <c r="HS13" s="328"/>
      <c r="HT13" s="328"/>
      <c r="HU13" s="328"/>
      <c r="HV13" s="328"/>
      <c r="HW13" s="328"/>
      <c r="HX13" s="328"/>
      <c r="HY13" s="328"/>
      <c r="HZ13" s="328"/>
      <c r="IA13" s="328"/>
      <c r="IB13" s="328"/>
      <c r="IC13" s="328"/>
      <c r="ID13" s="328"/>
      <c r="IE13" s="328"/>
      <c r="IF13" s="328"/>
      <c r="IG13" s="328"/>
      <c r="IH13" s="328"/>
      <c r="II13" s="328"/>
      <c r="IJ13" s="328"/>
      <c r="IK13" s="328"/>
      <c r="IL13" s="328"/>
      <c r="IM13" s="328"/>
      <c r="IN13" s="328"/>
      <c r="IO13" s="328"/>
      <c r="IP13" s="328"/>
      <c r="IQ13" s="328"/>
      <c r="IR13" s="328"/>
      <c r="IS13" s="328"/>
      <c r="IT13" s="328"/>
      <c r="IU13" s="328"/>
      <c r="IV13" s="328"/>
      <c r="IW13" s="328"/>
      <c r="IX13" s="328"/>
      <c r="IY13" s="328"/>
    </row>
    <row r="14" spans="1:259" s="633" customFormat="1" ht="18" customHeight="1" x14ac:dyDescent="0.25">
      <c r="A14" s="331"/>
      <c r="B14" s="763" t="s">
        <v>7</v>
      </c>
      <c r="C14" s="329"/>
      <c r="D14" s="764">
        <v>9652</v>
      </c>
      <c r="E14" s="1109">
        <v>131.13</v>
      </c>
      <c r="F14" s="756"/>
      <c r="G14" s="765">
        <v>9177</v>
      </c>
      <c r="H14" s="1109">
        <v>23.35</v>
      </c>
      <c r="I14" s="756"/>
      <c r="J14" s="765">
        <v>9177</v>
      </c>
      <c r="K14" s="1109">
        <v>154.94</v>
      </c>
      <c r="L14" s="329"/>
      <c r="M14" s="329">
        <f t="shared" ref="M14:M33" si="1">_xlfn.RANK.EQ(K14,K$13:K$33,0)</f>
        <v>17</v>
      </c>
      <c r="N14" s="329">
        <v>2</v>
      </c>
      <c r="O14" s="329">
        <f t="shared" ref="O14:O32" si="2">MATCH(N14,M$13:M$33,0)</f>
        <v>14</v>
      </c>
      <c r="P14" s="361" t="str">
        <f t="shared" si="0"/>
        <v>Murcia, Región de</v>
      </c>
      <c r="Q14" s="1110">
        <f t="shared" ref="Q14:Q32" si="3">INDEX(K$13:K$33,O14,1)</f>
        <v>562.48</v>
      </c>
      <c r="R14" s="329"/>
      <c r="S14" s="329"/>
      <c r="T14" s="329"/>
      <c r="U14" s="329"/>
      <c r="V14" s="329"/>
      <c r="W14" s="329"/>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5">
      <c r="A15" s="331"/>
      <c r="B15" s="763" t="s">
        <v>37</v>
      </c>
      <c r="C15" s="329"/>
      <c r="D15" s="764">
        <v>8146</v>
      </c>
      <c r="E15" s="1109">
        <v>314.39999999999998</v>
      </c>
      <c r="F15" s="756"/>
      <c r="G15" s="765">
        <v>7630</v>
      </c>
      <c r="H15" s="1109">
        <v>2.8</v>
      </c>
      <c r="I15" s="756"/>
      <c r="J15" s="765">
        <v>7630</v>
      </c>
      <c r="K15" s="1109">
        <v>331.71</v>
      </c>
      <c r="L15" s="329"/>
      <c r="M15" s="329">
        <f t="shared" si="1"/>
        <v>7</v>
      </c>
      <c r="N15" s="329">
        <v>3</v>
      </c>
      <c r="O15" s="329">
        <f>MATCH(N15,M$13:M$33,0)</f>
        <v>5</v>
      </c>
      <c r="P15" s="361" t="str">
        <f t="shared" si="0"/>
        <v>Canarias</v>
      </c>
      <c r="Q15" s="1110">
        <f t="shared" si="3"/>
        <v>500.32</v>
      </c>
      <c r="R15" s="329"/>
      <c r="S15" s="329"/>
      <c r="T15" s="329"/>
      <c r="U15" s="329"/>
      <c r="V15" s="329"/>
      <c r="W15" s="329"/>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5">
      <c r="A16" s="331"/>
      <c r="B16" s="763" t="s">
        <v>38</v>
      </c>
      <c r="C16" s="329"/>
      <c r="D16" s="764">
        <v>7768</v>
      </c>
      <c r="E16" s="1109">
        <v>126.61</v>
      </c>
      <c r="F16" s="756"/>
      <c r="G16" s="765">
        <v>6529</v>
      </c>
      <c r="H16" s="1109">
        <v>101</v>
      </c>
      <c r="I16" s="756"/>
      <c r="J16" s="765">
        <v>6529</v>
      </c>
      <c r="K16" s="1109">
        <v>225.26</v>
      </c>
      <c r="L16" s="329"/>
      <c r="M16" s="329">
        <f t="shared" si="1"/>
        <v>11</v>
      </c>
      <c r="N16" s="329">
        <v>4</v>
      </c>
      <c r="O16" s="329">
        <f t="shared" si="2"/>
        <v>12</v>
      </c>
      <c r="P16" s="361" t="str">
        <f t="shared" si="0"/>
        <v>Galicia</v>
      </c>
      <c r="Q16" s="1110">
        <f t="shared" si="3"/>
        <v>349.56</v>
      </c>
      <c r="R16" s="329"/>
      <c r="S16" s="329"/>
      <c r="T16" s="329"/>
      <c r="U16" s="329"/>
      <c r="V16" s="329"/>
      <c r="W16" s="329"/>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633" customFormat="1" ht="18" customHeight="1" x14ac:dyDescent="0.25">
      <c r="A17" s="331"/>
      <c r="B17" s="763" t="s">
        <v>6</v>
      </c>
      <c r="C17" s="329"/>
      <c r="D17" s="764">
        <v>21330</v>
      </c>
      <c r="E17" s="1109">
        <v>345.27</v>
      </c>
      <c r="F17" s="756"/>
      <c r="G17" s="765">
        <v>15761</v>
      </c>
      <c r="H17" s="1109">
        <v>132.81</v>
      </c>
      <c r="I17" s="756"/>
      <c r="J17" s="765">
        <v>15761</v>
      </c>
      <c r="K17" s="1109">
        <v>500.32</v>
      </c>
      <c r="L17" s="329"/>
      <c r="M17" s="329">
        <f t="shared" si="1"/>
        <v>3</v>
      </c>
      <c r="N17" s="329">
        <v>5</v>
      </c>
      <c r="O17" s="329">
        <f t="shared" si="2"/>
        <v>21</v>
      </c>
      <c r="P17" s="361" t="str">
        <f t="shared" si="0"/>
        <v>TOTAL</v>
      </c>
      <c r="Q17" s="1110">
        <f t="shared" si="3"/>
        <v>345.43</v>
      </c>
      <c r="R17" s="329"/>
      <c r="S17" s="329"/>
      <c r="T17" s="329"/>
      <c r="U17" s="329"/>
      <c r="V17" s="329"/>
      <c r="W17" s="329"/>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331"/>
      <c r="EN17" s="331"/>
      <c r="EO17" s="331"/>
      <c r="EP17" s="331"/>
      <c r="EQ17" s="331"/>
      <c r="ER17" s="331"/>
      <c r="ES17" s="331"/>
      <c r="ET17" s="331"/>
      <c r="EU17" s="331"/>
      <c r="EV17" s="331"/>
      <c r="EW17" s="331"/>
      <c r="EX17" s="331"/>
      <c r="EY17" s="331"/>
      <c r="EZ17" s="331"/>
      <c r="FA17" s="331"/>
      <c r="FB17" s="331"/>
      <c r="FC17" s="331"/>
      <c r="FD17" s="331"/>
      <c r="FE17" s="331"/>
      <c r="FF17" s="331"/>
      <c r="FG17" s="331"/>
      <c r="FH17" s="331"/>
      <c r="FI17" s="331"/>
      <c r="FJ17" s="331"/>
      <c r="FK17" s="331"/>
      <c r="FL17" s="331"/>
      <c r="FM17" s="331"/>
      <c r="FN17" s="331"/>
      <c r="FO17" s="331"/>
      <c r="FP17" s="331"/>
      <c r="FQ17" s="331"/>
      <c r="FR17" s="331"/>
      <c r="FS17" s="331"/>
      <c r="FT17" s="331"/>
      <c r="FU17" s="331"/>
      <c r="FV17" s="331"/>
      <c r="FW17" s="331"/>
      <c r="FX17" s="331"/>
      <c r="FY17" s="331"/>
      <c r="FZ17" s="331"/>
      <c r="GA17" s="331"/>
      <c r="GB17" s="331"/>
      <c r="GC17" s="331"/>
      <c r="GD17" s="331"/>
      <c r="GE17" s="331"/>
      <c r="GF17" s="331"/>
      <c r="GG17" s="331"/>
      <c r="GH17" s="331"/>
      <c r="GI17" s="331"/>
      <c r="GJ17" s="331"/>
      <c r="GK17" s="331"/>
      <c r="GL17" s="331"/>
      <c r="GM17" s="331"/>
      <c r="GN17" s="331"/>
      <c r="GO17" s="331"/>
      <c r="GP17" s="331"/>
      <c r="GQ17" s="331"/>
      <c r="GR17" s="331"/>
      <c r="GS17" s="331"/>
      <c r="GT17" s="331"/>
      <c r="GU17" s="331"/>
      <c r="GV17" s="331"/>
      <c r="GW17" s="331"/>
      <c r="GX17" s="331"/>
      <c r="GY17" s="331"/>
      <c r="GZ17" s="331"/>
      <c r="HA17" s="331"/>
      <c r="HB17" s="331"/>
      <c r="HC17" s="331"/>
      <c r="HD17" s="331"/>
      <c r="HE17" s="331"/>
      <c r="HF17" s="331"/>
      <c r="HG17" s="331"/>
      <c r="HH17" s="331"/>
      <c r="HI17" s="331"/>
      <c r="HJ17" s="331"/>
      <c r="HK17" s="331"/>
      <c r="HL17" s="331"/>
      <c r="HM17" s="331"/>
      <c r="HN17" s="331"/>
      <c r="HO17" s="331"/>
      <c r="HP17" s="331"/>
      <c r="HQ17" s="331"/>
      <c r="HR17" s="331"/>
      <c r="HS17" s="331"/>
      <c r="HT17" s="331"/>
      <c r="HU17" s="331"/>
      <c r="HV17" s="331"/>
      <c r="HW17" s="331"/>
      <c r="HX17" s="331"/>
      <c r="HY17" s="331"/>
      <c r="HZ17" s="331"/>
      <c r="IA17" s="331"/>
      <c r="IB17" s="331"/>
      <c r="IC17" s="331"/>
      <c r="ID17" s="331"/>
      <c r="IE17" s="331"/>
      <c r="IF17" s="331"/>
      <c r="IG17" s="331"/>
      <c r="IH17" s="331"/>
      <c r="II17" s="331"/>
      <c r="IJ17" s="331"/>
      <c r="IK17" s="331"/>
      <c r="IL17" s="331"/>
      <c r="IM17" s="331"/>
      <c r="IN17" s="331"/>
      <c r="IO17" s="331"/>
      <c r="IP17" s="331"/>
      <c r="IQ17" s="331"/>
      <c r="IR17" s="331"/>
      <c r="IS17" s="331"/>
      <c r="IT17" s="331"/>
      <c r="IU17" s="331"/>
      <c r="IV17" s="331"/>
      <c r="IW17" s="331"/>
      <c r="IX17" s="331"/>
      <c r="IY17" s="331"/>
    </row>
    <row r="18" spans="1:259" s="633" customFormat="1" ht="18" customHeight="1" x14ac:dyDescent="0.25">
      <c r="A18" s="331"/>
      <c r="B18" s="763" t="s">
        <v>5</v>
      </c>
      <c r="C18" s="329"/>
      <c r="D18" s="768">
        <v>3648</v>
      </c>
      <c r="E18" s="1109">
        <v>158.05000000000001</v>
      </c>
      <c r="F18" s="756"/>
      <c r="G18" s="769">
        <v>2227</v>
      </c>
      <c r="H18" s="1109">
        <v>54.49</v>
      </c>
      <c r="I18" s="756"/>
      <c r="J18" s="769">
        <v>2227</v>
      </c>
      <c r="K18" s="1109">
        <v>210.96</v>
      </c>
      <c r="L18" s="329"/>
      <c r="M18" s="329">
        <f t="shared" si="1"/>
        <v>14</v>
      </c>
      <c r="N18" s="329">
        <v>6</v>
      </c>
      <c r="O18" s="329">
        <f t="shared" si="2"/>
        <v>13</v>
      </c>
      <c r="P18" s="361" t="str">
        <f t="shared" si="0"/>
        <v>Madrid, Comunidad de*</v>
      </c>
      <c r="Q18" s="1111">
        <f t="shared" si="3"/>
        <v>344.4</v>
      </c>
      <c r="R18" s="329"/>
      <c r="S18" s="329"/>
      <c r="T18" s="329"/>
      <c r="U18" s="329"/>
      <c r="V18" s="329"/>
      <c r="W18" s="329"/>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31"/>
      <c r="EU18" s="331"/>
      <c r="EV18" s="331"/>
      <c r="EW18" s="331"/>
      <c r="EX18" s="331"/>
      <c r="EY18" s="331"/>
      <c r="EZ18" s="331"/>
      <c r="FA18" s="331"/>
      <c r="FB18" s="331"/>
      <c r="FC18" s="331"/>
      <c r="FD18" s="331"/>
      <c r="FE18" s="331"/>
      <c r="FF18" s="331"/>
      <c r="FG18" s="331"/>
      <c r="FH18" s="331"/>
      <c r="FI18" s="331"/>
      <c r="FJ18" s="331"/>
      <c r="FK18" s="331"/>
      <c r="FL18" s="331"/>
      <c r="FM18" s="331"/>
      <c r="FN18" s="331"/>
      <c r="FO18" s="331"/>
      <c r="FP18" s="331"/>
      <c r="FQ18" s="331"/>
      <c r="FR18" s="331"/>
      <c r="FS18" s="331"/>
      <c r="FT18" s="331"/>
      <c r="FU18" s="331"/>
      <c r="FV18" s="331"/>
      <c r="FW18" s="331"/>
      <c r="FX18" s="331"/>
      <c r="FY18" s="331"/>
      <c r="FZ18" s="331"/>
      <c r="GA18" s="331"/>
      <c r="GB18" s="331"/>
      <c r="GC18" s="331"/>
      <c r="GD18" s="331"/>
      <c r="GE18" s="331"/>
      <c r="GF18" s="331"/>
      <c r="GG18" s="331"/>
      <c r="GH18" s="331"/>
      <c r="GI18" s="331"/>
      <c r="GJ18" s="331"/>
      <c r="GK18" s="331"/>
      <c r="GL18" s="331"/>
      <c r="GM18" s="331"/>
      <c r="GN18" s="331"/>
      <c r="GO18" s="331"/>
      <c r="GP18" s="331"/>
      <c r="GQ18" s="331"/>
      <c r="GR18" s="331"/>
      <c r="GS18" s="331"/>
      <c r="GT18" s="331"/>
      <c r="GU18" s="331"/>
      <c r="GV18" s="331"/>
      <c r="GW18" s="331"/>
      <c r="GX18" s="331"/>
      <c r="GY18" s="331"/>
      <c r="GZ18" s="331"/>
      <c r="HA18" s="331"/>
      <c r="HB18" s="331"/>
      <c r="HC18" s="331"/>
      <c r="HD18" s="331"/>
      <c r="HE18" s="331"/>
      <c r="HF18" s="331"/>
      <c r="HG18" s="331"/>
      <c r="HH18" s="331"/>
      <c r="HI18" s="331"/>
      <c r="HJ18" s="331"/>
      <c r="HK18" s="331"/>
      <c r="HL18" s="331"/>
      <c r="HM18" s="331"/>
      <c r="HN18" s="331"/>
      <c r="HO18" s="331"/>
      <c r="HP18" s="331"/>
      <c r="HQ18" s="331"/>
      <c r="HR18" s="331"/>
      <c r="HS18" s="331"/>
      <c r="HT18" s="331"/>
      <c r="HU18" s="331"/>
      <c r="HV18" s="331"/>
      <c r="HW18" s="331"/>
      <c r="HX18" s="331"/>
      <c r="HY18" s="331"/>
      <c r="HZ18" s="331"/>
      <c r="IA18" s="331"/>
      <c r="IB18" s="331"/>
      <c r="IC18" s="331"/>
      <c r="ID18" s="331"/>
      <c r="IE18" s="331"/>
      <c r="IF18" s="331"/>
      <c r="IG18" s="331"/>
      <c r="IH18" s="331"/>
      <c r="II18" s="331"/>
      <c r="IJ18" s="331"/>
      <c r="IK18" s="331"/>
      <c r="IL18" s="331"/>
      <c r="IM18" s="331"/>
      <c r="IN18" s="331"/>
      <c r="IO18" s="331"/>
      <c r="IP18" s="331"/>
      <c r="IQ18" s="331"/>
      <c r="IR18" s="331"/>
      <c r="IS18" s="331"/>
      <c r="IT18" s="331"/>
      <c r="IU18" s="331"/>
      <c r="IV18" s="331"/>
      <c r="IW18" s="331"/>
      <c r="IX18" s="331"/>
      <c r="IY18" s="331"/>
    </row>
    <row r="19" spans="1:259" s="742" customFormat="1" ht="18" customHeight="1" x14ac:dyDescent="0.25">
      <c r="A19" s="450"/>
      <c r="B19" s="771" t="s">
        <v>161</v>
      </c>
      <c r="C19" s="329"/>
      <c r="D19" s="764">
        <v>19926</v>
      </c>
      <c r="E19" s="1109">
        <v>109.6</v>
      </c>
      <c r="F19" s="756"/>
      <c r="G19" s="772">
        <v>14525</v>
      </c>
      <c r="H19" s="1109">
        <v>0.15</v>
      </c>
      <c r="I19" s="756"/>
      <c r="J19" s="772">
        <v>14525</v>
      </c>
      <c r="K19" s="1109">
        <v>113.28</v>
      </c>
      <c r="L19" s="329"/>
      <c r="M19" s="329">
        <f t="shared" si="1"/>
        <v>19</v>
      </c>
      <c r="N19" s="329">
        <v>7</v>
      </c>
      <c r="O19" s="329">
        <f t="shared" si="2"/>
        <v>3</v>
      </c>
      <c r="P19" s="361" t="str">
        <f t="shared" si="0"/>
        <v>Asturias, Principado de</v>
      </c>
      <c r="Q19" s="1110">
        <f t="shared" si="3"/>
        <v>331.71</v>
      </c>
      <c r="R19" s="329"/>
      <c r="S19" s="329"/>
      <c r="T19" s="329"/>
      <c r="U19" s="329"/>
      <c r="V19" s="329"/>
      <c r="W19" s="329"/>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5">
      <c r="A20" s="450"/>
      <c r="B20" s="771" t="s">
        <v>40</v>
      </c>
      <c r="C20" s="329"/>
      <c r="D20" s="764">
        <v>15059</v>
      </c>
      <c r="E20" s="1109">
        <v>106.35</v>
      </c>
      <c r="F20" s="756"/>
      <c r="G20" s="772">
        <v>13744</v>
      </c>
      <c r="H20" s="1109">
        <v>61.26</v>
      </c>
      <c r="I20" s="756"/>
      <c r="J20" s="772">
        <v>13744</v>
      </c>
      <c r="K20" s="1109">
        <v>172.39</v>
      </c>
      <c r="L20" s="329"/>
      <c r="M20" s="329">
        <f t="shared" si="1"/>
        <v>16</v>
      </c>
      <c r="N20" s="329">
        <v>8</v>
      </c>
      <c r="O20" s="329">
        <f t="shared" si="2"/>
        <v>10</v>
      </c>
      <c r="P20" s="361" t="str">
        <f t="shared" si="0"/>
        <v>Comunitat Valenciana</v>
      </c>
      <c r="Q20" s="1110">
        <f t="shared" si="3"/>
        <v>303.70999999999998</v>
      </c>
      <c r="R20" s="329"/>
      <c r="S20" s="329"/>
      <c r="T20" s="329"/>
      <c r="U20" s="329"/>
      <c r="V20" s="329"/>
      <c r="W20" s="329"/>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742" customFormat="1" ht="18" customHeight="1" x14ac:dyDescent="0.25">
      <c r="A21" s="450"/>
      <c r="B21" s="771" t="s">
        <v>41</v>
      </c>
      <c r="C21" s="329"/>
      <c r="D21" s="764">
        <v>59864</v>
      </c>
      <c r="E21" s="1109">
        <v>199.35</v>
      </c>
      <c r="F21" s="756"/>
      <c r="G21" s="772">
        <v>19846</v>
      </c>
      <c r="H21" s="1109">
        <v>76.7</v>
      </c>
      <c r="I21" s="756"/>
      <c r="J21" s="772">
        <v>19846</v>
      </c>
      <c r="K21" s="1109">
        <v>274.08</v>
      </c>
      <c r="L21" s="329"/>
      <c r="M21" s="329">
        <f t="shared" si="1"/>
        <v>9</v>
      </c>
      <c r="N21" s="329">
        <v>9</v>
      </c>
      <c r="O21" s="329">
        <f>MATCH(N21,M$13:M$33,0)</f>
        <v>9</v>
      </c>
      <c r="P21" s="361" t="str">
        <f t="shared" si="0"/>
        <v>Cataluña</v>
      </c>
      <c r="Q21" s="1110">
        <f t="shared" si="3"/>
        <v>274.08</v>
      </c>
      <c r="R21" s="329"/>
      <c r="S21" s="329"/>
      <c r="T21" s="329"/>
      <c r="U21" s="329"/>
      <c r="V21" s="329"/>
      <c r="W21" s="329"/>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50"/>
      <c r="DV21" s="450"/>
      <c r="DW21" s="450"/>
      <c r="DX21" s="450"/>
      <c r="DY21" s="450"/>
      <c r="DZ21" s="450"/>
      <c r="EA21" s="450"/>
      <c r="EB21" s="450"/>
      <c r="EC21" s="450"/>
      <c r="ED21" s="450"/>
      <c r="EE21" s="450"/>
      <c r="EF21" s="450"/>
      <c r="EG21" s="450"/>
      <c r="EH21" s="450"/>
      <c r="EI21" s="450"/>
      <c r="EJ21" s="450"/>
      <c r="EK21" s="450"/>
      <c r="EL21" s="450"/>
      <c r="EM21" s="450"/>
      <c r="EN21" s="450"/>
      <c r="EO21" s="450"/>
      <c r="EP21" s="450"/>
      <c r="EQ21" s="450"/>
      <c r="ER21" s="450"/>
      <c r="ES21" s="450"/>
      <c r="ET21" s="450"/>
      <c r="EU21" s="450"/>
      <c r="EV21" s="450"/>
      <c r="EW21" s="450"/>
      <c r="EX21" s="450"/>
      <c r="EY21" s="450"/>
      <c r="EZ21" s="450"/>
      <c r="FA21" s="450"/>
      <c r="FB21" s="450"/>
      <c r="FC21" s="450"/>
      <c r="FD21" s="450"/>
      <c r="FE21" s="450"/>
      <c r="FF21" s="450"/>
      <c r="FG21" s="450"/>
      <c r="FH21" s="450"/>
      <c r="FI21" s="450"/>
      <c r="FJ21" s="450"/>
      <c r="FK21" s="450"/>
      <c r="FL21" s="450"/>
      <c r="FM21" s="450"/>
      <c r="FN21" s="450"/>
      <c r="FO21" s="450"/>
      <c r="FP21" s="450"/>
      <c r="FQ21" s="450"/>
      <c r="FR21" s="450"/>
      <c r="FS21" s="450"/>
      <c r="FT21" s="450"/>
      <c r="FU21" s="450"/>
      <c r="FV21" s="450"/>
      <c r="FW21" s="450"/>
      <c r="FX21" s="450"/>
      <c r="FY21" s="450"/>
      <c r="FZ21" s="450"/>
      <c r="GA21" s="450"/>
      <c r="GB21" s="450"/>
      <c r="GC21" s="450"/>
      <c r="GD21" s="450"/>
      <c r="GE21" s="450"/>
      <c r="GF21" s="450"/>
      <c r="GG21" s="450"/>
      <c r="GH21" s="450"/>
      <c r="GI21" s="450"/>
      <c r="GJ21" s="450"/>
      <c r="GK21" s="450"/>
      <c r="GL21" s="450"/>
      <c r="GM21" s="450"/>
      <c r="GN21" s="450"/>
      <c r="GO21" s="450"/>
      <c r="GP21" s="450"/>
      <c r="GQ21" s="450"/>
      <c r="GR21" s="450"/>
      <c r="GS21" s="450"/>
      <c r="GT21" s="450"/>
      <c r="GU21" s="450"/>
      <c r="GV21" s="450"/>
      <c r="GW21" s="450"/>
      <c r="GX21" s="450"/>
      <c r="GY21" s="450"/>
      <c r="GZ21" s="450"/>
      <c r="HA21" s="450"/>
      <c r="HB21" s="450"/>
      <c r="HC21" s="450"/>
      <c r="HD21" s="450"/>
      <c r="HE21" s="450"/>
      <c r="HF21" s="450"/>
      <c r="HG21" s="450"/>
      <c r="HH21" s="450"/>
      <c r="HI21" s="450"/>
      <c r="HJ21" s="450"/>
      <c r="HK21" s="450"/>
      <c r="HL21" s="450"/>
      <c r="HM21" s="450"/>
      <c r="HN21" s="450"/>
      <c r="HO21" s="450"/>
      <c r="HP21" s="450"/>
      <c r="HQ21" s="450"/>
      <c r="HR21" s="450"/>
      <c r="HS21" s="450"/>
      <c r="HT21" s="450"/>
      <c r="HU21" s="450"/>
      <c r="HV21" s="450"/>
      <c r="HW21" s="450"/>
      <c r="HX21" s="450"/>
      <c r="HY21" s="450"/>
      <c r="HZ21" s="450"/>
      <c r="IA21" s="450"/>
      <c r="IB21" s="450"/>
      <c r="IC21" s="450"/>
      <c r="ID21" s="450"/>
      <c r="IE21" s="450"/>
      <c r="IF21" s="450"/>
      <c r="IG21" s="450"/>
      <c r="IH21" s="450"/>
      <c r="II21" s="450"/>
      <c r="IJ21" s="450"/>
      <c r="IK21" s="450"/>
      <c r="IL21" s="450"/>
      <c r="IM21" s="450"/>
      <c r="IN21" s="450"/>
      <c r="IO21" s="450"/>
      <c r="IP21" s="450"/>
      <c r="IQ21" s="450"/>
      <c r="IR21" s="450"/>
      <c r="IS21" s="450"/>
      <c r="IT21" s="450"/>
      <c r="IU21" s="450"/>
      <c r="IV21" s="450"/>
      <c r="IW21" s="450"/>
      <c r="IX21" s="450"/>
      <c r="IY21" s="450"/>
    </row>
    <row r="22" spans="1:259" s="742" customFormat="1" ht="18" customHeight="1" x14ac:dyDescent="0.25">
      <c r="A22" s="450"/>
      <c r="B22" s="771" t="s">
        <v>3</v>
      </c>
      <c r="C22" s="329"/>
      <c r="D22" s="764">
        <v>38259</v>
      </c>
      <c r="E22" s="1109">
        <v>261.93</v>
      </c>
      <c r="F22" s="756"/>
      <c r="G22" s="772">
        <v>31599</v>
      </c>
      <c r="H22" s="1109">
        <v>45.95</v>
      </c>
      <c r="I22" s="756"/>
      <c r="J22" s="772">
        <v>31599</v>
      </c>
      <c r="K22" s="1109">
        <v>303.70999999999998</v>
      </c>
      <c r="L22" s="329"/>
      <c r="M22" s="329">
        <f t="shared" si="1"/>
        <v>8</v>
      </c>
      <c r="N22" s="329">
        <v>10</v>
      </c>
      <c r="O22" s="329">
        <f t="shared" si="2"/>
        <v>11</v>
      </c>
      <c r="P22" s="361" t="str">
        <f t="shared" si="0"/>
        <v>Extremadura</v>
      </c>
      <c r="Q22" s="1110">
        <f t="shared" si="3"/>
        <v>259.57</v>
      </c>
      <c r="R22" s="329"/>
      <c r="S22" s="329"/>
      <c r="T22" s="329"/>
      <c r="U22" s="329"/>
      <c r="V22" s="329"/>
      <c r="W22" s="329"/>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DZ22" s="450"/>
      <c r="EA22" s="450"/>
      <c r="EB22" s="450"/>
      <c r="EC22" s="450"/>
      <c r="ED22" s="450"/>
      <c r="EE22" s="450"/>
      <c r="EF22" s="450"/>
      <c r="EG22" s="450"/>
      <c r="EH22" s="450"/>
      <c r="EI22" s="450"/>
      <c r="EJ22" s="450"/>
      <c r="EK22" s="450"/>
      <c r="EL22" s="450"/>
      <c r="EM22" s="450"/>
      <c r="EN22" s="450"/>
      <c r="EO22" s="450"/>
      <c r="EP22" s="450"/>
      <c r="EQ22" s="450"/>
      <c r="ER22" s="450"/>
      <c r="ES22" s="450"/>
      <c r="ET22" s="450"/>
      <c r="EU22" s="450"/>
      <c r="EV22" s="450"/>
      <c r="EW22" s="450"/>
      <c r="EX22" s="450"/>
      <c r="EY22" s="450"/>
      <c r="EZ22" s="450"/>
      <c r="FA22" s="450"/>
      <c r="FB22" s="450"/>
      <c r="FC22" s="450"/>
      <c r="FD22" s="450"/>
      <c r="FE22" s="450"/>
      <c r="FF22" s="450"/>
      <c r="FG22" s="450"/>
      <c r="FH22" s="450"/>
      <c r="FI22" s="450"/>
      <c r="FJ22" s="450"/>
      <c r="FK22" s="450"/>
      <c r="FL22" s="450"/>
      <c r="FM22" s="450"/>
      <c r="FN22" s="450"/>
      <c r="FO22" s="450"/>
      <c r="FP22" s="450"/>
      <c r="FQ22" s="450"/>
      <c r="FR22" s="450"/>
      <c r="FS22" s="450"/>
      <c r="FT22" s="450"/>
      <c r="FU22" s="450"/>
      <c r="FV22" s="450"/>
      <c r="FW22" s="450"/>
      <c r="FX22" s="450"/>
      <c r="FY22" s="450"/>
      <c r="FZ22" s="450"/>
      <c r="GA22" s="450"/>
      <c r="GB22" s="450"/>
      <c r="GC22" s="450"/>
      <c r="GD22" s="450"/>
      <c r="GE22" s="450"/>
      <c r="GF22" s="450"/>
      <c r="GG22" s="450"/>
      <c r="GH22" s="450"/>
      <c r="GI22" s="450"/>
      <c r="GJ22" s="450"/>
      <c r="GK22" s="450"/>
      <c r="GL22" s="450"/>
      <c r="GM22" s="450"/>
      <c r="GN22" s="450"/>
      <c r="GO22" s="450"/>
      <c r="GP22" s="450"/>
      <c r="GQ22" s="450"/>
      <c r="GR22" s="450"/>
      <c r="GS22" s="450"/>
      <c r="GT22" s="450"/>
      <c r="GU22" s="450"/>
      <c r="GV22" s="450"/>
      <c r="GW22" s="450"/>
      <c r="GX22" s="450"/>
      <c r="GY22" s="450"/>
      <c r="GZ22" s="450"/>
      <c r="HA22" s="450"/>
      <c r="HB22" s="450"/>
      <c r="HC22" s="450"/>
      <c r="HD22" s="450"/>
      <c r="HE22" s="450"/>
      <c r="HF22" s="450"/>
      <c r="HG22" s="450"/>
      <c r="HH22" s="450"/>
      <c r="HI22" s="450"/>
      <c r="HJ22" s="450"/>
      <c r="HK22" s="450"/>
      <c r="HL22" s="450"/>
      <c r="HM22" s="450"/>
      <c r="HN22" s="450"/>
      <c r="HO22" s="450"/>
      <c r="HP22" s="450"/>
      <c r="HQ22" s="450"/>
      <c r="HR22" s="450"/>
      <c r="HS22" s="450"/>
      <c r="HT22" s="450"/>
      <c r="HU22" s="450"/>
      <c r="HV22" s="450"/>
      <c r="HW22" s="450"/>
      <c r="HX22" s="450"/>
      <c r="HY22" s="450"/>
      <c r="HZ22" s="450"/>
      <c r="IA22" s="450"/>
      <c r="IB22" s="450"/>
      <c r="IC22" s="450"/>
      <c r="ID22" s="450"/>
      <c r="IE22" s="450"/>
      <c r="IF22" s="450"/>
      <c r="IG22" s="450"/>
      <c r="IH22" s="450"/>
      <c r="II22" s="450"/>
      <c r="IJ22" s="450"/>
      <c r="IK22" s="450"/>
      <c r="IL22" s="450"/>
      <c r="IM22" s="450"/>
      <c r="IN22" s="450"/>
      <c r="IO22" s="450"/>
      <c r="IP22" s="450"/>
      <c r="IQ22" s="450"/>
      <c r="IR22" s="450"/>
      <c r="IS22" s="450"/>
      <c r="IT22" s="450"/>
      <c r="IU22" s="450"/>
      <c r="IV22" s="450"/>
      <c r="IW22" s="450"/>
      <c r="IX22" s="450"/>
      <c r="IY22" s="450"/>
    </row>
    <row r="23" spans="1:259" s="633" customFormat="1" ht="18" customHeight="1" x14ac:dyDescent="0.25">
      <c r="A23" s="331"/>
      <c r="B23" s="763" t="s">
        <v>2</v>
      </c>
      <c r="C23" s="329"/>
      <c r="D23" s="764">
        <v>6792</v>
      </c>
      <c r="E23" s="1109">
        <v>137.06</v>
      </c>
      <c r="F23" s="756"/>
      <c r="G23" s="765">
        <v>4607</v>
      </c>
      <c r="H23" s="1109">
        <v>127.02</v>
      </c>
      <c r="I23" s="756"/>
      <c r="J23" s="765">
        <v>4607</v>
      </c>
      <c r="K23" s="1109">
        <v>259.57</v>
      </c>
      <c r="L23" s="329"/>
      <c r="M23" s="329">
        <f t="shared" si="1"/>
        <v>10</v>
      </c>
      <c r="N23" s="329">
        <v>11</v>
      </c>
      <c r="O23" s="329">
        <f t="shared" si="2"/>
        <v>4</v>
      </c>
      <c r="P23" s="361" t="str">
        <f t="shared" si="0"/>
        <v>Balears, Illes</v>
      </c>
      <c r="Q23" s="1110">
        <f t="shared" si="3"/>
        <v>225.26</v>
      </c>
      <c r="R23" s="329"/>
      <c r="S23" s="329"/>
      <c r="T23" s="329"/>
      <c r="U23" s="329"/>
      <c r="V23" s="329"/>
      <c r="W23" s="329"/>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5">
      <c r="A24" s="331"/>
      <c r="B24" s="763" t="s">
        <v>35</v>
      </c>
      <c r="C24" s="329"/>
      <c r="D24" s="764">
        <v>11234</v>
      </c>
      <c r="E24" s="1109">
        <v>164.8</v>
      </c>
      <c r="F24" s="756"/>
      <c r="G24" s="765">
        <v>17201</v>
      </c>
      <c r="H24" s="1109">
        <v>160.36000000000001</v>
      </c>
      <c r="I24" s="756"/>
      <c r="J24" s="765">
        <v>17201</v>
      </c>
      <c r="K24" s="1109">
        <v>349.56</v>
      </c>
      <c r="L24" s="329"/>
      <c r="M24" s="329">
        <f t="shared" si="1"/>
        <v>4</v>
      </c>
      <c r="N24" s="329">
        <v>12</v>
      </c>
      <c r="O24" s="329">
        <f t="shared" si="2"/>
        <v>17</v>
      </c>
      <c r="P24" s="361" t="str">
        <f t="shared" si="0"/>
        <v>Rioja, La</v>
      </c>
      <c r="Q24" s="1110">
        <f t="shared" si="3"/>
        <v>220.39</v>
      </c>
      <c r="R24" s="329"/>
      <c r="S24" s="329"/>
      <c r="T24" s="329"/>
      <c r="U24" s="329"/>
      <c r="V24" s="329"/>
      <c r="W24" s="329"/>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5">
      <c r="A25" s="331"/>
      <c r="B25" s="763" t="s">
        <v>162</v>
      </c>
      <c r="C25" s="329"/>
      <c r="D25" s="764">
        <v>44986</v>
      </c>
      <c r="E25" s="1109">
        <v>221.31</v>
      </c>
      <c r="F25" s="756"/>
      <c r="G25" s="765">
        <v>33677</v>
      </c>
      <c r="H25" s="1109">
        <v>68.8</v>
      </c>
      <c r="I25" s="756"/>
      <c r="J25" s="765">
        <v>33677</v>
      </c>
      <c r="K25" s="1109">
        <v>344.4</v>
      </c>
      <c r="L25" s="329"/>
      <c r="M25" s="329">
        <f t="shared" si="1"/>
        <v>6</v>
      </c>
      <c r="N25" s="329">
        <v>13</v>
      </c>
      <c r="O25" s="329">
        <f t="shared" si="2"/>
        <v>19</v>
      </c>
      <c r="P25" s="361" t="str">
        <f t="shared" si="0"/>
        <v>Melilla</v>
      </c>
      <c r="Q25" s="1110">
        <f t="shared" si="3"/>
        <v>210.97</v>
      </c>
      <c r="R25" s="329"/>
      <c r="S25" s="329"/>
      <c r="T25" s="329"/>
      <c r="U25" s="329"/>
      <c r="V25" s="329"/>
      <c r="W25" s="329"/>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5">
      <c r="A26" s="331"/>
      <c r="B26" s="763" t="s">
        <v>43</v>
      </c>
      <c r="C26" s="329"/>
      <c r="D26" s="764">
        <v>9809</v>
      </c>
      <c r="E26" s="1109">
        <v>340.7</v>
      </c>
      <c r="F26" s="756"/>
      <c r="G26" s="765">
        <v>6137</v>
      </c>
      <c r="H26" s="1109">
        <v>244.84</v>
      </c>
      <c r="I26" s="756"/>
      <c r="J26" s="765">
        <v>6137</v>
      </c>
      <c r="K26" s="1109">
        <v>562.48</v>
      </c>
      <c r="L26" s="329"/>
      <c r="M26" s="329">
        <f t="shared" si="1"/>
        <v>2</v>
      </c>
      <c r="N26" s="329">
        <v>14</v>
      </c>
      <c r="O26" s="329">
        <f t="shared" si="2"/>
        <v>6</v>
      </c>
      <c r="P26" s="361" t="str">
        <f t="shared" si="0"/>
        <v>Cantabria</v>
      </c>
      <c r="Q26" s="1110">
        <f t="shared" si="3"/>
        <v>210.96</v>
      </c>
      <c r="R26" s="329"/>
      <c r="S26" s="329"/>
      <c r="T26" s="329"/>
      <c r="U26" s="329"/>
      <c r="V26" s="329"/>
      <c r="W26" s="329"/>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5">
      <c r="A27" s="331"/>
      <c r="B27" s="763" t="s">
        <v>44</v>
      </c>
      <c r="C27" s="329"/>
      <c r="D27" s="768">
        <v>3119</v>
      </c>
      <c r="E27" s="1109">
        <v>131.49</v>
      </c>
      <c r="F27" s="756"/>
      <c r="G27" s="769">
        <v>2322</v>
      </c>
      <c r="H27" s="1109">
        <v>71.95</v>
      </c>
      <c r="I27" s="756"/>
      <c r="J27" s="769">
        <v>2322</v>
      </c>
      <c r="K27" s="1109">
        <v>201.89</v>
      </c>
      <c r="L27" s="329"/>
      <c r="M27" s="329">
        <f t="shared" si="1"/>
        <v>15</v>
      </c>
      <c r="N27" s="329">
        <v>15</v>
      </c>
      <c r="O27" s="329">
        <f t="shared" si="2"/>
        <v>15</v>
      </c>
      <c r="P27" s="361" t="str">
        <f t="shared" si="0"/>
        <v>Navarra, Comunidad Foral de</v>
      </c>
      <c r="Q27" s="1111">
        <f t="shared" si="3"/>
        <v>201.89</v>
      </c>
      <c r="R27" s="329"/>
      <c r="S27" s="329"/>
      <c r="T27" s="329"/>
      <c r="U27" s="329"/>
      <c r="V27" s="329"/>
      <c r="W27" s="329"/>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5">
      <c r="A28" s="331"/>
      <c r="B28" s="763" t="s">
        <v>163</v>
      </c>
      <c r="C28" s="329"/>
      <c r="D28" s="768">
        <v>16760</v>
      </c>
      <c r="E28" s="1109">
        <v>75.53</v>
      </c>
      <c r="F28" s="756"/>
      <c r="G28" s="769">
        <v>8919</v>
      </c>
      <c r="H28" s="1109">
        <v>54.45</v>
      </c>
      <c r="I28" s="756"/>
      <c r="J28" s="769">
        <v>8919</v>
      </c>
      <c r="K28" s="1109">
        <v>130.49</v>
      </c>
      <c r="L28" s="329"/>
      <c r="M28" s="329">
        <f t="shared" si="1"/>
        <v>18</v>
      </c>
      <c r="N28" s="329">
        <v>16</v>
      </c>
      <c r="O28" s="329">
        <f t="shared" si="2"/>
        <v>8</v>
      </c>
      <c r="P28" s="361" t="str">
        <f t="shared" si="0"/>
        <v>Castilla - La Mancha</v>
      </c>
      <c r="Q28" s="1110">
        <f t="shared" si="3"/>
        <v>172.39</v>
      </c>
      <c r="R28" s="329"/>
      <c r="S28" s="329"/>
      <c r="T28" s="329"/>
      <c r="U28" s="329"/>
      <c r="V28" s="329"/>
      <c r="W28" s="329"/>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18" customHeight="1" x14ac:dyDescent="0.25">
      <c r="A29" s="331"/>
      <c r="B29" s="763" t="s">
        <v>46</v>
      </c>
      <c r="C29" s="329"/>
      <c r="D29" s="768">
        <v>2136</v>
      </c>
      <c r="E29" s="1109">
        <v>69.62</v>
      </c>
      <c r="F29" s="756"/>
      <c r="G29" s="769">
        <v>984</v>
      </c>
      <c r="H29" s="1109">
        <v>169.34</v>
      </c>
      <c r="I29" s="756"/>
      <c r="J29" s="769">
        <v>984</v>
      </c>
      <c r="K29" s="1109">
        <v>220.39</v>
      </c>
      <c r="L29" s="329"/>
      <c r="M29" s="329">
        <f t="shared" si="1"/>
        <v>12</v>
      </c>
      <c r="N29" s="329">
        <v>17</v>
      </c>
      <c r="O29" s="329">
        <f t="shared" si="2"/>
        <v>2</v>
      </c>
      <c r="P29" s="361" t="str">
        <f t="shared" si="0"/>
        <v>Aragón</v>
      </c>
      <c r="Q29" s="1110">
        <f t="shared" si="3"/>
        <v>154.94</v>
      </c>
      <c r="R29" s="329"/>
      <c r="S29" s="329"/>
      <c r="T29" s="329"/>
      <c r="U29" s="329"/>
      <c r="V29" s="329"/>
      <c r="W29" s="329"/>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18" customHeight="1" x14ac:dyDescent="0.25">
      <c r="A30" s="331"/>
      <c r="B30" s="763" t="s">
        <v>39</v>
      </c>
      <c r="C30" s="329"/>
      <c r="D30" s="769">
        <v>344</v>
      </c>
      <c r="E30" s="1109">
        <v>34.200000000000003</v>
      </c>
      <c r="F30" s="756"/>
      <c r="G30" s="769">
        <v>202</v>
      </c>
      <c r="H30" s="1109">
        <v>34.450000000000003</v>
      </c>
      <c r="I30" s="756"/>
      <c r="J30" s="769">
        <v>202</v>
      </c>
      <c r="K30" s="1109">
        <v>65.33</v>
      </c>
      <c r="L30" s="329"/>
      <c r="M30" s="329">
        <f t="shared" si="1"/>
        <v>20</v>
      </c>
      <c r="N30" s="329">
        <v>18</v>
      </c>
      <c r="O30" s="329">
        <f t="shared" si="2"/>
        <v>16</v>
      </c>
      <c r="P30" s="361" t="str">
        <f t="shared" si="0"/>
        <v>País Vasco*</v>
      </c>
      <c r="Q30" s="1110">
        <f t="shared" si="3"/>
        <v>130.49</v>
      </c>
      <c r="R30" s="329"/>
      <c r="S30" s="329"/>
      <c r="T30" s="329"/>
      <c r="U30" s="329"/>
      <c r="V30" s="329"/>
      <c r="W30" s="329"/>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633" customFormat="1" ht="18" customHeight="1" x14ac:dyDescent="0.25">
      <c r="A31" s="331"/>
      <c r="B31" s="1112" t="s">
        <v>47</v>
      </c>
      <c r="C31" s="329"/>
      <c r="D31" s="1113">
        <v>457</v>
      </c>
      <c r="E31" s="1109">
        <v>123.26</v>
      </c>
      <c r="F31" s="331"/>
      <c r="G31" s="1113">
        <v>322</v>
      </c>
      <c r="H31" s="1109">
        <v>83.3</v>
      </c>
      <c r="I31" s="331"/>
      <c r="J31" s="1113">
        <v>322</v>
      </c>
      <c r="K31" s="1109">
        <v>210.97</v>
      </c>
      <c r="L31" s="329"/>
      <c r="M31" s="329">
        <f t="shared" si="1"/>
        <v>13</v>
      </c>
      <c r="N31" s="329">
        <v>19</v>
      </c>
      <c r="O31" s="329">
        <f t="shared" si="2"/>
        <v>7</v>
      </c>
      <c r="P31" s="361" t="str">
        <f t="shared" si="0"/>
        <v>Castilla y León*</v>
      </c>
      <c r="Q31" s="1110">
        <f t="shared" si="3"/>
        <v>113.28</v>
      </c>
      <c r="R31" s="319"/>
      <c r="S31" s="319"/>
      <c r="T31" s="329"/>
      <c r="U31" s="329"/>
      <c r="V31" s="329"/>
      <c r="W31" s="329"/>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331"/>
      <c r="EN31" s="331"/>
      <c r="EO31" s="331"/>
      <c r="EP31" s="331"/>
      <c r="EQ31" s="331"/>
      <c r="ER31" s="331"/>
      <c r="ES31" s="331"/>
      <c r="ET31" s="331"/>
      <c r="EU31" s="331"/>
      <c r="EV31" s="331"/>
      <c r="EW31" s="331"/>
      <c r="EX31" s="331"/>
      <c r="EY31" s="331"/>
      <c r="EZ31" s="331"/>
      <c r="FA31" s="331"/>
      <c r="FB31" s="331"/>
      <c r="FC31" s="331"/>
      <c r="FD31" s="331"/>
      <c r="FE31" s="331"/>
      <c r="FF31" s="331"/>
      <c r="FG31" s="331"/>
      <c r="FH31" s="331"/>
      <c r="FI31" s="331"/>
      <c r="FJ31" s="331"/>
      <c r="FK31" s="331"/>
      <c r="FL31" s="331"/>
      <c r="FM31" s="331"/>
      <c r="FN31" s="331"/>
      <c r="FO31" s="331"/>
      <c r="FP31" s="331"/>
      <c r="FQ31" s="331"/>
      <c r="FR31" s="331"/>
      <c r="FS31" s="331"/>
      <c r="FT31" s="331"/>
      <c r="FU31" s="331"/>
      <c r="FV31" s="331"/>
      <c r="FW31" s="331"/>
      <c r="FX31" s="331"/>
      <c r="FY31" s="331"/>
      <c r="FZ31" s="331"/>
      <c r="GA31" s="331"/>
      <c r="GB31" s="331"/>
      <c r="GC31" s="331"/>
      <c r="GD31" s="331"/>
      <c r="GE31" s="331"/>
      <c r="GF31" s="331"/>
      <c r="GG31" s="331"/>
      <c r="GH31" s="331"/>
      <c r="GI31" s="331"/>
      <c r="GJ31" s="331"/>
      <c r="GK31" s="331"/>
      <c r="GL31" s="331"/>
      <c r="GM31" s="331"/>
      <c r="GN31" s="331"/>
      <c r="GO31" s="331"/>
      <c r="GP31" s="331"/>
      <c r="GQ31" s="331"/>
      <c r="GR31" s="331"/>
      <c r="GS31" s="331"/>
      <c r="GT31" s="331"/>
      <c r="GU31" s="331"/>
      <c r="GV31" s="331"/>
      <c r="GW31" s="331"/>
      <c r="GX31" s="331"/>
      <c r="GY31" s="331"/>
      <c r="GZ31" s="331"/>
      <c r="HA31" s="331"/>
      <c r="HB31" s="331"/>
      <c r="HC31" s="331"/>
      <c r="HD31" s="331"/>
      <c r="HE31" s="331"/>
      <c r="HF31" s="331"/>
      <c r="HG31" s="331"/>
      <c r="HH31" s="331"/>
      <c r="HI31" s="331"/>
      <c r="HJ31" s="331"/>
      <c r="HK31" s="331"/>
      <c r="HL31" s="331"/>
      <c r="HM31" s="331"/>
      <c r="HN31" s="331"/>
      <c r="HO31" s="331"/>
      <c r="HP31" s="331"/>
      <c r="HQ31" s="331"/>
      <c r="HR31" s="331"/>
      <c r="HS31" s="331"/>
      <c r="HT31" s="331"/>
      <c r="HU31" s="331"/>
      <c r="HV31" s="331"/>
      <c r="HW31" s="331"/>
      <c r="HX31" s="331"/>
      <c r="HY31" s="331"/>
      <c r="HZ31" s="331"/>
      <c r="IA31" s="331"/>
      <c r="IB31" s="331"/>
      <c r="IC31" s="331"/>
      <c r="ID31" s="331"/>
      <c r="IE31" s="331"/>
      <c r="IF31" s="331"/>
      <c r="IG31" s="331"/>
      <c r="IH31" s="331"/>
      <c r="II31" s="331"/>
      <c r="IJ31" s="331"/>
      <c r="IK31" s="331"/>
      <c r="IL31" s="331"/>
      <c r="IM31" s="331"/>
      <c r="IN31" s="331"/>
      <c r="IO31" s="331"/>
      <c r="IP31" s="331"/>
      <c r="IQ31" s="331"/>
      <c r="IR31" s="331"/>
      <c r="IS31" s="331"/>
      <c r="IT31" s="331"/>
      <c r="IU31" s="331"/>
      <c r="IV31" s="331"/>
      <c r="IW31" s="331"/>
      <c r="IX31" s="331"/>
      <c r="IY31" s="331"/>
    </row>
    <row r="32" spans="1:259" s="633" customFormat="1" ht="5.25" customHeight="1" x14ac:dyDescent="0.25">
      <c r="A32" s="331"/>
      <c r="B32" s="779"/>
      <c r="C32" s="329"/>
      <c r="D32" s="327"/>
      <c r="E32" s="1114"/>
      <c r="F32" s="779"/>
      <c r="G32" s="779"/>
      <c r="H32" s="780"/>
      <c r="I32" s="779"/>
      <c r="J32" s="328"/>
      <c r="K32" s="780"/>
      <c r="L32" s="1104"/>
      <c r="M32" s="329"/>
      <c r="N32" s="329">
        <v>20</v>
      </c>
      <c r="O32" s="329">
        <f t="shared" si="2"/>
        <v>18</v>
      </c>
      <c r="P32" s="361" t="str">
        <f t="shared" si="0"/>
        <v>Ceuta</v>
      </c>
      <c r="Q32" s="1110">
        <f t="shared" si="3"/>
        <v>65.33</v>
      </c>
      <c r="R32" s="329"/>
      <c r="S32" s="329"/>
      <c r="T32" s="329"/>
      <c r="U32" s="329"/>
      <c r="V32" s="329"/>
      <c r="W32" s="329"/>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c r="EC32" s="331"/>
      <c r="ED32" s="331"/>
      <c r="EE32" s="331"/>
      <c r="EF32" s="331"/>
      <c r="EG32" s="331"/>
      <c r="EH32" s="331"/>
      <c r="EI32" s="331"/>
      <c r="EJ32" s="331"/>
      <c r="EK32" s="331"/>
      <c r="EL32" s="331"/>
      <c r="EM32" s="331"/>
      <c r="EN32" s="331"/>
      <c r="EO32" s="331"/>
      <c r="EP32" s="331"/>
      <c r="EQ32" s="331"/>
      <c r="ER32" s="331"/>
      <c r="ES32" s="331"/>
      <c r="ET32" s="331"/>
      <c r="EU32" s="331"/>
      <c r="EV32" s="331"/>
      <c r="EW32" s="331"/>
      <c r="EX32" s="331"/>
      <c r="EY32" s="331"/>
      <c r="EZ32" s="331"/>
      <c r="FA32" s="331"/>
      <c r="FB32" s="331"/>
      <c r="FC32" s="331"/>
      <c r="FD32" s="331"/>
      <c r="FE32" s="331"/>
      <c r="FF32" s="331"/>
      <c r="FG32" s="331"/>
      <c r="FH32" s="331"/>
      <c r="FI32" s="331"/>
      <c r="FJ32" s="331"/>
      <c r="FK32" s="331"/>
      <c r="FL32" s="331"/>
      <c r="FM32" s="331"/>
      <c r="FN32" s="331"/>
      <c r="FO32" s="331"/>
      <c r="FP32" s="331"/>
      <c r="FQ32" s="331"/>
      <c r="FR32" s="331"/>
      <c r="FS32" s="331"/>
      <c r="FT32" s="331"/>
      <c r="FU32" s="331"/>
      <c r="FV32" s="331"/>
      <c r="FW32" s="331"/>
      <c r="FX32" s="331"/>
      <c r="FY32" s="331"/>
      <c r="FZ32" s="331"/>
      <c r="GA32" s="331"/>
      <c r="GB32" s="331"/>
      <c r="GC32" s="331"/>
      <c r="GD32" s="331"/>
      <c r="GE32" s="331"/>
      <c r="GF32" s="331"/>
      <c r="GG32" s="331"/>
      <c r="GH32" s="331"/>
      <c r="GI32" s="331"/>
      <c r="GJ32" s="331"/>
      <c r="GK32" s="331"/>
      <c r="GL32" s="331"/>
      <c r="GM32" s="331"/>
      <c r="GN32" s="331"/>
      <c r="GO32" s="331"/>
      <c r="GP32" s="331"/>
      <c r="GQ32" s="331"/>
      <c r="GR32" s="331"/>
      <c r="GS32" s="331"/>
      <c r="GT32" s="331"/>
      <c r="GU32" s="331"/>
      <c r="GV32" s="331"/>
      <c r="GW32" s="331"/>
      <c r="GX32" s="331"/>
      <c r="GY32" s="331"/>
      <c r="GZ32" s="331"/>
      <c r="HA32" s="331"/>
      <c r="HB32" s="331"/>
      <c r="HC32" s="331"/>
      <c r="HD32" s="331"/>
      <c r="HE32" s="331"/>
      <c r="HF32" s="331"/>
      <c r="HG32" s="331"/>
      <c r="HH32" s="331"/>
      <c r="HI32" s="331"/>
      <c r="HJ32" s="331"/>
      <c r="HK32" s="331"/>
      <c r="HL32" s="331"/>
      <c r="HM32" s="331"/>
      <c r="HN32" s="331"/>
      <c r="HO32" s="331"/>
      <c r="HP32" s="331"/>
      <c r="HQ32" s="331"/>
      <c r="HR32" s="331"/>
      <c r="HS32" s="331"/>
      <c r="HT32" s="331"/>
      <c r="HU32" s="331"/>
      <c r="HV32" s="331"/>
      <c r="HW32" s="331"/>
      <c r="HX32" s="331"/>
      <c r="HY32" s="331"/>
      <c r="HZ32" s="331"/>
      <c r="IA32" s="331"/>
      <c r="IB32" s="331"/>
      <c r="IC32" s="331"/>
      <c r="ID32" s="331"/>
      <c r="IE32" s="331"/>
      <c r="IF32" s="331"/>
      <c r="IG32" s="331"/>
      <c r="IH32" s="331"/>
      <c r="II32" s="331"/>
      <c r="IJ32" s="331"/>
      <c r="IK32" s="331"/>
      <c r="IL32" s="331"/>
      <c r="IM32" s="331"/>
      <c r="IN32" s="331"/>
      <c r="IO32" s="331"/>
      <c r="IP32" s="331"/>
      <c r="IQ32" s="331"/>
      <c r="IR32" s="331"/>
      <c r="IS32" s="331"/>
      <c r="IT32" s="331"/>
      <c r="IU32" s="331"/>
      <c r="IV32" s="331"/>
      <c r="IW32" s="331"/>
      <c r="IX32" s="331"/>
      <c r="IY32" s="331"/>
    </row>
    <row r="33" spans="1:259" s="918" customFormat="1" ht="15.75" customHeight="1" x14ac:dyDescent="0.25">
      <c r="A33" s="329"/>
      <c r="B33" s="1256" t="s">
        <v>0</v>
      </c>
      <c r="C33" s="329"/>
      <c r="D33" s="1257">
        <f>SUM(D13:D31)</f>
        <v>325807</v>
      </c>
      <c r="E33" s="1308">
        <v>243.24</v>
      </c>
      <c r="F33" s="320"/>
      <c r="G33" s="1257">
        <f>SUM(G13:G31)</f>
        <v>243121</v>
      </c>
      <c r="H33" s="1308">
        <v>79.3</v>
      </c>
      <c r="I33" s="320"/>
      <c r="J33" s="1257">
        <f>SUM(J13:J31)</f>
        <v>243121</v>
      </c>
      <c r="K33" s="1308">
        <v>345.43</v>
      </c>
      <c r="L33" s="329"/>
      <c r="M33" s="329">
        <f t="shared" si="1"/>
        <v>5</v>
      </c>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29"/>
      <c r="ED33" s="329"/>
      <c r="EE33" s="329"/>
      <c r="EF33" s="329"/>
      <c r="EG33" s="329"/>
      <c r="EH33" s="329"/>
      <c r="EI33" s="329"/>
      <c r="EJ33" s="329"/>
      <c r="EK33" s="329"/>
      <c r="EL33" s="329"/>
      <c r="EM33" s="329"/>
      <c r="EN33" s="329"/>
      <c r="EO33" s="329"/>
      <c r="EP33" s="329"/>
      <c r="EQ33" s="329"/>
      <c r="ER33" s="329"/>
      <c r="ES33" s="329"/>
      <c r="ET33" s="329"/>
      <c r="EU33" s="329"/>
      <c r="EV33" s="329"/>
      <c r="EW33" s="329"/>
      <c r="EX33" s="329"/>
      <c r="EY33" s="329"/>
      <c r="EZ33" s="329"/>
      <c r="FA33" s="329"/>
      <c r="FB33" s="329"/>
      <c r="FC33" s="329"/>
      <c r="FD33" s="329"/>
      <c r="FE33" s="329"/>
      <c r="FF33" s="329"/>
      <c r="FG33" s="329"/>
      <c r="FH33" s="329"/>
      <c r="FI33" s="329"/>
      <c r="FJ33" s="329"/>
      <c r="FK33" s="329"/>
      <c r="FL33" s="329"/>
      <c r="FM33" s="329"/>
      <c r="FN33" s="329"/>
      <c r="FO33" s="329"/>
      <c r="FP33" s="329"/>
      <c r="FQ33" s="329"/>
      <c r="FR33" s="329"/>
      <c r="FS33" s="329"/>
      <c r="FT33" s="329"/>
      <c r="FU33" s="329"/>
      <c r="FV33" s="329"/>
      <c r="FW33" s="329"/>
      <c r="FX33" s="329"/>
      <c r="FY33" s="329"/>
      <c r="FZ33" s="329"/>
      <c r="GA33" s="329"/>
      <c r="GB33" s="329"/>
      <c r="GC33" s="329"/>
      <c r="GD33" s="329"/>
      <c r="GE33" s="329"/>
      <c r="GF33" s="329"/>
      <c r="GG33" s="329"/>
      <c r="GH33" s="329"/>
      <c r="GI33" s="329"/>
      <c r="GJ33" s="329"/>
      <c r="GK33" s="329"/>
      <c r="GL33" s="329"/>
      <c r="GM33" s="329"/>
      <c r="GN33" s="329"/>
      <c r="GO33" s="329"/>
      <c r="GP33" s="329"/>
      <c r="GQ33" s="329"/>
      <c r="GR33" s="329"/>
      <c r="GS33" s="329"/>
      <c r="GT33" s="329"/>
      <c r="GU33" s="329"/>
      <c r="GV33" s="329"/>
      <c r="GW33" s="329"/>
      <c r="GX33" s="329"/>
      <c r="GY33" s="329"/>
      <c r="GZ33" s="329"/>
      <c r="HA33" s="329"/>
      <c r="HB33" s="329"/>
      <c r="HC33" s="329"/>
      <c r="HD33" s="329"/>
      <c r="HE33" s="329"/>
      <c r="HF33" s="329"/>
      <c r="HG33" s="329"/>
      <c r="HH33" s="329"/>
      <c r="HI33" s="329"/>
      <c r="HJ33" s="329"/>
      <c r="HK33" s="329"/>
      <c r="HL33" s="329"/>
      <c r="HM33" s="329"/>
      <c r="HN33" s="329"/>
      <c r="HO33" s="329"/>
      <c r="HP33" s="329"/>
      <c r="HQ33" s="329"/>
      <c r="HR33" s="329"/>
      <c r="HS33" s="329"/>
      <c r="HT33" s="329"/>
      <c r="HU33" s="329"/>
      <c r="HV33" s="329"/>
      <c r="HW33" s="329"/>
      <c r="HX33" s="329"/>
      <c r="HY33" s="329"/>
      <c r="HZ33" s="329"/>
      <c r="IA33" s="329"/>
      <c r="IB33" s="329"/>
      <c r="IC33" s="329"/>
      <c r="ID33" s="329"/>
      <c r="IE33" s="329"/>
      <c r="IF33" s="329"/>
      <c r="IG33" s="329"/>
      <c r="IH33" s="329"/>
      <c r="II33" s="329"/>
      <c r="IJ33" s="329"/>
      <c r="IK33" s="329"/>
      <c r="IL33" s="329"/>
      <c r="IM33" s="329"/>
      <c r="IN33" s="329"/>
      <c r="IO33" s="329"/>
      <c r="IP33" s="329"/>
      <c r="IQ33" s="329"/>
      <c r="IR33" s="329"/>
      <c r="IS33" s="329"/>
      <c r="IT33" s="329"/>
      <c r="IU33" s="329"/>
      <c r="IV33" s="329"/>
      <c r="IW33" s="329"/>
      <c r="IX33" s="329"/>
      <c r="IY33" s="329"/>
    </row>
    <row r="34" spans="1:259" s="631" customFormat="1" ht="9.75" customHeight="1" x14ac:dyDescent="0.25">
      <c r="A34" s="328"/>
      <c r="B34" s="783"/>
      <c r="C34" s="328"/>
      <c r="D34" s="783"/>
      <c r="E34" s="783"/>
      <c r="F34" s="322"/>
      <c r="G34" s="746"/>
      <c r="H34" s="747"/>
      <c r="I34" s="322"/>
      <c r="J34" s="746"/>
      <c r="K34" s="747"/>
      <c r="L34" s="396"/>
      <c r="M34" s="396"/>
      <c r="N34" s="396"/>
      <c r="O34" s="396"/>
      <c r="P34" s="396"/>
      <c r="Q34" s="396"/>
      <c r="R34" s="333"/>
      <c r="S34" s="333"/>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c r="IO34" s="328"/>
      <c r="IP34" s="328"/>
      <c r="IQ34" s="328"/>
      <c r="IR34" s="328"/>
      <c r="IS34" s="328"/>
      <c r="IT34" s="328"/>
      <c r="IU34" s="328"/>
      <c r="IV34" s="328"/>
      <c r="IW34" s="328"/>
      <c r="IX34" s="328"/>
      <c r="IY34" s="328"/>
    </row>
    <row r="35" spans="1:259" s="650" customFormat="1" ht="30.75" customHeight="1" x14ac:dyDescent="0.35">
      <c r="A35" s="394"/>
      <c r="B35" s="1479" t="s">
        <v>182</v>
      </c>
      <c r="C35" s="1479"/>
      <c r="D35" s="1479"/>
      <c r="E35" s="1479"/>
      <c r="F35" s="1479"/>
      <c r="G35" s="1479"/>
      <c r="H35" s="1479"/>
      <c r="I35" s="1479"/>
      <c r="J35" s="1479"/>
      <c r="K35" s="1479"/>
      <c r="L35" s="1241"/>
      <c r="M35" s="1241"/>
      <c r="N35" s="1241"/>
      <c r="O35" s="1241"/>
      <c r="P35" s="496"/>
      <c r="Q35" s="496"/>
      <c r="R35" s="748"/>
      <c r="S35" s="748"/>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4"/>
      <c r="CY35" s="394"/>
      <c r="CZ35" s="394"/>
      <c r="DA35" s="394"/>
      <c r="DB35" s="394"/>
      <c r="DC35" s="394"/>
      <c r="DD35" s="394"/>
      <c r="DE35" s="394"/>
      <c r="DF35" s="394"/>
      <c r="DG35" s="394"/>
      <c r="DH35" s="394"/>
      <c r="DI35" s="394"/>
      <c r="DJ35" s="394"/>
      <c r="DK35" s="394"/>
      <c r="DL35" s="394"/>
      <c r="DM35" s="394"/>
      <c r="DN35" s="394"/>
      <c r="DO35" s="394"/>
      <c r="DP35" s="394"/>
      <c r="DQ35" s="394"/>
      <c r="DR35" s="394"/>
      <c r="DS35" s="394"/>
      <c r="DT35" s="394"/>
      <c r="DU35" s="394"/>
      <c r="DV35" s="394"/>
      <c r="DW35" s="394"/>
      <c r="DX35" s="394"/>
      <c r="DY35" s="394"/>
      <c r="DZ35" s="394"/>
      <c r="EA35" s="394"/>
      <c r="EB35" s="394"/>
      <c r="EC35" s="394"/>
      <c r="ED35" s="394"/>
      <c r="EE35" s="394"/>
      <c r="EF35" s="394"/>
      <c r="EG35" s="394"/>
      <c r="EH35" s="394"/>
      <c r="EI35" s="394"/>
      <c r="EJ35" s="394"/>
      <c r="EK35" s="394"/>
      <c r="EL35" s="394"/>
      <c r="EM35" s="394"/>
      <c r="EN35" s="394"/>
      <c r="EO35" s="394"/>
      <c r="EP35" s="394"/>
      <c r="EQ35" s="394"/>
      <c r="ER35" s="394"/>
      <c r="ES35" s="394"/>
      <c r="ET35" s="394"/>
      <c r="EU35" s="394"/>
      <c r="EV35" s="394"/>
      <c r="EW35" s="394"/>
      <c r="EX35" s="394"/>
      <c r="EY35" s="394"/>
      <c r="EZ35" s="394"/>
      <c r="FA35" s="394"/>
      <c r="FB35" s="394"/>
      <c r="FC35" s="394"/>
      <c r="FD35" s="394"/>
      <c r="FE35" s="394"/>
      <c r="FF35" s="394"/>
      <c r="FG35" s="394"/>
      <c r="FH35" s="394"/>
      <c r="FI35" s="394"/>
      <c r="FJ35" s="394"/>
      <c r="FK35" s="394"/>
      <c r="FL35" s="394"/>
      <c r="FM35" s="394"/>
      <c r="FN35" s="394"/>
      <c r="FO35" s="394"/>
      <c r="FP35" s="394"/>
      <c r="FQ35" s="394"/>
      <c r="FR35" s="394"/>
      <c r="FS35" s="394"/>
      <c r="FT35" s="394"/>
      <c r="FU35" s="394"/>
      <c r="FV35" s="394"/>
      <c r="FW35" s="394"/>
      <c r="FX35" s="394"/>
      <c r="FY35" s="394"/>
      <c r="FZ35" s="394"/>
      <c r="GA35" s="394"/>
      <c r="GB35" s="394"/>
      <c r="GC35" s="394"/>
      <c r="GD35" s="394"/>
      <c r="GE35" s="394"/>
      <c r="GF35" s="394"/>
      <c r="GG35" s="394"/>
      <c r="GH35" s="394"/>
      <c r="GI35" s="394"/>
      <c r="GJ35" s="394"/>
      <c r="GK35" s="394"/>
      <c r="GL35" s="394"/>
      <c r="GM35" s="394"/>
      <c r="GN35" s="394"/>
      <c r="GO35" s="394"/>
      <c r="GP35" s="394"/>
      <c r="GQ35" s="394"/>
      <c r="GR35" s="394"/>
      <c r="GS35" s="394"/>
      <c r="GT35" s="394"/>
      <c r="GU35" s="394"/>
      <c r="GV35" s="394"/>
      <c r="GW35" s="394"/>
      <c r="GX35" s="394"/>
      <c r="GY35" s="394"/>
      <c r="GZ35" s="394"/>
      <c r="HA35" s="394"/>
      <c r="HB35" s="394"/>
      <c r="HC35" s="394"/>
      <c r="HD35" s="394"/>
      <c r="HE35" s="394"/>
      <c r="HF35" s="394"/>
      <c r="HG35" s="394"/>
      <c r="HH35" s="394"/>
      <c r="HI35" s="394"/>
      <c r="HJ35" s="394"/>
      <c r="HK35" s="394"/>
      <c r="HL35" s="394"/>
      <c r="HM35" s="394"/>
      <c r="HN35" s="394"/>
      <c r="HO35" s="394"/>
      <c r="HP35" s="394"/>
      <c r="HQ35" s="394"/>
      <c r="HR35" s="394"/>
      <c r="HS35" s="394"/>
      <c r="HT35" s="394"/>
      <c r="HU35" s="394"/>
      <c r="HV35" s="394"/>
      <c r="HW35" s="394"/>
      <c r="HX35" s="394"/>
      <c r="HY35" s="394"/>
      <c r="HZ35" s="394"/>
      <c r="IA35" s="394"/>
      <c r="IB35" s="394"/>
      <c r="IC35" s="394"/>
      <c r="ID35" s="394"/>
      <c r="IE35" s="394"/>
      <c r="IF35" s="394"/>
      <c r="IG35" s="394"/>
      <c r="IH35" s="394"/>
      <c r="II35" s="394"/>
      <c r="IJ35" s="394"/>
      <c r="IK35" s="394"/>
      <c r="IL35" s="394"/>
      <c r="IM35" s="394"/>
      <c r="IN35" s="394"/>
      <c r="IO35" s="394"/>
      <c r="IP35" s="394"/>
      <c r="IQ35" s="394"/>
      <c r="IR35" s="394"/>
      <c r="IS35" s="394"/>
      <c r="IT35" s="394"/>
      <c r="IU35" s="394"/>
      <c r="IV35" s="394"/>
      <c r="IW35" s="394"/>
      <c r="IX35" s="394"/>
      <c r="IY35" s="394"/>
    </row>
    <row r="36" spans="1:259" ht="44.15" customHeight="1" x14ac:dyDescent="0.25">
      <c r="B36" s="1480" t="s">
        <v>183</v>
      </c>
      <c r="C36" s="1480"/>
      <c r="D36" s="1480"/>
      <c r="E36" s="1480"/>
      <c r="F36" s="1480"/>
      <c r="G36" s="1480"/>
      <c r="H36" s="1480"/>
      <c r="I36" s="1480"/>
      <c r="J36" s="1480"/>
      <c r="K36" s="1480"/>
      <c r="L36" s="785"/>
      <c r="M36" s="785"/>
      <c r="N36" s="785"/>
      <c r="O36" s="785"/>
      <c r="P36" s="785"/>
      <c r="Q36" s="1223"/>
    </row>
    <row r="37" spans="1:259" ht="42" customHeight="1" x14ac:dyDescent="0.25">
      <c r="B37" s="1713" t="s">
        <v>498</v>
      </c>
      <c r="C37" s="1713"/>
      <c r="D37" s="1713"/>
      <c r="E37" s="1713"/>
      <c r="F37" s="1713"/>
      <c r="G37" s="1713"/>
      <c r="H37" s="1713"/>
      <c r="I37" s="1713"/>
      <c r="J37" s="1713"/>
      <c r="K37" s="1713"/>
      <c r="L37" s="496"/>
      <c r="M37" s="496"/>
      <c r="N37" s="496"/>
      <c r="O37" s="496"/>
      <c r="P37" s="496"/>
      <c r="Q37" s="622"/>
      <c r="R37" s="329"/>
    </row>
    <row r="38" spans="1:259" x14ac:dyDescent="0.35">
      <c r="L38" s="447"/>
      <c r="M38" s="360"/>
      <c r="N38" s="360"/>
      <c r="O38" s="360"/>
      <c r="P38" s="361"/>
      <c r="Q38" s="786"/>
      <c r="R38" s="329"/>
    </row>
    <row r="39" spans="1:259" x14ac:dyDescent="0.35">
      <c r="L39" s="447"/>
      <c r="M39" s="360"/>
      <c r="N39" s="360"/>
      <c r="O39" s="360"/>
      <c r="P39" s="361"/>
      <c r="Q39" s="787"/>
      <c r="R39" s="329"/>
    </row>
    <row r="40" spans="1:259" x14ac:dyDescent="0.35">
      <c r="L40" s="447"/>
      <c r="M40" s="360"/>
      <c r="N40" s="360"/>
      <c r="O40" s="360"/>
      <c r="P40" s="361"/>
      <c r="Q40" s="786"/>
      <c r="R40" s="329"/>
    </row>
    <row r="41" spans="1:259" x14ac:dyDescent="0.35">
      <c r="L41" s="447"/>
      <c r="M41" s="360"/>
      <c r="N41" s="360"/>
      <c r="O41" s="360"/>
      <c r="P41" s="361"/>
      <c r="Q41" s="786"/>
      <c r="R41" s="329"/>
    </row>
    <row r="42" spans="1:259" x14ac:dyDescent="0.35">
      <c r="L42" s="447"/>
      <c r="M42" s="360"/>
      <c r="N42" s="360"/>
      <c r="O42" s="360"/>
      <c r="P42" s="361"/>
      <c r="Q42" s="786"/>
      <c r="R42" s="329"/>
    </row>
    <row r="43" spans="1:259" x14ac:dyDescent="0.35">
      <c r="L43" s="447"/>
      <c r="M43" s="360"/>
      <c r="N43" s="360"/>
      <c r="O43" s="360"/>
      <c r="P43" s="361"/>
      <c r="Q43" s="786"/>
      <c r="R43" s="329"/>
    </row>
    <row r="44" spans="1:259" x14ac:dyDescent="0.35">
      <c r="L44" s="447"/>
      <c r="M44" s="360"/>
      <c r="N44" s="360"/>
      <c r="O44" s="360"/>
      <c r="P44" s="361"/>
      <c r="Q44" s="786"/>
      <c r="R44" s="329"/>
    </row>
    <row r="45" spans="1:259" x14ac:dyDescent="0.35">
      <c r="L45" s="447"/>
      <c r="M45" s="360"/>
      <c r="N45" s="360"/>
      <c r="O45" s="360"/>
      <c r="P45" s="361"/>
      <c r="Q45" s="786"/>
      <c r="R45" s="329"/>
    </row>
    <row r="46" spans="1:259" x14ac:dyDescent="0.35">
      <c r="L46" s="447"/>
      <c r="M46" s="360"/>
      <c r="N46" s="360"/>
      <c r="O46" s="360"/>
      <c r="P46" s="361"/>
      <c r="Q46" s="787"/>
      <c r="R46" s="329"/>
    </row>
    <row r="47" spans="1:259" x14ac:dyDescent="0.35">
      <c r="L47" s="447"/>
      <c r="M47" s="360"/>
      <c r="N47" s="360"/>
      <c r="O47" s="360"/>
      <c r="P47" s="361"/>
      <c r="Q47" s="786"/>
      <c r="R47" s="329"/>
    </row>
    <row r="48" spans="1:259" x14ac:dyDescent="0.35">
      <c r="L48" s="447"/>
      <c r="M48" s="360"/>
      <c r="N48" s="360"/>
      <c r="O48" s="360"/>
      <c r="P48" s="361"/>
      <c r="Q48" s="786"/>
      <c r="R48" s="329"/>
    </row>
    <row r="49" spans="12:18" x14ac:dyDescent="0.35">
      <c r="L49" s="447"/>
      <c r="M49" s="360"/>
      <c r="N49" s="360"/>
      <c r="O49" s="360"/>
      <c r="P49" s="361"/>
      <c r="Q49" s="786"/>
      <c r="R49" s="329"/>
    </row>
    <row r="50" spans="12:18" x14ac:dyDescent="0.35">
      <c r="L50" s="447"/>
      <c r="M50" s="360"/>
      <c r="N50" s="360"/>
      <c r="O50" s="360"/>
      <c r="P50" s="361"/>
      <c r="Q50" s="786"/>
      <c r="R50" s="329"/>
    </row>
    <row r="51" spans="12:18" x14ac:dyDescent="0.35">
      <c r="L51" s="447"/>
      <c r="M51" s="360"/>
      <c r="N51" s="360"/>
      <c r="O51" s="360"/>
      <c r="P51" s="361"/>
      <c r="Q51" s="786"/>
      <c r="R51" s="329"/>
    </row>
    <row r="52" spans="12:18" x14ac:dyDescent="0.35">
      <c r="L52" s="447"/>
      <c r="M52" s="360"/>
      <c r="N52" s="360"/>
      <c r="O52" s="360"/>
      <c r="P52" s="361"/>
      <c r="Q52" s="787"/>
      <c r="R52" s="329"/>
    </row>
    <row r="53" spans="12:18" x14ac:dyDescent="0.35">
      <c r="L53" s="447"/>
      <c r="M53" s="360"/>
      <c r="N53" s="360"/>
      <c r="O53" s="360"/>
      <c r="P53" s="361"/>
      <c r="Q53" s="786"/>
      <c r="R53" s="329"/>
    </row>
    <row r="54" spans="12:18" x14ac:dyDescent="0.35">
      <c r="L54" s="447"/>
      <c r="M54" s="360"/>
      <c r="N54" s="360"/>
      <c r="O54" s="360"/>
      <c r="P54" s="361"/>
      <c r="Q54" s="786"/>
      <c r="R54" s="329"/>
    </row>
    <row r="55" spans="12:18" x14ac:dyDescent="0.35">
      <c r="L55" s="447"/>
      <c r="M55" s="329"/>
      <c r="N55" s="329"/>
      <c r="O55" s="360"/>
      <c r="P55" s="361"/>
      <c r="Q55" s="786"/>
      <c r="R55" s="329"/>
    </row>
  </sheetData>
  <mergeCells count="11">
    <mergeCell ref="B35:K35"/>
    <mergeCell ref="B36:K36"/>
    <mergeCell ref="B37:K37"/>
    <mergeCell ref="B3:I3"/>
    <mergeCell ref="A4:Q4"/>
    <mergeCell ref="B5:Q5"/>
    <mergeCell ref="B8:K8"/>
    <mergeCell ref="D10:E10"/>
    <mergeCell ref="G10:H10"/>
    <mergeCell ref="J10:K10"/>
    <mergeCell ref="B10:B11"/>
  </mergeCells>
  <conditionalFormatting sqref="E13:E31">
    <cfRule type="colorScale" priority="3">
      <colorScale>
        <cfvo type="min"/>
        <cfvo type="max"/>
        <color theme="5" tint="0.79998168889431442"/>
        <color theme="5" tint="-0.249977111117893"/>
      </colorScale>
    </cfRule>
  </conditionalFormatting>
  <conditionalFormatting sqref="E13:E32 H13:H31 K13:K31">
    <cfRule type="colorScale" priority="4">
      <colorScale>
        <cfvo type="num" val="100"/>
        <cfvo type="num" val="190"/>
        <cfvo type="max"/>
        <color rgb="FFFFFFCC"/>
        <color rgb="FFFCFCFF"/>
        <color theme="4"/>
      </colorScale>
    </cfRule>
  </conditionalFormatting>
  <conditionalFormatting sqref="H13:H31">
    <cfRule type="colorScale" priority="2">
      <colorScale>
        <cfvo type="min"/>
        <cfvo type="max"/>
        <color theme="5" tint="0.79998168889431442"/>
        <color theme="5" tint="-0.249977111117893"/>
      </colorScale>
    </cfRule>
  </conditionalFormatting>
  <conditionalFormatting sqref="K13:K31">
    <cfRule type="colorScale" priority="1">
      <colorScale>
        <cfvo type="min"/>
        <cfvo type="max"/>
        <color theme="5" tint="0.79998168889431442"/>
        <color theme="5" tint="-0.249977111117893"/>
      </colorScale>
    </cfRule>
  </conditionalFormatting>
  <printOptions horizontalCentered="1"/>
  <pageMargins left="0" right="0" top="0.43307086614173229" bottom="0.43307086614173229" header="0" footer="0"/>
  <pageSetup paperSize="9" scale="71"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53125" defaultRowHeight="14.5" x14ac:dyDescent="0.35"/>
  <cols>
    <col min="1" max="1" width="3.26953125" style="1123" customWidth="1"/>
    <col min="2" max="2" width="28.453125" style="1123" customWidth="1"/>
    <col min="3" max="3" width="16.7265625" style="1123" customWidth="1"/>
    <col min="4" max="4" width="10.26953125" style="1123" customWidth="1"/>
    <col min="5" max="5" width="15" style="1123" customWidth="1"/>
    <col min="6" max="6" width="10" style="1123" customWidth="1"/>
    <col min="7" max="7" width="15.453125" style="1123" customWidth="1"/>
    <col min="8" max="8" width="9.7265625" style="1123" customWidth="1"/>
    <col min="9" max="9" width="14.54296875" style="1123" customWidth="1"/>
    <col min="10" max="16384" width="11.453125" style="1123"/>
  </cols>
  <sheetData>
    <row r="1" spans="1:17" s="1116" customFormat="1" x14ac:dyDescent="0.35">
      <c r="A1" s="1116" t="s">
        <v>96</v>
      </c>
      <c r="B1" s="1116" t="s">
        <v>56</v>
      </c>
      <c r="H1" s="1116" t="s">
        <v>96</v>
      </c>
      <c r="I1" s="1116" t="s">
        <v>67</v>
      </c>
      <c r="P1" s="1116" t="s">
        <v>81</v>
      </c>
    </row>
    <row r="2" spans="1:17" s="1116" customFormat="1" x14ac:dyDescent="0.35"/>
    <row r="3" spans="1:17" s="1116" customFormat="1" x14ac:dyDescent="0.35"/>
    <row r="4" spans="1:17" s="1116" customFormat="1" x14ac:dyDescent="0.35"/>
    <row r="5" spans="1:17" s="1116" customFormat="1" ht="16.5" customHeight="1" x14ac:dyDescent="0.35"/>
    <row r="6" spans="1:17" s="1120" customFormat="1" ht="38.25" customHeight="1" x14ac:dyDescent="0.25">
      <c r="A6" s="1117"/>
      <c r="B6" s="1720" t="s">
        <v>458</v>
      </c>
      <c r="C6" s="1720"/>
      <c r="D6" s="1720"/>
      <c r="E6" s="1720"/>
      <c r="F6" s="1720"/>
      <c r="G6" s="1720"/>
      <c r="H6" s="1720"/>
      <c r="I6" s="1720"/>
      <c r="J6" s="1118"/>
      <c r="K6" s="1118"/>
      <c r="L6" s="1119"/>
      <c r="M6" s="1119"/>
      <c r="N6" s="1119"/>
      <c r="O6" s="1119"/>
      <c r="P6" s="1119"/>
      <c r="Q6" s="1119"/>
    </row>
    <row r="7" spans="1:17" s="1120" customFormat="1" ht="15.75" customHeight="1" x14ac:dyDescent="0.25">
      <c r="A7" s="1117"/>
      <c r="B7" s="1721" t="str">
        <f>porsaad!$B$6</f>
        <v>Situación a 31 de agosto de 2025</v>
      </c>
      <c r="C7" s="1721"/>
      <c r="D7" s="1721"/>
      <c r="E7" s="1721"/>
      <c r="F7" s="1721"/>
      <c r="G7" s="1721"/>
      <c r="H7" s="1721"/>
      <c r="I7" s="1721"/>
      <c r="J7" s="1121"/>
      <c r="K7" s="1121"/>
      <c r="L7" s="1122"/>
      <c r="M7" s="1122"/>
      <c r="N7" s="1122"/>
      <c r="O7" s="1122"/>
      <c r="P7" s="1122"/>
      <c r="Q7" s="1122"/>
    </row>
    <row r="8" spans="1:17" ht="8.25" customHeight="1" x14ac:dyDescent="0.35">
      <c r="H8" s="1124"/>
    </row>
    <row r="9" spans="1:17" ht="15" customHeight="1" x14ac:dyDescent="0.35">
      <c r="B9" s="1722" t="s">
        <v>12</v>
      </c>
      <c r="C9" s="1725" t="s">
        <v>184</v>
      </c>
      <c r="D9" s="1133"/>
      <c r="E9" s="1133"/>
      <c r="F9" s="1133"/>
      <c r="G9" s="1133"/>
      <c r="H9" s="1133"/>
      <c r="I9" s="1134"/>
    </row>
    <row r="10" spans="1:17" ht="15.75" customHeight="1" x14ac:dyDescent="0.35">
      <c r="B10" s="1723"/>
      <c r="C10" s="1726"/>
      <c r="D10" s="1728" t="s">
        <v>133</v>
      </c>
      <c r="E10" s="1729"/>
      <c r="F10" s="1732" t="s">
        <v>134</v>
      </c>
      <c r="G10" s="1733"/>
      <c r="H10" s="1733"/>
      <c r="I10" s="1733"/>
    </row>
    <row r="11" spans="1:17" ht="40.5" customHeight="1" x14ac:dyDescent="0.35">
      <c r="B11" s="1723"/>
      <c r="C11" s="1726"/>
      <c r="D11" s="1730"/>
      <c r="E11" s="1731"/>
      <c r="F11" s="1734" t="s">
        <v>187</v>
      </c>
      <c r="G11" s="1735"/>
      <c r="H11" s="1732" t="s">
        <v>483</v>
      </c>
      <c r="I11" s="1733"/>
    </row>
    <row r="12" spans="1:17" ht="52.5" customHeight="1" x14ac:dyDescent="0.35">
      <c r="B12" s="1724"/>
      <c r="C12" s="1727"/>
      <c r="D12" s="1136" t="s">
        <v>9</v>
      </c>
      <c r="E12" s="1138" t="s">
        <v>185</v>
      </c>
      <c r="F12" s="1138" t="s">
        <v>9</v>
      </c>
      <c r="G12" s="1135" t="s">
        <v>185</v>
      </c>
      <c r="H12" s="1136" t="s">
        <v>9</v>
      </c>
      <c r="I12" s="1137" t="s">
        <v>185</v>
      </c>
    </row>
    <row r="13" spans="1:17" ht="12.75" customHeight="1" x14ac:dyDescent="0.35">
      <c r="B13" s="1125" t="s">
        <v>8</v>
      </c>
      <c r="C13" s="929">
        <f>'31dictsaad'!D10-'31dictsaad'!H10</f>
        <v>31829</v>
      </c>
      <c r="D13" s="927">
        <v>0</v>
      </c>
      <c r="E13" s="1126">
        <v>0</v>
      </c>
      <c r="F13" s="927">
        <v>2987</v>
      </c>
      <c r="G13" s="1126">
        <v>9.3845235477080653</v>
      </c>
      <c r="H13" s="927">
        <v>28842</v>
      </c>
      <c r="I13" s="1126">
        <f>H13/C13*100</f>
        <v>90.615476452291929</v>
      </c>
    </row>
    <row r="14" spans="1:17" x14ac:dyDescent="0.35">
      <c r="B14" s="1125" t="s">
        <v>7</v>
      </c>
      <c r="C14" s="934">
        <f>'31dictsaad'!D11-'31dictsaad'!H11</f>
        <v>4560</v>
      </c>
      <c r="D14" s="932">
        <v>0</v>
      </c>
      <c r="E14" s="1127">
        <v>0</v>
      </c>
      <c r="F14" s="932">
        <v>4271</v>
      </c>
      <c r="G14" s="1127">
        <v>93.662280701754383</v>
      </c>
      <c r="H14" s="932">
        <v>289</v>
      </c>
      <c r="I14" s="1127">
        <f t="shared" ref="I14:I31" si="0">H14/C14*100</f>
        <v>6.3377192982456148</v>
      </c>
    </row>
    <row r="15" spans="1:17" x14ac:dyDescent="0.35">
      <c r="B15" s="1125" t="s">
        <v>37</v>
      </c>
      <c r="C15" s="934">
        <f>'31dictsaad'!D12-'31dictsaad'!H12</f>
        <v>7403</v>
      </c>
      <c r="D15" s="932">
        <v>0</v>
      </c>
      <c r="E15" s="1127">
        <v>0</v>
      </c>
      <c r="F15" s="932">
        <v>2841</v>
      </c>
      <c r="G15" s="1127">
        <v>38.376333918681617</v>
      </c>
      <c r="H15" s="932">
        <v>4562</v>
      </c>
      <c r="I15" s="1127">
        <f t="shared" si="0"/>
        <v>61.623666081318383</v>
      </c>
    </row>
    <row r="16" spans="1:17" x14ac:dyDescent="0.35">
      <c r="B16" s="1125" t="s">
        <v>38</v>
      </c>
      <c r="C16" s="934">
        <f>'31dictsaad'!D13-'31dictsaad'!H13</f>
        <v>3099</v>
      </c>
      <c r="D16" s="932">
        <v>1</v>
      </c>
      <c r="E16" s="1127">
        <v>3.2268473701193935E-2</v>
      </c>
      <c r="F16" s="932">
        <v>1757</v>
      </c>
      <c r="G16" s="1127">
        <v>56.695708292997736</v>
      </c>
      <c r="H16" s="932">
        <v>1341</v>
      </c>
      <c r="I16" s="1127">
        <f t="shared" si="0"/>
        <v>43.272023233301063</v>
      </c>
    </row>
    <row r="17" spans="2:9" x14ac:dyDescent="0.35">
      <c r="B17" s="1125" t="s">
        <v>6</v>
      </c>
      <c r="C17" s="934">
        <f>'31dictsaad'!D14-'31dictsaad'!H14</f>
        <v>6737</v>
      </c>
      <c r="D17" s="932">
        <v>0</v>
      </c>
      <c r="E17" s="1127">
        <v>0</v>
      </c>
      <c r="F17" s="932">
        <v>3004</v>
      </c>
      <c r="G17" s="1127">
        <v>44.589579931720351</v>
      </c>
      <c r="H17" s="932">
        <v>3733</v>
      </c>
      <c r="I17" s="1127">
        <f t="shared" si="0"/>
        <v>55.410420068279656</v>
      </c>
    </row>
    <row r="18" spans="2:9" x14ac:dyDescent="0.35">
      <c r="B18" s="1125" t="s">
        <v>5</v>
      </c>
      <c r="C18" s="934">
        <f>'31dictsaad'!D15-'31dictsaad'!H15</f>
        <v>393</v>
      </c>
      <c r="D18" s="932">
        <v>0</v>
      </c>
      <c r="E18" s="1127">
        <v>0</v>
      </c>
      <c r="F18" s="932">
        <v>201</v>
      </c>
      <c r="G18" s="1127">
        <v>51.145038167938928</v>
      </c>
      <c r="H18" s="932">
        <v>192</v>
      </c>
      <c r="I18" s="1127">
        <f t="shared" si="0"/>
        <v>48.854961832061065</v>
      </c>
    </row>
    <row r="19" spans="2:9" x14ac:dyDescent="0.35">
      <c r="B19" s="1125" t="s">
        <v>4</v>
      </c>
      <c r="C19" s="934">
        <f>'31dictsaad'!D16-'31dictsaad'!H16</f>
        <v>2774</v>
      </c>
      <c r="D19" s="932">
        <v>2032</v>
      </c>
      <c r="E19" s="1127">
        <v>73.251622206200423</v>
      </c>
      <c r="F19" s="932">
        <v>741</v>
      </c>
      <c r="G19" s="1127">
        <v>26.712328767123289</v>
      </c>
      <c r="H19" s="932">
        <v>1</v>
      </c>
      <c r="I19" s="1127">
        <f t="shared" si="0"/>
        <v>3.6049026676279738E-2</v>
      </c>
    </row>
    <row r="20" spans="2:9" x14ac:dyDescent="0.35">
      <c r="B20" s="1125" t="s">
        <v>40</v>
      </c>
      <c r="C20" s="934">
        <f>'31dictsaad'!D17-'31dictsaad'!H17</f>
        <v>4089</v>
      </c>
      <c r="D20" s="932">
        <v>1</v>
      </c>
      <c r="E20" s="1127">
        <v>2.4455857177794083E-2</v>
      </c>
      <c r="F20" s="932">
        <v>3540</v>
      </c>
      <c r="G20" s="1127">
        <v>86.573734409391051</v>
      </c>
      <c r="H20" s="932">
        <v>548</v>
      </c>
      <c r="I20" s="1127">
        <f t="shared" si="0"/>
        <v>13.401809733431158</v>
      </c>
    </row>
    <row r="21" spans="2:9" x14ac:dyDescent="0.35">
      <c r="B21" s="1125" t="s">
        <v>41</v>
      </c>
      <c r="C21" s="934">
        <f>'31dictsaad'!D18-'31dictsaad'!H18</f>
        <v>42532</v>
      </c>
      <c r="D21" s="932">
        <v>0</v>
      </c>
      <c r="E21" s="1127">
        <v>0</v>
      </c>
      <c r="F21" s="932">
        <v>31478</v>
      </c>
      <c r="G21" s="1127">
        <v>74.010157058214986</v>
      </c>
      <c r="H21" s="932">
        <v>11054</v>
      </c>
      <c r="I21" s="1127">
        <f t="shared" si="0"/>
        <v>25.989842941785007</v>
      </c>
    </row>
    <row r="22" spans="2:9" x14ac:dyDescent="0.35">
      <c r="B22" s="1125" t="s">
        <v>3</v>
      </c>
      <c r="C22" s="934">
        <f>'31dictsaad'!D19-'31dictsaad'!H19</f>
        <v>15246</v>
      </c>
      <c r="D22" s="932">
        <v>224</v>
      </c>
      <c r="E22" s="1127">
        <v>1.4692378328741964</v>
      </c>
      <c r="F22" s="932">
        <v>6040</v>
      </c>
      <c r="G22" s="1127">
        <v>39.616948707857794</v>
      </c>
      <c r="H22" s="932">
        <v>8982</v>
      </c>
      <c r="I22" s="1127">
        <f t="shared" si="0"/>
        <v>58.913813459268006</v>
      </c>
    </row>
    <row r="23" spans="2:9" x14ac:dyDescent="0.35">
      <c r="B23" s="1125" t="s">
        <v>2</v>
      </c>
      <c r="C23" s="934">
        <f>'31dictsaad'!D20-'31dictsaad'!H20</f>
        <v>3640</v>
      </c>
      <c r="D23" s="932">
        <v>0</v>
      </c>
      <c r="E23" s="1127">
        <v>0</v>
      </c>
      <c r="F23" s="932">
        <v>2765</v>
      </c>
      <c r="G23" s="1127">
        <v>75.961538461538453</v>
      </c>
      <c r="H23" s="932">
        <v>875</v>
      </c>
      <c r="I23" s="1127">
        <f t="shared" si="0"/>
        <v>24.03846153846154</v>
      </c>
    </row>
    <row r="24" spans="2:9" x14ac:dyDescent="0.35">
      <c r="B24" s="1125" t="s">
        <v>35</v>
      </c>
      <c r="C24" s="934">
        <f>'31dictsaad'!D21-'31dictsaad'!H21</f>
        <v>97</v>
      </c>
      <c r="D24" s="932">
        <v>0</v>
      </c>
      <c r="E24" s="1127">
        <v>0</v>
      </c>
      <c r="F24" s="932">
        <v>1</v>
      </c>
      <c r="G24" s="1127">
        <v>1.0309278350515463</v>
      </c>
      <c r="H24" s="932">
        <v>96</v>
      </c>
      <c r="I24" s="1127">
        <f t="shared" si="0"/>
        <v>98.969072164948457</v>
      </c>
    </row>
    <row r="25" spans="2:9" x14ac:dyDescent="0.35">
      <c r="B25" s="1125" t="s">
        <v>42</v>
      </c>
      <c r="C25" s="934">
        <f>'31dictsaad'!D22-'31dictsaad'!H22</f>
        <v>129</v>
      </c>
      <c r="D25" s="932">
        <v>1</v>
      </c>
      <c r="E25" s="1127">
        <v>0.77519379844961245</v>
      </c>
      <c r="F25" s="932">
        <v>31</v>
      </c>
      <c r="G25" s="1127">
        <v>24.031007751937985</v>
      </c>
      <c r="H25" s="932">
        <v>97</v>
      </c>
      <c r="I25" s="1127">
        <f t="shared" si="0"/>
        <v>75.193798449612402</v>
      </c>
    </row>
    <row r="26" spans="2:9" x14ac:dyDescent="0.35">
      <c r="B26" s="1125" t="s">
        <v>43</v>
      </c>
      <c r="C26" s="934">
        <f>'31dictsaad'!D23-'31dictsaad'!H23</f>
        <v>9834</v>
      </c>
      <c r="D26" s="932">
        <v>0</v>
      </c>
      <c r="E26" s="1127">
        <v>0</v>
      </c>
      <c r="F26" s="932">
        <v>3269</v>
      </c>
      <c r="G26" s="1127">
        <v>33.241814114297334</v>
      </c>
      <c r="H26" s="932">
        <v>6565</v>
      </c>
      <c r="I26" s="1127">
        <f t="shared" si="0"/>
        <v>66.758185885702659</v>
      </c>
    </row>
    <row r="27" spans="2:9" x14ac:dyDescent="0.35">
      <c r="B27" s="1125" t="s">
        <v>44</v>
      </c>
      <c r="C27" s="934">
        <f>'31dictsaad'!D24-'31dictsaad'!H24</f>
        <v>101</v>
      </c>
      <c r="D27" s="932">
        <v>0</v>
      </c>
      <c r="E27" s="1127">
        <v>0</v>
      </c>
      <c r="F27" s="932">
        <v>6</v>
      </c>
      <c r="G27" s="1127">
        <v>5.9405940594059405</v>
      </c>
      <c r="H27" s="932">
        <v>95</v>
      </c>
      <c r="I27" s="1127">
        <f t="shared" si="0"/>
        <v>94.059405940594047</v>
      </c>
    </row>
    <row r="28" spans="2:9" x14ac:dyDescent="0.35">
      <c r="B28" s="1125" t="s">
        <v>45</v>
      </c>
      <c r="C28" s="934">
        <f>'31dictsaad'!D25-'31dictsaad'!H25</f>
        <v>148</v>
      </c>
      <c r="D28" s="932">
        <v>0</v>
      </c>
      <c r="E28" s="1127">
        <v>0</v>
      </c>
      <c r="F28" s="932">
        <v>5</v>
      </c>
      <c r="G28" s="1127">
        <v>3.3783783783783785</v>
      </c>
      <c r="H28" s="932">
        <v>143</v>
      </c>
      <c r="I28" s="1127">
        <f t="shared" si="0"/>
        <v>96.621621621621628</v>
      </c>
    </row>
    <row r="29" spans="2:9" x14ac:dyDescent="0.35">
      <c r="B29" s="1125" t="s">
        <v>46</v>
      </c>
      <c r="C29" s="934">
        <f>'31dictsaad'!D26-'31dictsaad'!H26</f>
        <v>11</v>
      </c>
      <c r="D29" s="932">
        <v>0</v>
      </c>
      <c r="E29" s="1127">
        <v>0</v>
      </c>
      <c r="F29" s="932">
        <v>4</v>
      </c>
      <c r="G29" s="1127">
        <v>36.363636363636367</v>
      </c>
      <c r="H29" s="932">
        <v>7</v>
      </c>
      <c r="I29" s="1127">
        <f t="shared" si="0"/>
        <v>63.636363636363633</v>
      </c>
    </row>
    <row r="30" spans="2:9" x14ac:dyDescent="0.35">
      <c r="B30" s="1125" t="s">
        <v>1</v>
      </c>
      <c r="C30" s="1128">
        <f>'31dictsaad'!D27-'31dictsaad'!H27</f>
        <v>214</v>
      </c>
      <c r="D30" s="954">
        <v>0</v>
      </c>
      <c r="E30" s="1129">
        <v>0</v>
      </c>
      <c r="F30" s="954">
        <v>181</v>
      </c>
      <c r="G30" s="1129">
        <v>84.579439252336456</v>
      </c>
      <c r="H30" s="954">
        <v>33</v>
      </c>
      <c r="I30" s="1129">
        <f t="shared" si="0"/>
        <v>15.420560747663551</v>
      </c>
    </row>
    <row r="31" spans="2:9" x14ac:dyDescent="0.35">
      <c r="B31" s="1309" t="s">
        <v>0</v>
      </c>
      <c r="C31" s="1310">
        <f>SUM(C13:C30)</f>
        <v>132836</v>
      </c>
      <c r="D31" s="1285">
        <f>SUM(D13:D30)</f>
        <v>2259</v>
      </c>
      <c r="E31" s="1311">
        <f t="shared" ref="E31" si="1">D31/C31*100</f>
        <v>1.7005932126833088</v>
      </c>
      <c r="F31" s="1285">
        <f>SUM(F13:F30)</f>
        <v>63122</v>
      </c>
      <c r="G31" s="1311">
        <f t="shared" ref="G31" si="2">F31/C31*100</f>
        <v>47.518744918546183</v>
      </c>
      <c r="H31" s="1285">
        <f>SUM(H13:H30)</f>
        <v>67455</v>
      </c>
      <c r="I31" s="1311">
        <f t="shared" si="0"/>
        <v>50.780661868770515</v>
      </c>
    </row>
    <row r="32" spans="2:9" ht="5.15" customHeight="1" x14ac:dyDescent="0.35">
      <c r="B32" s="1130"/>
      <c r="C32" s="1130"/>
      <c r="D32" s="1130"/>
      <c r="E32" s="1130"/>
      <c r="F32" s="1130"/>
      <c r="G32" s="1130"/>
      <c r="H32" s="1130"/>
      <c r="I32" s="1130"/>
    </row>
    <row r="33" spans="2:9" x14ac:dyDescent="0.35">
      <c r="B33" s="1131" t="s">
        <v>281</v>
      </c>
      <c r="C33" s="1130"/>
      <c r="D33" s="1130"/>
      <c r="E33" s="1130"/>
      <c r="F33" s="1130"/>
      <c r="G33" s="1130"/>
      <c r="H33" s="1130"/>
      <c r="I33" s="1130"/>
    </row>
    <row r="34" spans="2:9" x14ac:dyDescent="0.35">
      <c r="B34" s="1131" t="s">
        <v>466</v>
      </c>
      <c r="C34" s="1130"/>
      <c r="D34" s="1130"/>
      <c r="E34" s="1130"/>
      <c r="F34" s="1130"/>
      <c r="G34" s="1130"/>
      <c r="H34" s="1130"/>
      <c r="I34" s="1130"/>
    </row>
    <row r="35" spans="2:9" x14ac:dyDescent="0.35">
      <c r="B35" s="1719" t="s">
        <v>467</v>
      </c>
      <c r="C35" s="1719"/>
      <c r="D35" s="1719"/>
      <c r="E35" s="1719"/>
      <c r="F35" s="1719"/>
      <c r="G35" s="1719"/>
      <c r="H35" s="1719"/>
      <c r="I35" s="1719"/>
    </row>
    <row r="36" spans="2:9" ht="16.5" x14ac:dyDescent="0.35">
      <c r="B36" s="1131" t="s">
        <v>482</v>
      </c>
      <c r="C36" s="1130"/>
      <c r="D36" s="1130"/>
      <c r="E36" s="1130"/>
      <c r="F36" s="1130"/>
      <c r="G36" s="1130"/>
      <c r="H36" s="1130"/>
      <c r="I36" s="1130"/>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Q36"/>
  <sheetViews>
    <sheetView zoomScaleNormal="100" workbookViewId="0"/>
  </sheetViews>
  <sheetFormatPr baseColWidth="10" defaultColWidth="11.453125" defaultRowHeight="14.5" x14ac:dyDescent="0.35"/>
  <cols>
    <col min="1" max="1" width="3.26953125" style="1123" customWidth="1"/>
    <col min="2" max="2" width="28.453125" style="1123" customWidth="1"/>
    <col min="3" max="3" width="16.7265625" style="1123" customWidth="1"/>
    <col min="4" max="4" width="10.26953125" style="1123" customWidth="1"/>
    <col min="5" max="5" width="15" style="1123" customWidth="1"/>
    <col min="6" max="6" width="10" style="1123" customWidth="1"/>
    <col min="7" max="7" width="15.453125" style="1123" customWidth="1"/>
    <col min="8" max="8" width="9.7265625" style="1123" customWidth="1"/>
    <col min="9" max="9" width="14.54296875" style="1123" customWidth="1"/>
    <col min="10" max="16384" width="11.453125" style="1123"/>
  </cols>
  <sheetData>
    <row r="1" spans="1:17" s="1116" customFormat="1" x14ac:dyDescent="0.35">
      <c r="A1" s="1116" t="s">
        <v>96</v>
      </c>
      <c r="B1" s="1116" t="s">
        <v>56</v>
      </c>
      <c r="I1" s="1116" t="s">
        <v>96</v>
      </c>
      <c r="J1" s="1116" t="s">
        <v>67</v>
      </c>
      <c r="Q1" s="1116" t="s">
        <v>81</v>
      </c>
    </row>
    <row r="2" spans="1:17" s="1116" customFormat="1" x14ac:dyDescent="0.35"/>
    <row r="3" spans="1:17" s="1116" customFormat="1" x14ac:dyDescent="0.35"/>
    <row r="4" spans="1:17" s="1116" customFormat="1" x14ac:dyDescent="0.35"/>
    <row r="5" spans="1:17" s="1116" customFormat="1" ht="16.5" customHeight="1" x14ac:dyDescent="0.35"/>
    <row r="6" spans="1:17" s="1120" customFormat="1" ht="38.25" customHeight="1" x14ac:dyDescent="0.25">
      <c r="A6" s="1117"/>
      <c r="B6" s="1720" t="s">
        <v>459</v>
      </c>
      <c r="C6" s="1720"/>
      <c r="D6" s="1720"/>
      <c r="E6" s="1720"/>
      <c r="F6" s="1720"/>
      <c r="G6" s="1720"/>
      <c r="H6" s="1720"/>
      <c r="I6" s="1720"/>
      <c r="J6" s="1118"/>
      <c r="K6" s="1118"/>
      <c r="L6" s="1119"/>
      <c r="M6" s="1119"/>
      <c r="N6" s="1119"/>
      <c r="O6" s="1119"/>
      <c r="P6" s="1119"/>
      <c r="Q6" s="1119"/>
    </row>
    <row r="7" spans="1:17" s="1120" customFormat="1" ht="15.75" customHeight="1" x14ac:dyDescent="0.25">
      <c r="A7" s="1117"/>
      <c r="B7" s="1721" t="str">
        <f>porsaad!$B$6</f>
        <v>Situación a 31 de agosto de 2025</v>
      </c>
      <c r="C7" s="1721"/>
      <c r="D7" s="1721"/>
      <c r="E7" s="1721"/>
      <c r="F7" s="1721"/>
      <c r="G7" s="1721"/>
      <c r="H7" s="1721"/>
      <c r="I7" s="1721"/>
      <c r="J7" s="1121"/>
      <c r="K7" s="1121"/>
      <c r="L7" s="1122"/>
      <c r="M7" s="1122"/>
      <c r="N7" s="1122"/>
      <c r="O7" s="1122"/>
      <c r="P7" s="1122"/>
      <c r="Q7" s="1122"/>
    </row>
    <row r="8" spans="1:17" ht="8.25" customHeight="1" x14ac:dyDescent="0.35">
      <c r="H8" s="1124"/>
    </row>
    <row r="9" spans="1:17" ht="15" customHeight="1" x14ac:dyDescent="0.35">
      <c r="B9" s="1722" t="s">
        <v>12</v>
      </c>
      <c r="C9" s="1725" t="s">
        <v>277</v>
      </c>
      <c r="D9" s="1133"/>
      <c r="E9" s="1133"/>
      <c r="F9" s="1133"/>
      <c r="G9" s="1133"/>
      <c r="H9" s="1133"/>
      <c r="I9" s="1134"/>
    </row>
    <row r="10" spans="1:17" ht="15.75" customHeight="1" x14ac:dyDescent="0.35">
      <c r="B10" s="1723"/>
      <c r="C10" s="1726"/>
      <c r="D10" s="1728" t="s">
        <v>133</v>
      </c>
      <c r="E10" s="1729"/>
      <c r="F10" s="1732" t="s">
        <v>134</v>
      </c>
      <c r="G10" s="1733"/>
      <c r="H10" s="1733"/>
      <c r="I10" s="1733"/>
    </row>
    <row r="11" spans="1:17" ht="40.5" customHeight="1" x14ac:dyDescent="0.35">
      <c r="B11" s="1723"/>
      <c r="C11" s="1726"/>
      <c r="D11" s="1730"/>
      <c r="E11" s="1731"/>
      <c r="F11" s="1734" t="s">
        <v>278</v>
      </c>
      <c r="G11" s="1735"/>
      <c r="H11" s="1732" t="s">
        <v>279</v>
      </c>
      <c r="I11" s="1733"/>
    </row>
    <row r="12" spans="1:17" ht="52.5" customHeight="1" x14ac:dyDescent="0.35">
      <c r="B12" s="1724"/>
      <c r="C12" s="1727"/>
      <c r="D12" s="1136" t="s">
        <v>9</v>
      </c>
      <c r="E12" s="1138" t="s">
        <v>280</v>
      </c>
      <c r="F12" s="1138" t="s">
        <v>9</v>
      </c>
      <c r="G12" s="1135" t="s">
        <v>280</v>
      </c>
      <c r="H12" s="1136" t="s">
        <v>9</v>
      </c>
      <c r="I12" s="1137" t="s">
        <v>280</v>
      </c>
    </row>
    <row r="13" spans="1:17" ht="12.75" customHeight="1" x14ac:dyDescent="0.35">
      <c r="B13" s="1125" t="s">
        <v>8</v>
      </c>
      <c r="C13" s="929">
        <f>D13+F13+H13</f>
        <v>13767</v>
      </c>
      <c r="D13" s="927">
        <v>43</v>
      </c>
      <c r="E13" s="1126">
        <v>0.31234110554223865</v>
      </c>
      <c r="F13" s="927">
        <v>322</v>
      </c>
      <c r="G13" s="1126">
        <v>2.3389264182465319</v>
      </c>
      <c r="H13" s="927">
        <v>13402</v>
      </c>
      <c r="I13" s="1126">
        <f>H13/C13*100</f>
        <v>97.348732476211225</v>
      </c>
    </row>
    <row r="14" spans="1:17" x14ac:dyDescent="0.35">
      <c r="B14" s="1125" t="s">
        <v>7</v>
      </c>
      <c r="C14" s="934">
        <f t="shared" ref="C14:C30" si="0">D14+F14+H14</f>
        <v>111</v>
      </c>
      <c r="D14" s="932">
        <v>3</v>
      </c>
      <c r="E14" s="1127">
        <v>2.7027027027027026</v>
      </c>
      <c r="F14" s="932">
        <v>66</v>
      </c>
      <c r="G14" s="1127">
        <v>59.45945945945946</v>
      </c>
      <c r="H14" s="932">
        <v>42</v>
      </c>
      <c r="I14" s="1127">
        <f t="shared" ref="I14:I31" si="1">H14/C14*100</f>
        <v>37.837837837837839</v>
      </c>
    </row>
    <row r="15" spans="1:17" x14ac:dyDescent="0.35">
      <c r="B15" s="1125" t="s">
        <v>37</v>
      </c>
      <c r="C15" s="934">
        <f t="shared" si="0"/>
        <v>324</v>
      </c>
      <c r="D15" s="932">
        <v>6</v>
      </c>
      <c r="E15" s="1127">
        <v>1.8518518518518516</v>
      </c>
      <c r="F15" s="932">
        <v>105</v>
      </c>
      <c r="G15" s="1127">
        <v>32.407407407407405</v>
      </c>
      <c r="H15" s="932">
        <v>213</v>
      </c>
      <c r="I15" s="1127">
        <f t="shared" si="1"/>
        <v>65.740740740740748</v>
      </c>
    </row>
    <row r="16" spans="1:17" x14ac:dyDescent="0.35">
      <c r="B16" s="1125" t="s">
        <v>38</v>
      </c>
      <c r="C16" s="934">
        <f t="shared" si="0"/>
        <v>3645</v>
      </c>
      <c r="D16" s="932">
        <v>1</v>
      </c>
      <c r="E16" s="1127">
        <v>2.7434842249657067E-2</v>
      </c>
      <c r="F16" s="932">
        <v>1300</v>
      </c>
      <c r="G16" s="1127">
        <v>35.665294924554189</v>
      </c>
      <c r="H16" s="932">
        <v>2344</v>
      </c>
      <c r="I16" s="1127">
        <f t="shared" si="1"/>
        <v>64.307270233196164</v>
      </c>
    </row>
    <row r="17" spans="2:9" x14ac:dyDescent="0.35">
      <c r="B17" s="1125" t="s">
        <v>6</v>
      </c>
      <c r="C17" s="934">
        <f t="shared" si="0"/>
        <v>8901</v>
      </c>
      <c r="D17" s="932">
        <v>73</v>
      </c>
      <c r="E17" s="1127">
        <v>0.82013256937422763</v>
      </c>
      <c r="F17" s="932">
        <v>116</v>
      </c>
      <c r="G17" s="1127">
        <v>1.3032243568138413</v>
      </c>
      <c r="H17" s="932">
        <v>8712</v>
      </c>
      <c r="I17" s="1127">
        <f t="shared" si="1"/>
        <v>97.876643073811934</v>
      </c>
    </row>
    <row r="18" spans="2:9" x14ac:dyDescent="0.35">
      <c r="B18" s="1125" t="s">
        <v>5</v>
      </c>
      <c r="C18" s="934">
        <f t="shared" si="0"/>
        <v>424</v>
      </c>
      <c r="D18" s="932">
        <v>7</v>
      </c>
      <c r="E18" s="1127">
        <v>1.6509433962264151</v>
      </c>
      <c r="F18" s="932">
        <v>256</v>
      </c>
      <c r="G18" s="1127">
        <v>60.377358490566039</v>
      </c>
      <c r="H18" s="932">
        <v>161</v>
      </c>
      <c r="I18" s="1127">
        <f t="shared" si="1"/>
        <v>37.971698113207545</v>
      </c>
    </row>
    <row r="19" spans="2:9" x14ac:dyDescent="0.35">
      <c r="B19" s="1125" t="s">
        <v>4</v>
      </c>
      <c r="C19" s="934">
        <f t="shared" si="0"/>
        <v>167</v>
      </c>
      <c r="D19" s="932">
        <v>57</v>
      </c>
      <c r="E19" s="1127">
        <v>34.131736526946113</v>
      </c>
      <c r="F19" s="932">
        <v>110</v>
      </c>
      <c r="G19" s="1127">
        <v>65.868263473053887</v>
      </c>
      <c r="H19" s="932">
        <v>0</v>
      </c>
      <c r="I19" s="1127">
        <f t="shared" si="1"/>
        <v>0</v>
      </c>
    </row>
    <row r="20" spans="2:9" x14ac:dyDescent="0.35">
      <c r="B20" s="1125" t="s">
        <v>40</v>
      </c>
      <c r="C20" s="934">
        <f t="shared" si="0"/>
        <v>3453</v>
      </c>
      <c r="D20" s="932">
        <v>14</v>
      </c>
      <c r="E20" s="1127">
        <v>0.40544454097885896</v>
      </c>
      <c r="F20" s="932">
        <v>1797</v>
      </c>
      <c r="G20" s="1127">
        <v>52.041702867072118</v>
      </c>
      <c r="H20" s="932">
        <v>1642</v>
      </c>
      <c r="I20" s="1127">
        <f t="shared" si="1"/>
        <v>47.552852591949026</v>
      </c>
    </row>
    <row r="21" spans="2:9" x14ac:dyDescent="0.35">
      <c r="B21" s="1125" t="s">
        <v>41</v>
      </c>
      <c r="C21" s="934">
        <f t="shared" si="0"/>
        <v>38342</v>
      </c>
      <c r="D21" s="932">
        <v>24</v>
      </c>
      <c r="E21" s="1127">
        <v>6.2594543842261749E-2</v>
      </c>
      <c r="F21" s="932">
        <v>2368</v>
      </c>
      <c r="G21" s="1127">
        <v>6.1759949924364923</v>
      </c>
      <c r="H21" s="932">
        <v>35950</v>
      </c>
      <c r="I21" s="1127">
        <f t="shared" si="1"/>
        <v>93.761410463721248</v>
      </c>
    </row>
    <row r="22" spans="2:9" x14ac:dyDescent="0.35">
      <c r="B22" s="1125" t="s">
        <v>3</v>
      </c>
      <c r="C22" s="934">
        <f t="shared" si="0"/>
        <v>8314</v>
      </c>
      <c r="D22" s="932">
        <v>1049</v>
      </c>
      <c r="E22" s="1127">
        <v>12.617272071205196</v>
      </c>
      <c r="F22" s="932">
        <v>1477</v>
      </c>
      <c r="G22" s="1127">
        <v>17.765215299494827</v>
      </c>
      <c r="H22" s="932">
        <v>5788</v>
      </c>
      <c r="I22" s="1127">
        <f t="shared" si="1"/>
        <v>69.617512629299966</v>
      </c>
    </row>
    <row r="23" spans="2:9" x14ac:dyDescent="0.35">
      <c r="B23" s="1125" t="s">
        <v>2</v>
      </c>
      <c r="C23" s="934">
        <f t="shared" si="0"/>
        <v>3897</v>
      </c>
      <c r="D23" s="932">
        <v>12</v>
      </c>
      <c r="E23" s="1127">
        <v>0.30792917628945343</v>
      </c>
      <c r="F23" s="932">
        <v>885</v>
      </c>
      <c r="G23" s="1127">
        <v>22.709776751347192</v>
      </c>
      <c r="H23" s="932">
        <v>3000</v>
      </c>
      <c r="I23" s="1127">
        <f t="shared" si="1"/>
        <v>76.982294072363359</v>
      </c>
    </row>
    <row r="24" spans="2:9" x14ac:dyDescent="0.35">
      <c r="B24" s="1125" t="s">
        <v>35</v>
      </c>
      <c r="C24" s="934">
        <f t="shared" si="0"/>
        <v>1147</v>
      </c>
      <c r="D24" s="932">
        <v>17</v>
      </c>
      <c r="E24" s="1127">
        <v>1.4821272885789014</v>
      </c>
      <c r="F24" s="932">
        <v>35</v>
      </c>
      <c r="G24" s="1127">
        <v>3.051438535309503</v>
      </c>
      <c r="H24" s="932">
        <v>1095</v>
      </c>
      <c r="I24" s="1127">
        <f t="shared" si="1"/>
        <v>95.466434176111591</v>
      </c>
    </row>
    <row r="25" spans="2:9" x14ac:dyDescent="0.35">
      <c r="B25" s="1125" t="s">
        <v>42</v>
      </c>
      <c r="C25" s="934">
        <f t="shared" si="0"/>
        <v>12859</v>
      </c>
      <c r="D25" s="932">
        <v>450</v>
      </c>
      <c r="E25" s="1127">
        <v>3.4994945174585892</v>
      </c>
      <c r="F25" s="932">
        <v>627</v>
      </c>
      <c r="G25" s="1127">
        <v>4.8759623609923013</v>
      </c>
      <c r="H25" s="932">
        <v>11782</v>
      </c>
      <c r="I25" s="1127">
        <f t="shared" si="1"/>
        <v>91.62454312154911</v>
      </c>
    </row>
    <row r="26" spans="2:9" x14ac:dyDescent="0.35">
      <c r="B26" s="1125" t="s">
        <v>43</v>
      </c>
      <c r="C26" s="934">
        <f t="shared" si="0"/>
        <v>5486</v>
      </c>
      <c r="D26" s="932">
        <v>5</v>
      </c>
      <c r="E26" s="1127">
        <v>9.1141086401749907E-2</v>
      </c>
      <c r="F26" s="932">
        <v>174</v>
      </c>
      <c r="G26" s="1127">
        <v>3.1717098067808966</v>
      </c>
      <c r="H26" s="932">
        <v>5307</v>
      </c>
      <c r="I26" s="1127">
        <f t="shared" si="1"/>
        <v>96.737149106817355</v>
      </c>
    </row>
    <row r="27" spans="2:9" x14ac:dyDescent="0.35">
      <c r="B27" s="1125" t="s">
        <v>44</v>
      </c>
      <c r="C27" s="934">
        <f t="shared" si="0"/>
        <v>369</v>
      </c>
      <c r="D27" s="932">
        <v>109</v>
      </c>
      <c r="E27" s="1127">
        <v>29.539295392953928</v>
      </c>
      <c r="F27" s="932">
        <v>13</v>
      </c>
      <c r="G27" s="1127">
        <v>3.5230352303523031</v>
      </c>
      <c r="H27" s="932">
        <v>247</v>
      </c>
      <c r="I27" s="1127">
        <f t="shared" si="1"/>
        <v>66.937669376693762</v>
      </c>
    </row>
    <row r="28" spans="2:9" x14ac:dyDescent="0.35">
      <c r="B28" s="1125" t="s">
        <v>45</v>
      </c>
      <c r="C28" s="934">
        <f t="shared" si="0"/>
        <v>13890</v>
      </c>
      <c r="D28" s="932">
        <v>1256</v>
      </c>
      <c r="E28" s="1127">
        <v>9.0424766018718508</v>
      </c>
      <c r="F28" s="932">
        <v>3204</v>
      </c>
      <c r="G28" s="1127">
        <v>23.06695464362851</v>
      </c>
      <c r="H28" s="932">
        <v>9430</v>
      </c>
      <c r="I28" s="1127">
        <f t="shared" si="1"/>
        <v>67.89056875449964</v>
      </c>
    </row>
    <row r="29" spans="2:9" x14ac:dyDescent="0.35">
      <c r="B29" s="1125" t="s">
        <v>46</v>
      </c>
      <c r="C29" s="934">
        <f t="shared" si="0"/>
        <v>986</v>
      </c>
      <c r="D29" s="932">
        <v>93</v>
      </c>
      <c r="E29" s="1127">
        <v>9.4320486815415823</v>
      </c>
      <c r="F29" s="932">
        <v>498</v>
      </c>
      <c r="G29" s="1127">
        <v>50.507099391480722</v>
      </c>
      <c r="H29" s="932">
        <v>395</v>
      </c>
      <c r="I29" s="1127">
        <f t="shared" si="1"/>
        <v>40.060851926977683</v>
      </c>
    </row>
    <row r="30" spans="2:9" x14ac:dyDescent="0.35">
      <c r="B30" s="1125" t="s">
        <v>1</v>
      </c>
      <c r="C30" s="1128">
        <f t="shared" si="0"/>
        <v>308</v>
      </c>
      <c r="D30" s="954">
        <v>1</v>
      </c>
      <c r="E30" s="1129">
        <v>0.32467532467532467</v>
      </c>
      <c r="F30" s="954">
        <v>160</v>
      </c>
      <c r="G30" s="1129">
        <v>51.94805194805194</v>
      </c>
      <c r="H30" s="954">
        <v>147</v>
      </c>
      <c r="I30" s="1129">
        <f t="shared" si="1"/>
        <v>47.727272727272727</v>
      </c>
    </row>
    <row r="31" spans="2:9" x14ac:dyDescent="0.35">
      <c r="B31" s="1309" t="s">
        <v>0</v>
      </c>
      <c r="C31" s="1310">
        <f>SUM(C13:C30)</f>
        <v>116390</v>
      </c>
      <c r="D31" s="1285">
        <f>SUM(D13:D30)</f>
        <v>3220</v>
      </c>
      <c r="E31" s="1311">
        <f t="shared" ref="E31" si="2">D31/C31*100</f>
        <v>2.766560701091159</v>
      </c>
      <c r="F31" s="1285">
        <f>SUM(F13:F30)</f>
        <v>13513</v>
      </c>
      <c r="G31" s="1311">
        <f t="shared" ref="G31" si="3">F31/C31*100</f>
        <v>11.610103960821377</v>
      </c>
      <c r="H31" s="1285">
        <f>SUM(H13:H30)</f>
        <v>99657</v>
      </c>
      <c r="I31" s="1311">
        <f t="shared" si="1"/>
        <v>85.623335338087472</v>
      </c>
    </row>
    <row r="32" spans="2:9" x14ac:dyDescent="0.35">
      <c r="B32" s="1130"/>
      <c r="C32" s="1130"/>
      <c r="D32" s="1130"/>
      <c r="E32" s="1130"/>
      <c r="F32" s="1130"/>
      <c r="G32" s="1130"/>
      <c r="H32" s="1130"/>
      <c r="I32" s="1130"/>
    </row>
    <row r="33" spans="2:9" x14ac:dyDescent="0.35">
      <c r="B33" s="1131" t="s">
        <v>281</v>
      </c>
      <c r="C33" s="1130"/>
      <c r="D33" s="1130"/>
      <c r="E33" s="1130"/>
      <c r="F33" s="1130"/>
      <c r="G33" s="1130"/>
      <c r="H33" s="1130"/>
      <c r="I33" s="1130"/>
    </row>
    <row r="34" spans="2:9" x14ac:dyDescent="0.35">
      <c r="B34" s="1131"/>
      <c r="C34" s="1130"/>
      <c r="D34" s="1130"/>
      <c r="E34" s="1130"/>
      <c r="F34" s="1130"/>
      <c r="G34" s="1130"/>
      <c r="H34" s="1130"/>
      <c r="I34" s="1130"/>
    </row>
    <row r="35" spans="2:9" x14ac:dyDescent="0.35">
      <c r="B35" s="1719"/>
      <c r="C35" s="1719"/>
      <c r="D35" s="1719"/>
      <c r="E35" s="1719"/>
      <c r="F35" s="1719"/>
      <c r="G35" s="1719"/>
      <c r="H35" s="1719"/>
      <c r="I35" s="1719"/>
    </row>
    <row r="36" spans="2:9" x14ac:dyDescent="0.35">
      <c r="B36" s="1131"/>
      <c r="C36" s="1130"/>
      <c r="D36" s="1130"/>
      <c r="E36" s="1130"/>
      <c r="F36" s="1130"/>
      <c r="G36" s="1130"/>
      <c r="H36" s="1130"/>
      <c r="I36" s="1130"/>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3"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O34"/>
  <sheetViews>
    <sheetView zoomScaleNormal="100" workbookViewId="0"/>
  </sheetViews>
  <sheetFormatPr baseColWidth="10" defaultColWidth="11.453125" defaultRowHeight="14.5" x14ac:dyDescent="0.35"/>
  <cols>
    <col min="1" max="1" width="3.26953125" style="1123" customWidth="1"/>
    <col min="2" max="2" width="28.453125" style="1123" customWidth="1"/>
    <col min="3" max="3" width="1.1796875" style="1123" customWidth="1"/>
    <col min="4" max="4" width="12.26953125" style="1123" bestFit="1" customWidth="1"/>
    <col min="5" max="5" width="15.1796875" style="1123" customWidth="1"/>
    <col min="6" max="6" width="13.54296875" style="1123" customWidth="1"/>
    <col min="7" max="7" width="1.1796875" style="1123" customWidth="1"/>
    <col min="8" max="8" width="12.453125" style="1123" customWidth="1"/>
    <col min="9" max="9" width="14.81640625" style="1123" customWidth="1"/>
    <col min="10" max="10" width="1.1796875" style="1123" customWidth="1"/>
    <col min="11" max="11" width="12.453125" style="1123" customWidth="1"/>
    <col min="12" max="12" width="14.7265625" style="1123" customWidth="1"/>
    <col min="13" max="16384" width="11.453125" style="1123"/>
  </cols>
  <sheetData>
    <row r="1" spans="1:15" s="1116" customFormat="1" x14ac:dyDescent="0.35">
      <c r="A1" s="1116" t="s">
        <v>96</v>
      </c>
      <c r="B1" s="1116" t="s">
        <v>56</v>
      </c>
      <c r="N1" s="1116" t="s">
        <v>81</v>
      </c>
    </row>
    <row r="2" spans="1:15" s="1116" customFormat="1" x14ac:dyDescent="0.35"/>
    <row r="3" spans="1:15" s="1116" customFormat="1" x14ac:dyDescent="0.35"/>
    <row r="4" spans="1:15" s="1116" customFormat="1" x14ac:dyDescent="0.35"/>
    <row r="5" spans="1:15" s="1116" customFormat="1" ht="16.5" customHeight="1" x14ac:dyDescent="0.35"/>
    <row r="6" spans="1:15" s="1120" customFormat="1" ht="38.25" customHeight="1" x14ac:dyDescent="0.25">
      <c r="A6" s="1117"/>
      <c r="B6" s="1720" t="s">
        <v>460</v>
      </c>
      <c r="C6" s="1720"/>
      <c r="D6" s="1720"/>
      <c r="E6" s="1720"/>
      <c r="F6" s="1720"/>
      <c r="G6" s="1720"/>
      <c r="H6" s="1720"/>
      <c r="I6" s="1720"/>
      <c r="J6" s="1720"/>
      <c r="K6" s="1720"/>
      <c r="L6" s="1720"/>
      <c r="M6" s="1119"/>
      <c r="N6" s="1119"/>
      <c r="O6" s="1119"/>
    </row>
    <row r="7" spans="1:15" s="1120" customFormat="1" ht="15.75" customHeight="1" x14ac:dyDescent="0.25">
      <c r="A7" s="1117"/>
      <c r="B7" s="1721" t="str">
        <f>porsaad!$B$6</f>
        <v>Situación a 31 de agosto de 2025</v>
      </c>
      <c r="C7" s="1721"/>
      <c r="D7" s="1721"/>
      <c r="E7" s="1721"/>
      <c r="F7" s="1721"/>
      <c r="G7" s="1721"/>
      <c r="H7" s="1721"/>
      <c r="I7" s="1721"/>
      <c r="J7" s="1721"/>
      <c r="K7" s="1721"/>
      <c r="L7" s="1721"/>
      <c r="M7" s="1122"/>
      <c r="N7" s="1122"/>
      <c r="O7" s="1122"/>
    </row>
    <row r="8" spans="1:15" ht="8.25" customHeight="1" x14ac:dyDescent="0.35"/>
    <row r="9" spans="1:15" ht="15" customHeight="1" x14ac:dyDescent="0.35">
      <c r="B9" s="1739" t="s">
        <v>12</v>
      </c>
      <c r="D9" s="1736" t="s">
        <v>29</v>
      </c>
      <c r="E9" s="1745" t="s">
        <v>210</v>
      </c>
      <c r="F9" s="1741"/>
      <c r="G9" s="1139"/>
      <c r="H9" s="1722" t="s">
        <v>283</v>
      </c>
      <c r="I9" s="1741"/>
      <c r="J9" s="1139"/>
      <c r="K9" s="1722" t="s">
        <v>282</v>
      </c>
      <c r="L9" s="1741"/>
    </row>
    <row r="10" spans="1:15" ht="15.75" customHeight="1" x14ac:dyDescent="0.35">
      <c r="B10" s="1740"/>
      <c r="D10" s="1737"/>
      <c r="E10" s="1746"/>
      <c r="F10" s="1742"/>
      <c r="G10" s="1139"/>
      <c r="H10" s="1723"/>
      <c r="I10" s="1742"/>
      <c r="J10" s="1139"/>
      <c r="K10" s="1723"/>
      <c r="L10" s="1742"/>
    </row>
    <row r="11" spans="1:15" x14ac:dyDescent="0.35">
      <c r="B11" s="1740"/>
      <c r="D11" s="1737"/>
      <c r="E11" s="1746"/>
      <c r="F11" s="1742"/>
      <c r="G11" s="1139"/>
      <c r="H11" s="1723"/>
      <c r="I11" s="1742"/>
      <c r="J11" s="1139"/>
      <c r="K11" s="1723"/>
      <c r="L11" s="1742"/>
    </row>
    <row r="12" spans="1:15" ht="33" customHeight="1" x14ac:dyDescent="0.35">
      <c r="B12" s="1740"/>
      <c r="D12" s="1738"/>
      <c r="E12" s="1746"/>
      <c r="F12" s="1742"/>
      <c r="G12" s="1139"/>
      <c r="H12" s="1743"/>
      <c r="I12" s="1744"/>
      <c r="J12" s="1139"/>
      <c r="K12" s="1743"/>
      <c r="L12" s="1744"/>
    </row>
    <row r="13" spans="1:15" ht="29" x14ac:dyDescent="0.35">
      <c r="B13" s="1723"/>
      <c r="D13" s="1143" t="s">
        <v>9</v>
      </c>
      <c r="E13" s="1145" t="s">
        <v>9</v>
      </c>
      <c r="F13" s="1144" t="s">
        <v>186</v>
      </c>
      <c r="G13" s="1139"/>
      <c r="H13" s="1132" t="s">
        <v>9</v>
      </c>
      <c r="I13" s="1144" t="s">
        <v>284</v>
      </c>
      <c r="J13" s="1139"/>
      <c r="K13" s="1132" t="s">
        <v>9</v>
      </c>
      <c r="L13" s="1144" t="s">
        <v>186</v>
      </c>
    </row>
    <row r="14" spans="1:15" ht="12.75" customHeight="1" x14ac:dyDescent="0.35">
      <c r="B14" s="1140" t="s">
        <v>8</v>
      </c>
      <c r="D14" s="929">
        <f>'21solsaad'!D10</f>
        <v>429699</v>
      </c>
      <c r="E14" s="929">
        <f>'10pendResol'!H13</f>
        <v>28842</v>
      </c>
      <c r="F14" s="1044">
        <f>E14/$D14*100</f>
        <v>6.7121403587162174</v>
      </c>
      <c r="G14" s="930"/>
      <c r="H14" s="929">
        <f>'10pendPrest'!H13</f>
        <v>13402</v>
      </c>
      <c r="I14" s="1044">
        <f t="shared" ref="I14:I32" si="0">H14/$K14*100</f>
        <v>31.725215415206893</v>
      </c>
      <c r="J14" s="930"/>
      <c r="K14" s="929">
        <f t="shared" ref="K14:K31" si="1">E14+H14</f>
        <v>42244</v>
      </c>
      <c r="L14" s="1044">
        <f t="shared" ref="L14:L32" si="2">K14/D14*100</f>
        <v>9.8310677939674047</v>
      </c>
    </row>
    <row r="15" spans="1:15" x14ac:dyDescent="0.35">
      <c r="B15" s="1141" t="s">
        <v>7</v>
      </c>
      <c r="D15" s="934">
        <f>'21solsaad'!D11</f>
        <v>60137</v>
      </c>
      <c r="E15" s="934">
        <f>'10pendResol'!H14</f>
        <v>289</v>
      </c>
      <c r="F15" s="1045">
        <f t="shared" ref="F15:F31" si="3">E15/$D15*100</f>
        <v>0.48056936661290051</v>
      </c>
      <c r="G15" s="930"/>
      <c r="H15" s="934">
        <f>'10pendPrest'!H14</f>
        <v>42</v>
      </c>
      <c r="I15" s="1045">
        <f t="shared" si="0"/>
        <v>12.688821752265861</v>
      </c>
      <c r="J15" s="930"/>
      <c r="K15" s="934">
        <f t="shared" si="1"/>
        <v>331</v>
      </c>
      <c r="L15" s="1045">
        <f t="shared" si="2"/>
        <v>0.55040989740093449</v>
      </c>
    </row>
    <row r="16" spans="1:15" x14ac:dyDescent="0.35">
      <c r="B16" s="1141" t="s">
        <v>37</v>
      </c>
      <c r="D16" s="934">
        <f>'21solsaad'!D12</f>
        <v>51290</v>
      </c>
      <c r="E16" s="934">
        <f>'10pendResol'!H15</f>
        <v>4562</v>
      </c>
      <c r="F16" s="1045">
        <f t="shared" si="3"/>
        <v>8.8945213491908763</v>
      </c>
      <c r="G16" s="930"/>
      <c r="H16" s="934">
        <f>'10pendPrest'!H15</f>
        <v>213</v>
      </c>
      <c r="I16" s="1045">
        <f t="shared" si="0"/>
        <v>4.4607329842931938</v>
      </c>
      <c r="J16" s="930"/>
      <c r="K16" s="934">
        <f t="shared" si="1"/>
        <v>4775</v>
      </c>
      <c r="L16" s="1045">
        <f t="shared" si="2"/>
        <v>9.3098069799181129</v>
      </c>
    </row>
    <row r="17" spans="2:12" x14ac:dyDescent="0.35">
      <c r="B17" s="1141" t="s">
        <v>38</v>
      </c>
      <c r="D17" s="934">
        <f>'21solsaad'!D13</f>
        <v>49300</v>
      </c>
      <c r="E17" s="934">
        <f>'10pendResol'!H16</f>
        <v>1341</v>
      </c>
      <c r="F17" s="1045">
        <f t="shared" si="3"/>
        <v>2.7200811359026371</v>
      </c>
      <c r="G17" s="930"/>
      <c r="H17" s="934">
        <f>'10pendPrest'!H16</f>
        <v>2344</v>
      </c>
      <c r="I17" s="1045">
        <f t="shared" si="0"/>
        <v>63.609226594301219</v>
      </c>
      <c r="J17" s="930"/>
      <c r="K17" s="934">
        <f t="shared" si="1"/>
        <v>3685</v>
      </c>
      <c r="L17" s="1045">
        <f t="shared" si="2"/>
        <v>7.4746450304259637</v>
      </c>
    </row>
    <row r="18" spans="2:12" x14ac:dyDescent="0.35">
      <c r="B18" s="1141" t="s">
        <v>6</v>
      </c>
      <c r="D18" s="934">
        <f>'21solsaad'!D14</f>
        <v>77796</v>
      </c>
      <c r="E18" s="934">
        <f>'10pendResol'!H17</f>
        <v>3733</v>
      </c>
      <c r="F18" s="1045">
        <f>E18/$D18*100</f>
        <v>4.7984472209368096</v>
      </c>
      <c r="G18" s="930"/>
      <c r="H18" s="934">
        <f>'10pendPrest'!H17</f>
        <v>8712</v>
      </c>
      <c r="I18" s="1045">
        <f t="shared" si="0"/>
        <v>70.004017677782244</v>
      </c>
      <c r="J18" s="930"/>
      <c r="K18" s="934">
        <f t="shared" si="1"/>
        <v>12445</v>
      </c>
      <c r="L18" s="1045">
        <f t="shared" si="2"/>
        <v>15.996966425008999</v>
      </c>
    </row>
    <row r="19" spans="2:12" x14ac:dyDescent="0.35">
      <c r="B19" s="1141" t="s">
        <v>5</v>
      </c>
      <c r="D19" s="934">
        <f>'21solsaad'!D15</f>
        <v>23683</v>
      </c>
      <c r="E19" s="934">
        <f>'10pendResol'!H18</f>
        <v>192</v>
      </c>
      <c r="F19" s="1045">
        <f t="shared" si="3"/>
        <v>0.81070810285859052</v>
      </c>
      <c r="G19" s="930"/>
      <c r="H19" s="934">
        <f>'10pendPrest'!H18</f>
        <v>161</v>
      </c>
      <c r="I19" s="1045">
        <f t="shared" si="0"/>
        <v>45.609065155807365</v>
      </c>
      <c r="J19" s="930"/>
      <c r="K19" s="934">
        <f t="shared" si="1"/>
        <v>353</v>
      </c>
      <c r="L19" s="1045">
        <f t="shared" si="2"/>
        <v>1.4905206266098046</v>
      </c>
    </row>
    <row r="20" spans="2:12" x14ac:dyDescent="0.35">
      <c r="B20" s="1141" t="s">
        <v>4</v>
      </c>
      <c r="D20" s="934">
        <f>'21solsaad'!D16</f>
        <v>161372</v>
      </c>
      <c r="E20" s="934">
        <f>'10pendResol'!H19</f>
        <v>1</v>
      </c>
      <c r="F20" s="1045">
        <f t="shared" si="3"/>
        <v>6.1968619091292169E-4</v>
      </c>
      <c r="G20" s="930"/>
      <c r="H20" s="934">
        <f>'10pendPrest'!H19</f>
        <v>0</v>
      </c>
      <c r="I20" s="1045">
        <f t="shared" si="0"/>
        <v>0</v>
      </c>
      <c r="J20" s="930"/>
      <c r="K20" s="934">
        <f t="shared" si="1"/>
        <v>1</v>
      </c>
      <c r="L20" s="1045">
        <f t="shared" si="2"/>
        <v>6.1968619091292169E-4</v>
      </c>
    </row>
    <row r="21" spans="2:12" x14ac:dyDescent="0.35">
      <c r="B21" s="1141" t="s">
        <v>40</v>
      </c>
      <c r="D21" s="934">
        <f>'21solsaad'!D17</f>
        <v>104263</v>
      </c>
      <c r="E21" s="934">
        <f>'10pendResol'!H20</f>
        <v>548</v>
      </c>
      <c r="F21" s="1045">
        <f t="shared" si="3"/>
        <v>0.52559393073285821</v>
      </c>
      <c r="G21" s="930"/>
      <c r="H21" s="934">
        <f>'10pendPrest'!H20</f>
        <v>1642</v>
      </c>
      <c r="I21" s="1045">
        <f t="shared" si="0"/>
        <v>74.977168949771695</v>
      </c>
      <c r="J21" s="930"/>
      <c r="K21" s="934">
        <f t="shared" si="1"/>
        <v>2190</v>
      </c>
      <c r="L21" s="1045">
        <f t="shared" si="2"/>
        <v>2.1004574969068606</v>
      </c>
    </row>
    <row r="22" spans="2:12" x14ac:dyDescent="0.35">
      <c r="B22" s="1141" t="s">
        <v>41</v>
      </c>
      <c r="D22" s="934">
        <f>'21solsaad'!D18</f>
        <v>409358</v>
      </c>
      <c r="E22" s="934">
        <f>'10pendResol'!H21</f>
        <v>11054</v>
      </c>
      <c r="F22" s="1045">
        <f t="shared" si="3"/>
        <v>2.7003258761279856</v>
      </c>
      <c r="G22" s="930"/>
      <c r="H22" s="934">
        <f>'10pendPrest'!H21</f>
        <v>35950</v>
      </c>
      <c r="I22" s="1045">
        <f t="shared" si="0"/>
        <v>76.482852523189521</v>
      </c>
      <c r="J22" s="930"/>
      <c r="K22" s="934">
        <f t="shared" si="1"/>
        <v>47004</v>
      </c>
      <c r="L22" s="1045">
        <f t="shared" si="2"/>
        <v>11.482369954904998</v>
      </c>
    </row>
    <row r="23" spans="2:12" x14ac:dyDescent="0.35">
      <c r="B23" s="1141" t="s">
        <v>3</v>
      </c>
      <c r="D23" s="934">
        <f>'21solsaad'!D19</f>
        <v>228773</v>
      </c>
      <c r="E23" s="934">
        <f>'10pendResol'!H22</f>
        <v>8982</v>
      </c>
      <c r="F23" s="1045">
        <f t="shared" si="3"/>
        <v>3.926162615343594</v>
      </c>
      <c r="G23" s="930"/>
      <c r="H23" s="934">
        <f>'10pendPrest'!H22</f>
        <v>5788</v>
      </c>
      <c r="I23" s="1045">
        <f t="shared" si="0"/>
        <v>39.187542315504402</v>
      </c>
      <c r="J23" s="930"/>
      <c r="K23" s="934">
        <f t="shared" si="1"/>
        <v>14770</v>
      </c>
      <c r="L23" s="1045">
        <f t="shared" si="2"/>
        <v>6.4561814549793901</v>
      </c>
    </row>
    <row r="24" spans="2:12" x14ac:dyDescent="0.35">
      <c r="B24" s="1141" t="s">
        <v>2</v>
      </c>
      <c r="D24" s="934">
        <f>'21solsaad'!D20</f>
        <v>60681</v>
      </c>
      <c r="E24" s="934">
        <f>'10pendResol'!H23</f>
        <v>875</v>
      </c>
      <c r="F24" s="1045">
        <f t="shared" si="3"/>
        <v>1.4419670077948616</v>
      </c>
      <c r="G24" s="930"/>
      <c r="H24" s="934">
        <f>'10pendPrest'!H23</f>
        <v>3000</v>
      </c>
      <c r="I24" s="1045">
        <f t="shared" si="0"/>
        <v>77.41935483870968</v>
      </c>
      <c r="J24" s="930"/>
      <c r="K24" s="934">
        <f t="shared" si="1"/>
        <v>3875</v>
      </c>
      <c r="L24" s="1045">
        <f t="shared" si="2"/>
        <v>6.3858538916629586</v>
      </c>
    </row>
    <row r="25" spans="2:12" x14ac:dyDescent="0.35">
      <c r="B25" s="1141" t="s">
        <v>35</v>
      </c>
      <c r="D25" s="934">
        <f>'21solsaad'!D21</f>
        <v>94599</v>
      </c>
      <c r="E25" s="934">
        <f>'10pendResol'!H24</f>
        <v>96</v>
      </c>
      <c r="F25" s="1045">
        <f t="shared" si="3"/>
        <v>0.1014809881711223</v>
      </c>
      <c r="G25" s="930"/>
      <c r="H25" s="934">
        <f>'10pendPrest'!H24</f>
        <v>1095</v>
      </c>
      <c r="I25" s="1045">
        <f t="shared" si="0"/>
        <v>91.939546599496225</v>
      </c>
      <c r="J25" s="930"/>
      <c r="K25" s="934">
        <f t="shared" si="1"/>
        <v>1191</v>
      </c>
      <c r="L25" s="1045">
        <f t="shared" si="2"/>
        <v>1.2589985094979863</v>
      </c>
    </row>
    <row r="26" spans="2:12" x14ac:dyDescent="0.35">
      <c r="B26" s="1141" t="s">
        <v>42</v>
      </c>
      <c r="D26" s="934">
        <f>'21solsaad'!D22</f>
        <v>272026</v>
      </c>
      <c r="E26" s="934">
        <f>'10pendResol'!H25</f>
        <v>97</v>
      </c>
      <c r="F26" s="1045">
        <f t="shared" si="3"/>
        <v>3.5658356186540993E-2</v>
      </c>
      <c r="G26" s="930"/>
      <c r="H26" s="934">
        <f>'10pendPrest'!H25</f>
        <v>11782</v>
      </c>
      <c r="I26" s="1045">
        <f t="shared" si="0"/>
        <v>99.183432948901412</v>
      </c>
      <c r="J26" s="930"/>
      <c r="K26" s="934">
        <f t="shared" si="1"/>
        <v>11879</v>
      </c>
      <c r="L26" s="1045">
        <f t="shared" si="2"/>
        <v>4.3668619911332005</v>
      </c>
    </row>
    <row r="27" spans="2:12" x14ac:dyDescent="0.35">
      <c r="B27" s="1141" t="s">
        <v>43</v>
      </c>
      <c r="D27" s="934">
        <f>'21solsaad'!D23</f>
        <v>72177</v>
      </c>
      <c r="E27" s="934">
        <f>'10pendResol'!H26</f>
        <v>6565</v>
      </c>
      <c r="F27" s="1045">
        <f t="shared" si="3"/>
        <v>9.0956953045984186</v>
      </c>
      <c r="G27" s="930"/>
      <c r="H27" s="934">
        <f>'10pendPrest'!H26</f>
        <v>5307</v>
      </c>
      <c r="I27" s="1045">
        <f t="shared" si="0"/>
        <v>44.701819407008088</v>
      </c>
      <c r="J27" s="930"/>
      <c r="K27" s="934">
        <f t="shared" si="1"/>
        <v>11872</v>
      </c>
      <c r="L27" s="1045">
        <f t="shared" si="2"/>
        <v>16.448453108330909</v>
      </c>
    </row>
    <row r="28" spans="2:12" x14ac:dyDescent="0.35">
      <c r="B28" s="1141" t="s">
        <v>44</v>
      </c>
      <c r="D28" s="934">
        <f>'21solsaad'!D24</f>
        <v>23731</v>
      </c>
      <c r="E28" s="934">
        <f>'10pendResol'!H27</f>
        <v>95</v>
      </c>
      <c r="F28" s="1045">
        <f t="shared" si="3"/>
        <v>0.40032025620496392</v>
      </c>
      <c r="G28" s="930"/>
      <c r="H28" s="934">
        <f>'10pendPrest'!H27</f>
        <v>247</v>
      </c>
      <c r="I28" s="1045">
        <f t="shared" si="0"/>
        <v>72.222222222222214</v>
      </c>
      <c r="J28" s="930"/>
      <c r="K28" s="934">
        <f t="shared" si="1"/>
        <v>342</v>
      </c>
      <c r="L28" s="1045">
        <f t="shared" si="2"/>
        <v>1.4411529223378703</v>
      </c>
    </row>
    <row r="29" spans="2:12" x14ac:dyDescent="0.35">
      <c r="B29" s="1141" t="s">
        <v>45</v>
      </c>
      <c r="D29" s="934">
        <f>'21solsaad'!D25</f>
        <v>120133</v>
      </c>
      <c r="E29" s="934">
        <f>'10pendResol'!H28</f>
        <v>143</v>
      </c>
      <c r="F29" s="1045">
        <f t="shared" si="3"/>
        <v>0.11903473650037874</v>
      </c>
      <c r="G29" s="930"/>
      <c r="H29" s="934">
        <f>'10pendPrest'!H28</f>
        <v>9430</v>
      </c>
      <c r="I29" s="1045">
        <f t="shared" si="0"/>
        <v>98.506215397472047</v>
      </c>
      <c r="J29" s="930"/>
      <c r="K29" s="934">
        <f t="shared" si="1"/>
        <v>9573</v>
      </c>
      <c r="L29" s="1045">
        <f t="shared" si="2"/>
        <v>7.9686680595673129</v>
      </c>
    </row>
    <row r="30" spans="2:12" x14ac:dyDescent="0.35">
      <c r="B30" s="1141" t="s">
        <v>46</v>
      </c>
      <c r="D30" s="934">
        <f>'21solsaad'!D26</f>
        <v>14720</v>
      </c>
      <c r="E30" s="934">
        <f>'10pendResol'!H29</f>
        <v>7</v>
      </c>
      <c r="F30" s="1045">
        <f t="shared" si="3"/>
        <v>4.755434782608696E-2</v>
      </c>
      <c r="G30" s="930"/>
      <c r="H30" s="934">
        <f>'10pendPrest'!H29</f>
        <v>395</v>
      </c>
      <c r="I30" s="1045">
        <f t="shared" si="0"/>
        <v>98.258706467661696</v>
      </c>
      <c r="J30" s="930"/>
      <c r="K30" s="934">
        <f t="shared" si="1"/>
        <v>402</v>
      </c>
      <c r="L30" s="1045">
        <f t="shared" si="2"/>
        <v>2.730978260869565</v>
      </c>
    </row>
    <row r="31" spans="2:12" x14ac:dyDescent="0.35">
      <c r="B31" s="1142" t="s">
        <v>1</v>
      </c>
      <c r="D31" s="1128">
        <f>'21solsaad'!D27</f>
        <v>5854</v>
      </c>
      <c r="E31" s="1128">
        <f>'10pendResol'!H30</f>
        <v>33</v>
      </c>
      <c r="F31" s="1046">
        <f t="shared" si="3"/>
        <v>0.56371711650153744</v>
      </c>
      <c r="G31" s="930"/>
      <c r="H31" s="1128">
        <f>'10pendPrest'!H30</f>
        <v>147</v>
      </c>
      <c r="I31" s="1046">
        <f t="shared" si="0"/>
        <v>81.666666666666671</v>
      </c>
      <c r="J31" s="930"/>
      <c r="K31" s="1128">
        <f t="shared" si="1"/>
        <v>180</v>
      </c>
      <c r="L31" s="1046">
        <f t="shared" si="2"/>
        <v>3.0748206354629311</v>
      </c>
    </row>
    <row r="32" spans="2:12" x14ac:dyDescent="0.35">
      <c r="B32" s="1309" t="s">
        <v>0</v>
      </c>
      <c r="D32" s="1310">
        <f>SUM(D14:D31)</f>
        <v>2259592</v>
      </c>
      <c r="E32" s="1310">
        <f>SUM(E14:E31)</f>
        <v>67455</v>
      </c>
      <c r="F32" s="1299">
        <f>E32/$D32*100</f>
        <v>2.9852734475958491</v>
      </c>
      <c r="G32" s="1277"/>
      <c r="H32" s="1310">
        <f>SUM(H14:H31)</f>
        <v>99657</v>
      </c>
      <c r="I32" s="1299">
        <f t="shared" si="0"/>
        <v>59.634855665661355</v>
      </c>
      <c r="J32" s="1277"/>
      <c r="K32" s="1310">
        <f>SUM(K14:K31)</f>
        <v>167112</v>
      </c>
      <c r="L32" s="1299">
        <f t="shared" si="2"/>
        <v>7.395671430948596</v>
      </c>
    </row>
    <row r="34" spans="2:2" x14ac:dyDescent="0.35">
      <c r="B34" s="1131" t="s">
        <v>281</v>
      </c>
    </row>
  </sheetData>
  <mergeCells count="7">
    <mergeCell ref="B6:L6"/>
    <mergeCell ref="B7:L7"/>
    <mergeCell ref="D9:D12"/>
    <mergeCell ref="B9:B13"/>
    <mergeCell ref="K9:L12"/>
    <mergeCell ref="E9:F12"/>
    <mergeCell ref="H9:I12"/>
  </mergeCells>
  <printOptions horizontalCentered="1"/>
  <pageMargins left="0" right="0" top="0.43307086614173229" bottom="0.43307086614173229" header="0" footer="0"/>
  <pageSetup paperSize="9" scale="98"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5" x14ac:dyDescent="0.25"/>
  <cols>
    <col min="1" max="1" width="4.26953125" customWidth="1"/>
    <col min="2" max="2" width="7.26953125" customWidth="1"/>
    <col min="3" max="3" width="10.81640625" bestFit="1" customWidth="1"/>
    <col min="4" max="4" width="9.54296875" customWidth="1"/>
    <col min="5" max="5" width="10.81640625" bestFit="1" customWidth="1"/>
    <col min="6" max="6" width="11.7265625" customWidth="1"/>
    <col min="7" max="7" width="10.81640625" bestFit="1" customWidth="1"/>
    <col min="9" max="9" width="28.1796875" customWidth="1"/>
    <col min="10" max="10" width="7" customWidth="1"/>
    <col min="11" max="11" width="10.81640625" customWidth="1"/>
    <col min="12" max="12" width="7" customWidth="1"/>
  </cols>
  <sheetData>
    <row r="1" spans="1:17" s="96" customFormat="1" x14ac:dyDescent="0.25"/>
    <row r="2" spans="1:17" s="96" customFormat="1" x14ac:dyDescent="0.25"/>
    <row r="3" spans="1:17" s="96" customFormat="1" x14ac:dyDescent="0.25"/>
    <row r="4" spans="1:17" s="96" customFormat="1" x14ac:dyDescent="0.25"/>
    <row r="5" spans="1:17" s="96" customFormat="1" ht="16.5" customHeight="1" x14ac:dyDescent="0.25"/>
    <row r="6" spans="1:17" s="4" customFormat="1" ht="24.75" customHeight="1" x14ac:dyDescent="0.25">
      <c r="A6" s="97"/>
      <c r="B6" s="1554" t="s">
        <v>461</v>
      </c>
      <c r="C6" s="1554"/>
      <c r="D6" s="1554"/>
      <c r="E6" s="1554"/>
      <c r="F6" s="1554"/>
      <c r="G6" s="1554"/>
      <c r="H6" s="1554"/>
      <c r="I6" s="1554"/>
      <c r="J6" s="1554"/>
      <c r="K6" s="1554"/>
      <c r="L6" s="1554"/>
      <c r="M6" s="1554"/>
      <c r="N6" s="1554"/>
      <c r="O6" s="99"/>
    </row>
    <row r="7" spans="1:17" s="4" customFormat="1" ht="11.25" customHeight="1" x14ac:dyDescent="0.25">
      <c r="A7" s="97"/>
      <c r="B7" s="1554"/>
      <c r="C7" s="1554"/>
      <c r="D7" s="1554"/>
      <c r="E7" s="1554"/>
      <c r="F7" s="1554"/>
      <c r="G7" s="1554"/>
      <c r="H7" s="1554"/>
      <c r="I7" s="1554"/>
      <c r="J7" s="1554"/>
      <c r="K7" s="1554"/>
      <c r="L7" s="1554"/>
      <c r="M7" s="1554"/>
      <c r="N7" s="1554"/>
      <c r="O7" s="99"/>
    </row>
    <row r="8" spans="1:17" s="4" customFormat="1" ht="15.75" customHeight="1" x14ac:dyDescent="0.25">
      <c r="A8" s="97"/>
      <c r="B8" s="1693" t="s">
        <v>499</v>
      </c>
      <c r="C8" s="1693"/>
      <c r="D8" s="1693"/>
      <c r="E8" s="1693"/>
      <c r="F8" s="1693"/>
      <c r="G8" s="1693"/>
      <c r="H8" s="1693"/>
      <c r="I8" s="1693"/>
      <c r="J8" s="1693"/>
      <c r="K8" s="1693"/>
      <c r="L8" s="1693"/>
      <c r="M8" s="1693"/>
      <c r="N8" s="1693"/>
      <c r="O8" s="112"/>
      <c r="P8" s="112"/>
      <c r="Q8" s="112"/>
    </row>
    <row r="9" spans="1:17" s="96" customFormat="1" ht="6" customHeight="1" x14ac:dyDescent="0.25">
      <c r="A9" s="98"/>
      <c r="B9"/>
      <c r="C9"/>
      <c r="D9"/>
      <c r="E9"/>
      <c r="F9"/>
      <c r="G9"/>
      <c r="H9"/>
      <c r="I9"/>
      <c r="J9"/>
      <c r="K9"/>
      <c r="L9"/>
      <c r="M9"/>
      <c r="N9"/>
      <c r="O9"/>
      <c r="P9"/>
      <c r="Q9"/>
    </row>
    <row r="10" spans="1:17" s="100" customFormat="1" x14ac:dyDescent="0.25"/>
    <row r="11" spans="1:17" s="100" customFormat="1" x14ac:dyDescent="0.25">
      <c r="C11" s="1747" t="s">
        <v>0</v>
      </c>
      <c r="D11" s="1747"/>
      <c r="E11" s="1747"/>
      <c r="L11" s="100">
        <v>1</v>
      </c>
      <c r="M11" s="100">
        <v>3</v>
      </c>
      <c r="N11" s="100">
        <v>4</v>
      </c>
      <c r="O11" s="100">
        <v>5</v>
      </c>
      <c r="P11" s="100">
        <v>6</v>
      </c>
    </row>
    <row r="12" spans="1:17" s="100" customFormat="1" ht="14.5" x14ac:dyDescent="0.35">
      <c r="C12" s="100" t="s">
        <v>209</v>
      </c>
      <c r="D12" s="100" t="s">
        <v>97</v>
      </c>
      <c r="E12" s="100" t="s">
        <v>98</v>
      </c>
      <c r="F12" s="100" t="s">
        <v>99</v>
      </c>
      <c r="G12" s="100" t="s">
        <v>100</v>
      </c>
      <c r="I12" s="101"/>
      <c r="J12" s="101"/>
      <c r="K12" s="101" t="s">
        <v>101</v>
      </c>
      <c r="L12" s="100" t="s">
        <v>102</v>
      </c>
      <c r="M12" s="100" t="s">
        <v>103</v>
      </c>
      <c r="N12" s="100" t="s">
        <v>104</v>
      </c>
      <c r="O12" s="100" t="s">
        <v>105</v>
      </c>
      <c r="P12" s="100" t="s">
        <v>106</v>
      </c>
      <c r="Q12" s="100" t="s">
        <v>107</v>
      </c>
    </row>
    <row r="13" spans="1:17" s="100" customFormat="1" ht="14.5" x14ac:dyDescent="0.35">
      <c r="B13" s="100" t="s">
        <v>8</v>
      </c>
      <c r="C13" s="102">
        <v>319436</v>
      </c>
      <c r="D13" s="102">
        <v>305669</v>
      </c>
      <c r="E13" s="102">
        <v>13767</v>
      </c>
      <c r="F13" s="103">
        <v>0.95690216506592873</v>
      </c>
      <c r="G13" s="103">
        <v>4.3097834934071301E-2</v>
      </c>
      <c r="I13" s="101">
        <v>8</v>
      </c>
      <c r="J13" s="101">
        <v>1</v>
      </c>
      <c r="K13" s="101">
        <v>8</v>
      </c>
      <c r="L13" s="100" t="s">
        <v>4</v>
      </c>
      <c r="M13" s="102">
        <v>127434</v>
      </c>
      <c r="N13" s="102">
        <v>167</v>
      </c>
      <c r="O13" s="103">
        <f t="shared" ref="O13:P28" si="0">INDEX($B$13:$G$32,$K13,O$11)</f>
        <v>0.99869123282732897</v>
      </c>
      <c r="P13" s="103">
        <f t="shared" si="0"/>
        <v>1.3087671726710606E-3</v>
      </c>
      <c r="Q13" s="103">
        <f>$F$32</f>
        <v>0.93199671639785342</v>
      </c>
    </row>
    <row r="14" spans="1:17" s="100" customFormat="1" ht="14.5" x14ac:dyDescent="0.35">
      <c r="B14" s="100" t="s">
        <v>7</v>
      </c>
      <c r="C14" s="102">
        <v>47718</v>
      </c>
      <c r="D14" s="102">
        <v>47607</v>
      </c>
      <c r="E14" s="102">
        <v>111</v>
      </c>
      <c r="F14" s="103">
        <v>0.99767383377341878</v>
      </c>
      <c r="G14" s="103">
        <v>2.3261662265811642E-3</v>
      </c>
      <c r="I14" s="101">
        <v>2</v>
      </c>
      <c r="J14" s="101">
        <v>2</v>
      </c>
      <c r="K14" s="101">
        <v>2</v>
      </c>
      <c r="L14" s="100" t="s">
        <v>7</v>
      </c>
      <c r="M14" s="102">
        <v>47607</v>
      </c>
      <c r="N14" s="102">
        <v>111</v>
      </c>
      <c r="O14" s="103">
        <f t="shared" si="0"/>
        <v>0.99767383377341878</v>
      </c>
      <c r="P14" s="103">
        <f t="shared" si="0"/>
        <v>2.3261662265811642E-3</v>
      </c>
      <c r="Q14" s="103">
        <f t="shared" ref="Q14:Q32" si="1">$F$32</f>
        <v>0.93199671639785342</v>
      </c>
    </row>
    <row r="15" spans="1:17" s="100" customFormat="1" ht="14.5" x14ac:dyDescent="0.35">
      <c r="B15" s="100" t="s">
        <v>37</v>
      </c>
      <c r="C15" s="102">
        <v>34954</v>
      </c>
      <c r="D15" s="102">
        <v>34630</v>
      </c>
      <c r="E15" s="102">
        <v>324</v>
      </c>
      <c r="F15" s="103">
        <v>0.99073067460090403</v>
      </c>
      <c r="G15" s="103">
        <v>9.2693253990959543E-3</v>
      </c>
      <c r="I15" s="101">
        <v>3</v>
      </c>
      <c r="J15" s="101">
        <v>3</v>
      </c>
      <c r="K15" s="101">
        <v>3</v>
      </c>
      <c r="L15" s="100" t="s">
        <v>37</v>
      </c>
      <c r="M15" s="102">
        <v>34630</v>
      </c>
      <c r="N15" s="102">
        <v>324</v>
      </c>
      <c r="O15" s="103">
        <f t="shared" si="0"/>
        <v>0.99073067460090403</v>
      </c>
      <c r="P15" s="103">
        <f t="shared" si="0"/>
        <v>9.2693253990959543E-3</v>
      </c>
      <c r="Q15" s="103">
        <f t="shared" si="1"/>
        <v>0.93199671639785342</v>
      </c>
    </row>
    <row r="16" spans="1:17" s="100" customFormat="1" ht="14.5" x14ac:dyDescent="0.35">
      <c r="B16" s="100" t="s">
        <v>38</v>
      </c>
      <c r="C16" s="102">
        <v>37046</v>
      </c>
      <c r="D16" s="102">
        <v>33401</v>
      </c>
      <c r="E16" s="102">
        <v>3645</v>
      </c>
      <c r="F16" s="103">
        <v>0.90160881066781839</v>
      </c>
      <c r="G16" s="103">
        <v>9.8391189332181606E-2</v>
      </c>
      <c r="I16" s="101">
        <v>16</v>
      </c>
      <c r="J16" s="101">
        <v>4</v>
      </c>
      <c r="K16" s="101">
        <v>13</v>
      </c>
      <c r="L16" s="100" t="s">
        <v>35</v>
      </c>
      <c r="M16" s="102">
        <v>86858</v>
      </c>
      <c r="N16" s="102">
        <v>1147</v>
      </c>
      <c r="O16" s="103">
        <f t="shared" si="0"/>
        <v>0.9869666496221805</v>
      </c>
      <c r="P16" s="103">
        <f t="shared" si="0"/>
        <v>1.3033350377819442E-2</v>
      </c>
      <c r="Q16" s="103">
        <f t="shared" si="1"/>
        <v>0.93199671639785342</v>
      </c>
    </row>
    <row r="17" spans="2:17" s="100" customFormat="1" ht="14.5" x14ac:dyDescent="0.35">
      <c r="B17" s="100" t="s">
        <v>6</v>
      </c>
      <c r="C17" s="102">
        <v>63157</v>
      </c>
      <c r="D17" s="102">
        <v>54256</v>
      </c>
      <c r="E17" s="102">
        <v>8901</v>
      </c>
      <c r="F17" s="103">
        <v>0.85906550342796528</v>
      </c>
      <c r="G17" s="103">
        <v>0.14093449657203477</v>
      </c>
      <c r="I17" s="101">
        <v>19</v>
      </c>
      <c r="J17" s="101">
        <v>5</v>
      </c>
      <c r="K17" s="101">
        <v>17</v>
      </c>
      <c r="L17" s="100" t="s">
        <v>44</v>
      </c>
      <c r="M17" s="102">
        <v>17306</v>
      </c>
      <c r="N17" s="102">
        <v>369</v>
      </c>
      <c r="O17" s="103">
        <f t="shared" si="0"/>
        <v>0.97912305516265907</v>
      </c>
      <c r="P17" s="103">
        <f t="shared" si="0"/>
        <v>2.0876944837340879E-2</v>
      </c>
      <c r="Q17" s="103">
        <f t="shared" si="1"/>
        <v>0.93199671639785342</v>
      </c>
    </row>
    <row r="18" spans="2:17" s="100" customFormat="1" ht="14.5" x14ac:dyDescent="0.35">
      <c r="B18" s="100" t="s">
        <v>5</v>
      </c>
      <c r="C18" s="102">
        <v>18547</v>
      </c>
      <c r="D18" s="102">
        <v>18123</v>
      </c>
      <c r="E18" s="102">
        <v>424</v>
      </c>
      <c r="F18" s="103">
        <v>0.9771391599719631</v>
      </c>
      <c r="G18" s="103">
        <v>2.2860840028036879E-2</v>
      </c>
      <c r="I18" s="101">
        <v>6</v>
      </c>
      <c r="J18" s="101">
        <v>6</v>
      </c>
      <c r="K18" s="101">
        <v>6</v>
      </c>
      <c r="L18" s="100" t="s">
        <v>5</v>
      </c>
      <c r="M18" s="102">
        <v>18123</v>
      </c>
      <c r="N18" s="102">
        <v>424</v>
      </c>
      <c r="O18" s="103">
        <f t="shared" si="0"/>
        <v>0.9771391599719631</v>
      </c>
      <c r="P18" s="103">
        <f t="shared" si="0"/>
        <v>2.2860840028036879E-2</v>
      </c>
      <c r="Q18" s="103">
        <f t="shared" si="1"/>
        <v>0.93199671639785342</v>
      </c>
    </row>
    <row r="19" spans="2:17" s="100" customFormat="1" ht="14.5" x14ac:dyDescent="0.35">
      <c r="B19" s="100" t="s">
        <v>40</v>
      </c>
      <c r="C19" s="102">
        <v>82975</v>
      </c>
      <c r="D19" s="102">
        <v>79522</v>
      </c>
      <c r="E19" s="102">
        <v>3453</v>
      </c>
      <c r="F19" s="103">
        <v>0.95838505573968058</v>
      </c>
      <c r="G19" s="103">
        <v>4.1614944260319371E-2</v>
      </c>
      <c r="I19" s="101">
        <v>7</v>
      </c>
      <c r="J19" s="101">
        <v>7</v>
      </c>
      <c r="K19" s="101">
        <v>7</v>
      </c>
      <c r="L19" s="100" t="s">
        <v>40</v>
      </c>
      <c r="M19" s="102">
        <v>79522</v>
      </c>
      <c r="N19" s="102">
        <v>3453</v>
      </c>
      <c r="O19" s="103">
        <f t="shared" si="0"/>
        <v>0.95838505573968058</v>
      </c>
      <c r="P19" s="103">
        <f t="shared" si="0"/>
        <v>4.1614944260319371E-2</v>
      </c>
      <c r="Q19" s="103">
        <f t="shared" si="1"/>
        <v>0.93199671639785342</v>
      </c>
    </row>
    <row r="20" spans="2:17" s="100" customFormat="1" ht="14.5" x14ac:dyDescent="0.35">
      <c r="B20" s="100" t="s">
        <v>4</v>
      </c>
      <c r="C20" s="102">
        <v>127601</v>
      </c>
      <c r="D20" s="102">
        <v>127434</v>
      </c>
      <c r="E20" s="102">
        <v>167</v>
      </c>
      <c r="F20" s="103">
        <v>0.99869123282732897</v>
      </c>
      <c r="G20" s="103">
        <v>1.3087671726710606E-3</v>
      </c>
      <c r="I20" s="101">
        <v>1</v>
      </c>
      <c r="J20" s="101">
        <v>8</v>
      </c>
      <c r="K20" s="101">
        <v>1</v>
      </c>
      <c r="L20" s="100" t="s">
        <v>8</v>
      </c>
      <c r="M20" s="102">
        <v>305669</v>
      </c>
      <c r="N20" s="102">
        <v>13767</v>
      </c>
      <c r="O20" s="103">
        <f t="shared" si="0"/>
        <v>0.95690216506592873</v>
      </c>
      <c r="P20" s="103">
        <f t="shared" si="0"/>
        <v>4.3097834934071301E-2</v>
      </c>
      <c r="Q20" s="103">
        <f t="shared" si="1"/>
        <v>0.93199671639785342</v>
      </c>
    </row>
    <row r="21" spans="2:17" s="100" customFormat="1" ht="14.5" x14ac:dyDescent="0.35">
      <c r="B21" s="100" t="s">
        <v>41</v>
      </c>
      <c r="C21" s="102">
        <v>279926</v>
      </c>
      <c r="D21" s="102">
        <v>241584</v>
      </c>
      <c r="E21" s="102">
        <v>38342</v>
      </c>
      <c r="F21" s="103">
        <v>0.86302808599415559</v>
      </c>
      <c r="G21" s="103">
        <v>0.13697191400584441</v>
      </c>
      <c r="I21" s="101">
        <v>18</v>
      </c>
      <c r="J21" s="101">
        <v>9</v>
      </c>
      <c r="K21" s="101">
        <v>11</v>
      </c>
      <c r="L21" s="100" t="s">
        <v>3</v>
      </c>
      <c r="M21" s="102">
        <v>174851</v>
      </c>
      <c r="N21" s="102">
        <v>8314</v>
      </c>
      <c r="O21" s="103">
        <f t="shared" si="0"/>
        <v>0.9546092321131221</v>
      </c>
      <c r="P21" s="103">
        <f t="shared" si="0"/>
        <v>4.5390767886877952E-2</v>
      </c>
      <c r="Q21" s="103">
        <f t="shared" si="1"/>
        <v>0.93199671639785342</v>
      </c>
    </row>
    <row r="22" spans="2:17" s="100" customFormat="1" ht="14.5" x14ac:dyDescent="0.35">
      <c r="B22" s="100" t="s">
        <v>39</v>
      </c>
      <c r="C22" s="102">
        <v>1737</v>
      </c>
      <c r="D22" s="102">
        <v>1643</v>
      </c>
      <c r="E22" s="102">
        <v>94</v>
      </c>
      <c r="F22" s="103">
        <v>0.94588370754173867</v>
      </c>
      <c r="G22" s="103">
        <v>5.411629245826137E-2</v>
      </c>
      <c r="I22" s="101">
        <v>10</v>
      </c>
      <c r="J22" s="101">
        <v>10</v>
      </c>
      <c r="K22" s="101">
        <v>10</v>
      </c>
      <c r="L22" s="100" t="s">
        <v>39</v>
      </c>
      <c r="M22" s="102">
        <v>1643</v>
      </c>
      <c r="N22" s="102">
        <v>94</v>
      </c>
      <c r="O22" s="103">
        <f t="shared" si="0"/>
        <v>0.94588370754173867</v>
      </c>
      <c r="P22" s="103">
        <f t="shared" si="0"/>
        <v>5.411629245826137E-2</v>
      </c>
      <c r="Q22" s="103">
        <f t="shared" si="1"/>
        <v>0.93199671639785342</v>
      </c>
    </row>
    <row r="23" spans="2:17" s="100" customFormat="1" ht="14.5" x14ac:dyDescent="0.35">
      <c r="B23" s="100" t="s">
        <v>3</v>
      </c>
      <c r="C23" s="102">
        <v>183165</v>
      </c>
      <c r="D23" s="102">
        <v>174851</v>
      </c>
      <c r="E23" s="102">
        <v>8314</v>
      </c>
      <c r="F23" s="103">
        <v>0.9546092321131221</v>
      </c>
      <c r="G23" s="103">
        <v>4.5390767886877952E-2</v>
      </c>
      <c r="I23" s="101">
        <v>9</v>
      </c>
      <c r="J23" s="101">
        <v>11</v>
      </c>
      <c r="K23" s="101">
        <v>14</v>
      </c>
      <c r="L23" s="100" t="s">
        <v>42</v>
      </c>
      <c r="M23" s="102">
        <v>202367</v>
      </c>
      <c r="N23" s="102">
        <v>12859</v>
      </c>
      <c r="O23" s="103">
        <f t="shared" si="0"/>
        <v>0.9402535009710723</v>
      </c>
      <c r="P23" s="103">
        <f t="shared" si="0"/>
        <v>5.974649902892773E-2</v>
      </c>
      <c r="Q23" s="103">
        <f t="shared" si="1"/>
        <v>0.93199671639785342</v>
      </c>
    </row>
    <row r="24" spans="2:17" s="100" customFormat="1" ht="14.5" x14ac:dyDescent="0.35">
      <c r="B24" s="100" t="s">
        <v>2</v>
      </c>
      <c r="C24" s="102">
        <v>41405</v>
      </c>
      <c r="D24" s="102">
        <v>37508</v>
      </c>
      <c r="E24" s="102">
        <v>3897</v>
      </c>
      <c r="F24" s="103">
        <v>0.90588093225455868</v>
      </c>
      <c r="G24" s="103">
        <v>9.4119067745441376E-2</v>
      </c>
      <c r="I24" s="101">
        <v>14</v>
      </c>
      <c r="J24" s="101">
        <v>12</v>
      </c>
      <c r="K24" s="101">
        <v>20</v>
      </c>
      <c r="L24" s="100" t="s">
        <v>108</v>
      </c>
      <c r="M24" s="102">
        <v>1595145</v>
      </c>
      <c r="N24" s="102">
        <v>116390</v>
      </c>
      <c r="O24" s="103">
        <f t="shared" si="0"/>
        <v>0.93199671639785342</v>
      </c>
      <c r="P24" s="103">
        <f t="shared" si="0"/>
        <v>6.8003283602146608E-2</v>
      </c>
      <c r="Q24" s="103">
        <f t="shared" si="1"/>
        <v>0.93199671639785342</v>
      </c>
    </row>
    <row r="25" spans="2:17" s="100" customFormat="1" ht="14.5" x14ac:dyDescent="0.35">
      <c r="B25" s="100" t="s">
        <v>35</v>
      </c>
      <c r="C25" s="102">
        <v>88005</v>
      </c>
      <c r="D25" s="102">
        <v>86858</v>
      </c>
      <c r="E25" s="102">
        <v>1147</v>
      </c>
      <c r="F25" s="103">
        <v>0.9869666496221805</v>
      </c>
      <c r="G25" s="103">
        <v>1.3033350377819442E-2</v>
      </c>
      <c r="I25" s="101">
        <v>4</v>
      </c>
      <c r="J25" s="101">
        <v>13</v>
      </c>
      <c r="K25" s="101">
        <v>15</v>
      </c>
      <c r="L25" s="100" t="s">
        <v>47</v>
      </c>
      <c r="M25" s="102">
        <v>2230</v>
      </c>
      <c r="N25" s="102">
        <v>214</v>
      </c>
      <c r="O25" s="103">
        <f t="shared" si="0"/>
        <v>0.91243862520458263</v>
      </c>
      <c r="P25" s="103">
        <f t="shared" si="0"/>
        <v>8.7561374795417354E-2</v>
      </c>
      <c r="Q25" s="103">
        <f t="shared" si="1"/>
        <v>0.93199671639785342</v>
      </c>
    </row>
    <row r="26" spans="2:17" s="100" customFormat="1" ht="14.5" x14ac:dyDescent="0.35">
      <c r="B26" s="100" t="s">
        <v>42</v>
      </c>
      <c r="C26" s="102">
        <v>215226</v>
      </c>
      <c r="D26" s="102">
        <v>202367</v>
      </c>
      <c r="E26" s="102">
        <v>12859</v>
      </c>
      <c r="F26" s="103">
        <v>0.9402535009710723</v>
      </c>
      <c r="G26" s="103">
        <v>5.974649902892773E-2</v>
      </c>
      <c r="I26" s="101">
        <v>11</v>
      </c>
      <c r="J26" s="101">
        <v>14</v>
      </c>
      <c r="K26" s="101">
        <v>12</v>
      </c>
      <c r="L26" s="100" t="s">
        <v>2</v>
      </c>
      <c r="M26" s="102">
        <v>37508</v>
      </c>
      <c r="N26" s="102">
        <v>3897</v>
      </c>
      <c r="O26" s="103">
        <f t="shared" si="0"/>
        <v>0.90588093225455868</v>
      </c>
      <c r="P26" s="103">
        <f t="shared" si="0"/>
        <v>9.4119067745441376E-2</v>
      </c>
      <c r="Q26" s="103">
        <f t="shared" si="1"/>
        <v>0.93199671639785342</v>
      </c>
    </row>
    <row r="27" spans="2:17" s="100" customFormat="1" ht="14.5" x14ac:dyDescent="0.35">
      <c r="B27" s="100" t="s">
        <v>47</v>
      </c>
      <c r="C27" s="102">
        <v>2444</v>
      </c>
      <c r="D27" s="102">
        <v>2230</v>
      </c>
      <c r="E27" s="102">
        <v>214</v>
      </c>
      <c r="F27" s="103">
        <v>0.91243862520458263</v>
      </c>
      <c r="G27" s="103">
        <v>8.7561374795417354E-2</v>
      </c>
      <c r="I27" s="101">
        <v>13</v>
      </c>
      <c r="J27" s="101">
        <v>15</v>
      </c>
      <c r="K27" s="101">
        <v>19</v>
      </c>
      <c r="L27" s="100" t="s">
        <v>46</v>
      </c>
      <c r="M27" s="102">
        <v>9314</v>
      </c>
      <c r="N27" s="102">
        <v>986</v>
      </c>
      <c r="O27" s="103">
        <f t="shared" si="0"/>
        <v>0.90427184466019417</v>
      </c>
      <c r="P27" s="103">
        <f t="shared" si="0"/>
        <v>9.5728155339805832E-2</v>
      </c>
      <c r="Q27" s="103">
        <f t="shared" si="1"/>
        <v>0.93199671639785342</v>
      </c>
    </row>
    <row r="28" spans="2:17" s="100" customFormat="1" ht="14.5" x14ac:dyDescent="0.35">
      <c r="B28" s="100" t="s">
        <v>43</v>
      </c>
      <c r="C28" s="102">
        <v>53448</v>
      </c>
      <c r="D28" s="102">
        <v>47962</v>
      </c>
      <c r="E28" s="102">
        <v>5486</v>
      </c>
      <c r="F28" s="103">
        <v>0.89735817991318667</v>
      </c>
      <c r="G28" s="103">
        <v>0.10264182008681336</v>
      </c>
      <c r="I28" s="101">
        <v>17</v>
      </c>
      <c r="J28" s="101">
        <v>16</v>
      </c>
      <c r="K28" s="101">
        <v>4</v>
      </c>
      <c r="L28" s="100" t="s">
        <v>38</v>
      </c>
      <c r="M28" s="102">
        <v>33401</v>
      </c>
      <c r="N28" s="102">
        <v>3645</v>
      </c>
      <c r="O28" s="103">
        <f t="shared" si="0"/>
        <v>0.90160881066781839</v>
      </c>
      <c r="P28" s="103">
        <f t="shared" si="0"/>
        <v>9.8391189332181606E-2</v>
      </c>
      <c r="Q28" s="103">
        <f t="shared" si="1"/>
        <v>0.93199671639785342</v>
      </c>
    </row>
    <row r="29" spans="2:17" s="100" customFormat="1" ht="14.5" x14ac:dyDescent="0.35">
      <c r="B29" s="100" t="s">
        <v>44</v>
      </c>
      <c r="C29" s="102">
        <v>17675</v>
      </c>
      <c r="D29" s="102">
        <v>17306</v>
      </c>
      <c r="E29" s="102">
        <v>369</v>
      </c>
      <c r="F29" s="103">
        <v>0.97912305516265907</v>
      </c>
      <c r="G29" s="103">
        <v>2.0876944837340879E-2</v>
      </c>
      <c r="I29" s="101">
        <v>5</v>
      </c>
      <c r="J29" s="101">
        <v>17</v>
      </c>
      <c r="K29" s="101">
        <v>16</v>
      </c>
      <c r="L29" s="100" t="s">
        <v>43</v>
      </c>
      <c r="M29" s="102">
        <v>47962</v>
      </c>
      <c r="N29" s="102">
        <v>5486</v>
      </c>
      <c r="O29" s="103">
        <f t="shared" ref="O29:P32" si="2">INDEX($B$13:$G$32,$K29,O$11)</f>
        <v>0.89735817991318667</v>
      </c>
      <c r="P29" s="103">
        <f t="shared" si="2"/>
        <v>0.10264182008681336</v>
      </c>
      <c r="Q29" s="103">
        <f t="shared" si="1"/>
        <v>0.93199671639785342</v>
      </c>
    </row>
    <row r="30" spans="2:17" s="100" customFormat="1" ht="14.5" x14ac:dyDescent="0.35">
      <c r="B30" s="100" t="s">
        <v>45</v>
      </c>
      <c r="C30" s="102">
        <v>86770</v>
      </c>
      <c r="D30" s="102">
        <v>72880</v>
      </c>
      <c r="E30" s="102">
        <v>13890</v>
      </c>
      <c r="F30" s="103">
        <v>0.83992163190042646</v>
      </c>
      <c r="G30" s="103">
        <v>0.1600783680995736</v>
      </c>
      <c r="I30" s="101">
        <v>20</v>
      </c>
      <c r="J30" s="101">
        <v>18</v>
      </c>
      <c r="K30" s="101">
        <v>9</v>
      </c>
      <c r="L30" s="100" t="s">
        <v>41</v>
      </c>
      <c r="M30" s="102">
        <v>241584</v>
      </c>
      <c r="N30" s="102">
        <v>38342</v>
      </c>
      <c r="O30" s="103">
        <f t="shared" si="2"/>
        <v>0.86302808599415559</v>
      </c>
      <c r="P30" s="103">
        <f t="shared" si="2"/>
        <v>0.13697191400584441</v>
      </c>
      <c r="Q30" s="103">
        <f t="shared" si="1"/>
        <v>0.93199671639785342</v>
      </c>
    </row>
    <row r="31" spans="2:17" s="100" customFormat="1" ht="14.5" x14ac:dyDescent="0.35">
      <c r="B31" s="100" t="s">
        <v>46</v>
      </c>
      <c r="C31" s="102">
        <v>10300</v>
      </c>
      <c r="D31" s="102">
        <v>9314</v>
      </c>
      <c r="E31" s="102">
        <v>986</v>
      </c>
      <c r="F31" s="103">
        <v>0.90427184466019417</v>
      </c>
      <c r="G31" s="103">
        <v>9.5728155339805832E-2</v>
      </c>
      <c r="I31" s="101">
        <v>15</v>
      </c>
      <c r="J31" s="101">
        <v>19</v>
      </c>
      <c r="K31" s="101">
        <v>5</v>
      </c>
      <c r="L31" s="100" t="s">
        <v>6</v>
      </c>
      <c r="M31" s="102">
        <v>54256</v>
      </c>
      <c r="N31" s="102">
        <v>8901</v>
      </c>
      <c r="O31" s="103">
        <f t="shared" si="2"/>
        <v>0.85906550342796528</v>
      </c>
      <c r="P31" s="103">
        <f t="shared" si="2"/>
        <v>0.14093449657203477</v>
      </c>
      <c r="Q31" s="103">
        <f t="shared" si="1"/>
        <v>0.93199671639785342</v>
      </c>
    </row>
    <row r="32" spans="2:17" s="100" customFormat="1" ht="14.5" x14ac:dyDescent="0.35">
      <c r="B32" s="104" t="s">
        <v>108</v>
      </c>
      <c r="C32" s="105">
        <v>1711535</v>
      </c>
      <c r="D32" s="105">
        <v>1595145</v>
      </c>
      <c r="E32" s="105">
        <v>116390</v>
      </c>
      <c r="F32" s="106">
        <v>0.93199671639785342</v>
      </c>
      <c r="G32" s="106">
        <v>6.8003283602146608E-2</v>
      </c>
      <c r="I32" s="101">
        <v>12</v>
      </c>
      <c r="J32" s="101">
        <v>20</v>
      </c>
      <c r="K32" s="101">
        <v>18</v>
      </c>
      <c r="L32" s="100" t="s">
        <v>45</v>
      </c>
      <c r="M32" s="102">
        <v>72880</v>
      </c>
      <c r="N32" s="102">
        <v>13890</v>
      </c>
      <c r="O32" s="103">
        <f t="shared" si="2"/>
        <v>0.83992163190042646</v>
      </c>
      <c r="P32" s="103">
        <f t="shared" si="2"/>
        <v>0.1600783680995736</v>
      </c>
      <c r="Q32" s="103">
        <f t="shared" si="1"/>
        <v>0.93199671639785342</v>
      </c>
    </row>
    <row r="33" spans="9:16" s="95" customFormat="1" ht="14.5" x14ac:dyDescent="0.35">
      <c r="I33" s="113"/>
      <c r="J33" s="113"/>
      <c r="K33" s="113"/>
      <c r="M33" s="114"/>
      <c r="N33" s="114"/>
      <c r="O33" s="115"/>
      <c r="P33" s="115"/>
    </row>
    <row r="34" spans="9:16" s="95"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54" t="s">
        <v>462</v>
      </c>
      <c r="C6" s="1554"/>
      <c r="D6" s="1554"/>
      <c r="E6" s="1554"/>
      <c r="F6" s="1554"/>
      <c r="G6" s="1554"/>
      <c r="H6" s="1554"/>
      <c r="I6" s="1554"/>
      <c r="J6" s="1554"/>
      <c r="K6" s="1554"/>
      <c r="L6" s="1554"/>
      <c r="M6" s="1554"/>
      <c r="N6" s="1554"/>
      <c r="O6" s="1016"/>
    </row>
    <row r="7" spans="1:17" s="621" customFormat="1" ht="24.75" customHeight="1" x14ac:dyDescent="0.25">
      <c r="A7" s="1015"/>
      <c r="B7" s="1554"/>
      <c r="C7" s="1554"/>
      <c r="D7" s="1554"/>
      <c r="E7" s="1554"/>
      <c r="F7" s="1554"/>
      <c r="G7" s="1554"/>
      <c r="H7" s="1554"/>
      <c r="I7" s="1554"/>
      <c r="J7" s="1554"/>
      <c r="K7" s="1554"/>
      <c r="L7" s="1554"/>
      <c r="M7" s="1554"/>
      <c r="N7" s="1554"/>
      <c r="O7" s="1016"/>
    </row>
    <row r="8" spans="1:17" s="621" customFormat="1" ht="15.75" customHeight="1" x14ac:dyDescent="0.25">
      <c r="A8" s="1015"/>
      <c r="B8" s="1693" t="s">
        <v>499</v>
      </c>
      <c r="C8" s="1693"/>
      <c r="D8" s="1693"/>
      <c r="E8" s="1693"/>
      <c r="F8" s="1693"/>
      <c r="G8" s="1693"/>
      <c r="H8" s="1693"/>
      <c r="I8" s="1693"/>
      <c r="J8" s="1693"/>
      <c r="K8" s="1693"/>
      <c r="L8" s="1693"/>
      <c r="M8" s="1693"/>
      <c r="N8" s="1693"/>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694" t="s">
        <v>32</v>
      </c>
      <c r="D11" s="1694"/>
      <c r="E11" s="1694"/>
      <c r="L11" s="101">
        <v>1</v>
      </c>
      <c r="M11" s="101">
        <v>3</v>
      </c>
      <c r="N11" s="101">
        <v>4</v>
      </c>
      <c r="O11" s="101">
        <v>5</v>
      </c>
      <c r="P11" s="101">
        <v>6</v>
      </c>
    </row>
    <row r="12" spans="1:17" s="101" customFormat="1" x14ac:dyDescent="0.3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74049</v>
      </c>
      <c r="D13" s="1019">
        <v>72431</v>
      </c>
      <c r="E13" s="1019">
        <v>1618</v>
      </c>
      <c r="F13" s="1020">
        <v>0.97814960364083248</v>
      </c>
      <c r="G13" s="1020">
        <v>2.1850396359167579E-2</v>
      </c>
      <c r="I13" s="101">
        <v>7</v>
      </c>
      <c r="J13" s="101">
        <v>1</v>
      </c>
      <c r="K13" s="101">
        <v>8</v>
      </c>
      <c r="L13" s="101" t="s">
        <v>4</v>
      </c>
      <c r="M13" s="1019">
        <v>34719</v>
      </c>
      <c r="N13" s="1019">
        <v>26</v>
      </c>
      <c r="O13" s="1020">
        <v>0.9992516908907757</v>
      </c>
      <c r="P13" s="1020">
        <v>7.4830910922434881E-4</v>
      </c>
      <c r="Q13" s="1020">
        <v>0.96168944642787979</v>
      </c>
    </row>
    <row r="14" spans="1:17" s="101" customFormat="1" x14ac:dyDescent="0.35">
      <c r="B14" s="101" t="s">
        <v>7</v>
      </c>
      <c r="C14" s="1019">
        <v>13933</v>
      </c>
      <c r="D14" s="1019">
        <v>13918</v>
      </c>
      <c r="E14" s="1019">
        <v>15</v>
      </c>
      <c r="F14" s="1020">
        <v>0.9989234192205555</v>
      </c>
      <c r="G14" s="1020">
        <v>1.0765807794444844E-3</v>
      </c>
      <c r="I14" s="101">
        <v>2</v>
      </c>
      <c r="J14" s="101">
        <v>2</v>
      </c>
      <c r="K14" s="101">
        <v>2</v>
      </c>
      <c r="L14" s="101" t="s">
        <v>7</v>
      </c>
      <c r="M14" s="1019">
        <v>13918</v>
      </c>
      <c r="N14" s="1019">
        <v>15</v>
      </c>
      <c r="O14" s="1020">
        <v>0.9989234192205555</v>
      </c>
      <c r="P14" s="1020">
        <v>1.0765807794444844E-3</v>
      </c>
      <c r="Q14" s="1020">
        <v>0.96168944642787979</v>
      </c>
    </row>
    <row r="15" spans="1:17" s="101" customFormat="1" x14ac:dyDescent="0.35">
      <c r="B15" s="101" t="s">
        <v>37</v>
      </c>
      <c r="C15" s="1019">
        <v>8076</v>
      </c>
      <c r="D15" s="1019">
        <v>8026</v>
      </c>
      <c r="E15" s="1019">
        <v>50</v>
      </c>
      <c r="F15" s="1020">
        <v>0.99380881624566619</v>
      </c>
      <c r="G15" s="1020">
        <v>6.1911837543338283E-3</v>
      </c>
      <c r="I15" s="101">
        <v>4</v>
      </c>
      <c r="J15" s="101">
        <v>3</v>
      </c>
      <c r="K15" s="101">
        <v>13</v>
      </c>
      <c r="L15" s="101" t="s">
        <v>35</v>
      </c>
      <c r="M15" s="1019">
        <v>27491</v>
      </c>
      <c r="N15" s="1019">
        <v>81</v>
      </c>
      <c r="O15" s="1020">
        <v>0.99706223705208186</v>
      </c>
      <c r="P15" s="1020">
        <v>2.937762947918178E-3</v>
      </c>
      <c r="Q15" s="1020">
        <v>0.96168944642787979</v>
      </c>
    </row>
    <row r="16" spans="1:17" s="101" customFormat="1" x14ac:dyDescent="0.35">
      <c r="B16" s="101" t="s">
        <v>38</v>
      </c>
      <c r="C16" s="1019">
        <v>8742</v>
      </c>
      <c r="D16" s="1019">
        <v>8211</v>
      </c>
      <c r="E16" s="1019">
        <v>531</v>
      </c>
      <c r="F16" s="1020">
        <v>0.9392587508579272</v>
      </c>
      <c r="G16" s="1020">
        <v>6.0741249142072753E-2</v>
      </c>
      <c r="I16" s="101">
        <v>15</v>
      </c>
      <c r="J16" s="101">
        <v>4</v>
      </c>
      <c r="K16" s="101">
        <v>3</v>
      </c>
      <c r="L16" s="101" t="s">
        <v>37</v>
      </c>
      <c r="M16" s="1019">
        <v>8026</v>
      </c>
      <c r="N16" s="1019">
        <v>50</v>
      </c>
      <c r="O16" s="1020">
        <v>0.99380881624566619</v>
      </c>
      <c r="P16" s="1020">
        <v>6.1911837543338283E-3</v>
      </c>
      <c r="Q16" s="1020">
        <v>0.96168944642787979</v>
      </c>
    </row>
    <row r="17" spans="2:17" s="101" customFormat="1" x14ac:dyDescent="0.35">
      <c r="B17" s="101" t="s">
        <v>6</v>
      </c>
      <c r="C17" s="1019">
        <v>21462</v>
      </c>
      <c r="D17" s="1019">
        <v>19020</v>
      </c>
      <c r="E17" s="1019">
        <v>2442</v>
      </c>
      <c r="F17" s="1020">
        <v>0.8862175006989097</v>
      </c>
      <c r="G17" s="1020">
        <v>0.1137824993010903</v>
      </c>
      <c r="I17" s="101">
        <v>19</v>
      </c>
      <c r="J17" s="101">
        <v>5</v>
      </c>
      <c r="K17" s="101">
        <v>6</v>
      </c>
      <c r="L17" s="101" t="s">
        <v>5</v>
      </c>
      <c r="M17" s="1019">
        <v>5128</v>
      </c>
      <c r="N17" s="1019">
        <v>69</v>
      </c>
      <c r="O17" s="1020">
        <v>0.98672310948624209</v>
      </c>
      <c r="P17" s="1020">
        <v>1.3276890513757937E-2</v>
      </c>
      <c r="Q17" s="1020">
        <v>0.96168944642787979</v>
      </c>
    </row>
    <row r="18" spans="2:17" s="101" customFormat="1" x14ac:dyDescent="0.35">
      <c r="B18" s="101" t="s">
        <v>5</v>
      </c>
      <c r="C18" s="1019">
        <v>5197</v>
      </c>
      <c r="D18" s="1019">
        <v>5128</v>
      </c>
      <c r="E18" s="1019">
        <v>69</v>
      </c>
      <c r="F18" s="1020">
        <v>0.98672310948624209</v>
      </c>
      <c r="G18" s="1020">
        <v>1.3276890513757937E-2</v>
      </c>
      <c r="I18" s="101">
        <v>5</v>
      </c>
      <c r="J18" s="101">
        <v>6</v>
      </c>
      <c r="K18" s="101">
        <v>17</v>
      </c>
      <c r="L18" s="101" t="s">
        <v>44</v>
      </c>
      <c r="M18" s="1019">
        <v>3233</v>
      </c>
      <c r="N18" s="1019">
        <v>57</v>
      </c>
      <c r="O18" s="1020">
        <v>0.98267477203647413</v>
      </c>
      <c r="P18" s="1020">
        <v>1.7325227963525838E-2</v>
      </c>
      <c r="Q18" s="1020">
        <v>0.96168944642787979</v>
      </c>
    </row>
    <row r="19" spans="2:17" s="101" customFormat="1" x14ac:dyDescent="0.35">
      <c r="B19" s="101" t="s">
        <v>40</v>
      </c>
      <c r="C19" s="1019">
        <v>24349</v>
      </c>
      <c r="D19" s="1019">
        <v>23697</v>
      </c>
      <c r="E19" s="1019">
        <v>652</v>
      </c>
      <c r="F19" s="1020">
        <v>0.97322271961887552</v>
      </c>
      <c r="G19" s="1020">
        <v>2.6777280381124483E-2</v>
      </c>
      <c r="I19" s="101">
        <v>9</v>
      </c>
      <c r="J19" s="101">
        <v>7</v>
      </c>
      <c r="K19" s="101">
        <v>1</v>
      </c>
      <c r="L19" s="101" t="s">
        <v>8</v>
      </c>
      <c r="M19" s="1019">
        <v>72431</v>
      </c>
      <c r="N19" s="1019">
        <v>1618</v>
      </c>
      <c r="O19" s="1020">
        <v>0.97814960364083248</v>
      </c>
      <c r="P19" s="1020">
        <v>2.1850396359167579E-2</v>
      </c>
      <c r="Q19" s="1020">
        <v>0.96168944642787979</v>
      </c>
    </row>
    <row r="20" spans="2:17" s="101" customFormat="1" x14ac:dyDescent="0.35">
      <c r="B20" s="101" t="s">
        <v>4</v>
      </c>
      <c r="C20" s="1019">
        <v>34745</v>
      </c>
      <c r="D20" s="1019">
        <v>34719</v>
      </c>
      <c r="E20" s="1019">
        <v>26</v>
      </c>
      <c r="F20" s="1020">
        <v>0.9992516908907757</v>
      </c>
      <c r="G20" s="1020">
        <v>7.4830910922434881E-4</v>
      </c>
      <c r="I20" s="101">
        <v>1</v>
      </c>
      <c r="J20" s="101">
        <v>8</v>
      </c>
      <c r="K20" s="101">
        <v>14</v>
      </c>
      <c r="L20" s="101" t="s">
        <v>42</v>
      </c>
      <c r="M20" s="1019">
        <v>65433</v>
      </c>
      <c r="N20" s="1019">
        <v>1669</v>
      </c>
      <c r="O20" s="1020">
        <v>0.97512741796071656</v>
      </c>
      <c r="P20" s="1020">
        <v>2.487258203928348E-2</v>
      </c>
      <c r="Q20" s="1020">
        <v>0.96168944642787979</v>
      </c>
    </row>
    <row r="21" spans="2:17" s="101" customFormat="1" x14ac:dyDescent="0.35">
      <c r="B21" s="101" t="s">
        <v>41</v>
      </c>
      <c r="C21" s="1019">
        <v>49408</v>
      </c>
      <c r="D21" s="1019">
        <v>45964</v>
      </c>
      <c r="E21" s="1019">
        <v>3444</v>
      </c>
      <c r="F21" s="1020">
        <v>0.93029468911917101</v>
      </c>
      <c r="G21" s="1020">
        <v>6.9705310880829013E-2</v>
      </c>
      <c r="I21" s="101">
        <v>17</v>
      </c>
      <c r="J21" s="101">
        <v>9</v>
      </c>
      <c r="K21" s="101">
        <v>7</v>
      </c>
      <c r="L21" s="101" t="s">
        <v>40</v>
      </c>
      <c r="M21" s="1019">
        <v>23697</v>
      </c>
      <c r="N21" s="1019">
        <v>652</v>
      </c>
      <c r="O21" s="1020">
        <v>0.97322271961887552</v>
      </c>
      <c r="P21" s="1020">
        <v>2.6777280381124483E-2</v>
      </c>
      <c r="Q21" s="1020">
        <v>0.96168944642787979</v>
      </c>
    </row>
    <row r="22" spans="2:17" s="101" customFormat="1" x14ac:dyDescent="0.35">
      <c r="B22" s="101" t="s">
        <v>39</v>
      </c>
      <c r="C22" s="1019">
        <v>440</v>
      </c>
      <c r="D22" s="1019">
        <v>416</v>
      </c>
      <c r="E22" s="1019">
        <v>24</v>
      </c>
      <c r="F22" s="1020">
        <v>0.94545454545454544</v>
      </c>
      <c r="G22" s="1020">
        <v>5.4545454545454543E-2</v>
      </c>
      <c r="I22" s="101">
        <v>13</v>
      </c>
      <c r="J22" s="101">
        <v>10</v>
      </c>
      <c r="K22" s="101">
        <v>11</v>
      </c>
      <c r="L22" s="101" t="s">
        <v>3</v>
      </c>
      <c r="M22" s="1019">
        <v>47711</v>
      </c>
      <c r="N22" s="1019">
        <v>1553</v>
      </c>
      <c r="O22" s="1020">
        <v>0.96847596622279963</v>
      </c>
      <c r="P22" s="1020">
        <v>3.1524033777200387E-2</v>
      </c>
      <c r="Q22" s="1020">
        <v>0.96168944642787979</v>
      </c>
    </row>
    <row r="23" spans="2:17" s="101" customFormat="1" x14ac:dyDescent="0.35">
      <c r="B23" s="101" t="s">
        <v>3</v>
      </c>
      <c r="C23" s="1019">
        <v>49264</v>
      </c>
      <c r="D23" s="1019">
        <v>47711</v>
      </c>
      <c r="E23" s="1019">
        <v>1553</v>
      </c>
      <c r="F23" s="1020">
        <v>0.96847596622279963</v>
      </c>
      <c r="G23" s="1020">
        <v>3.1524033777200387E-2</v>
      </c>
      <c r="I23" s="101">
        <v>10</v>
      </c>
      <c r="J23" s="101">
        <v>11</v>
      </c>
      <c r="K23" s="101">
        <v>20</v>
      </c>
      <c r="L23" s="101" t="s">
        <v>108</v>
      </c>
      <c r="M23" s="1019">
        <v>422098</v>
      </c>
      <c r="N23" s="1019">
        <v>16815</v>
      </c>
      <c r="O23" s="1020">
        <v>0.96168944642787979</v>
      </c>
      <c r="P23" s="1020">
        <v>3.8310553572120216E-2</v>
      </c>
      <c r="Q23" s="1020">
        <v>0.96168944642787979</v>
      </c>
    </row>
    <row r="24" spans="2:17" s="101" customFormat="1" x14ac:dyDescent="0.35">
      <c r="B24" s="101" t="s">
        <v>2</v>
      </c>
      <c r="C24" s="1019">
        <v>13075</v>
      </c>
      <c r="D24" s="1019">
        <v>12326</v>
      </c>
      <c r="E24" s="1019">
        <v>749</v>
      </c>
      <c r="F24" s="1020">
        <v>0.94271510516252388</v>
      </c>
      <c r="G24" s="1020">
        <v>5.7284894837476098E-2</v>
      </c>
      <c r="I24" s="101">
        <v>14</v>
      </c>
      <c r="J24" s="101">
        <v>12</v>
      </c>
      <c r="K24" s="101">
        <v>19</v>
      </c>
      <c r="L24" s="101" t="s">
        <v>46</v>
      </c>
      <c r="M24" s="1019">
        <v>2201</v>
      </c>
      <c r="N24" s="1019">
        <v>106</v>
      </c>
      <c r="O24" s="1020">
        <v>0.95405288253142606</v>
      </c>
      <c r="P24" s="1020">
        <v>4.5947117468573904E-2</v>
      </c>
      <c r="Q24" s="1020">
        <v>0.96168944642787979</v>
      </c>
    </row>
    <row r="25" spans="2:17" s="101" customFormat="1" x14ac:dyDescent="0.35">
      <c r="B25" s="101" t="s">
        <v>35</v>
      </c>
      <c r="C25" s="1019">
        <v>27572</v>
      </c>
      <c r="D25" s="1019">
        <v>27491</v>
      </c>
      <c r="E25" s="1019">
        <v>81</v>
      </c>
      <c r="F25" s="1020">
        <v>0.99706223705208186</v>
      </c>
      <c r="G25" s="1020">
        <v>2.937762947918178E-3</v>
      </c>
      <c r="I25" s="101">
        <v>3</v>
      </c>
      <c r="J25" s="101">
        <v>13</v>
      </c>
      <c r="K25" s="101">
        <v>10</v>
      </c>
      <c r="L25" s="101" t="s">
        <v>39</v>
      </c>
      <c r="M25" s="1019">
        <v>416</v>
      </c>
      <c r="N25" s="1019">
        <v>24</v>
      </c>
      <c r="O25" s="1020">
        <v>0.94545454545454544</v>
      </c>
      <c r="P25" s="1020">
        <v>5.4545454545454543E-2</v>
      </c>
      <c r="Q25" s="1020">
        <v>0.96168944642787979</v>
      </c>
    </row>
    <row r="26" spans="2:17" s="101" customFormat="1" x14ac:dyDescent="0.35">
      <c r="B26" s="101" t="s">
        <v>42</v>
      </c>
      <c r="C26" s="1019">
        <v>67102</v>
      </c>
      <c r="D26" s="1019">
        <v>65433</v>
      </c>
      <c r="E26" s="1019">
        <v>1669</v>
      </c>
      <c r="F26" s="1020">
        <v>0.97512741796071656</v>
      </c>
      <c r="G26" s="1020">
        <v>2.487258203928348E-2</v>
      </c>
      <c r="I26" s="101">
        <v>8</v>
      </c>
      <c r="J26" s="101">
        <v>14</v>
      </c>
      <c r="K26" s="101">
        <v>12</v>
      </c>
      <c r="L26" s="101" t="s">
        <v>2</v>
      </c>
      <c r="M26" s="1019">
        <v>12326</v>
      </c>
      <c r="N26" s="1019">
        <v>749</v>
      </c>
      <c r="O26" s="1020">
        <v>0.94271510516252388</v>
      </c>
      <c r="P26" s="1020">
        <v>5.7284894837476098E-2</v>
      </c>
      <c r="Q26" s="1020">
        <v>0.96168944642787979</v>
      </c>
    </row>
    <row r="27" spans="2:17" s="101" customFormat="1" x14ac:dyDescent="0.35">
      <c r="B27" s="101" t="s">
        <v>47</v>
      </c>
      <c r="C27" s="1019">
        <v>818</v>
      </c>
      <c r="D27" s="1019">
        <v>767</v>
      </c>
      <c r="E27" s="1019">
        <v>51</v>
      </c>
      <c r="F27" s="1020">
        <v>0.93765281173594128</v>
      </c>
      <c r="G27" s="1020">
        <v>6.2347188264058682E-2</v>
      </c>
      <c r="I27" s="101">
        <v>16</v>
      </c>
      <c r="J27" s="101">
        <v>15</v>
      </c>
      <c r="K27" s="101">
        <v>4</v>
      </c>
      <c r="L27" s="101" t="s">
        <v>38</v>
      </c>
      <c r="M27" s="1019">
        <v>8211</v>
      </c>
      <c r="N27" s="1019">
        <v>531</v>
      </c>
      <c r="O27" s="1020">
        <v>0.9392587508579272</v>
      </c>
      <c r="P27" s="1020">
        <v>6.0741249142072753E-2</v>
      </c>
      <c r="Q27" s="1020">
        <v>0.96168944642787979</v>
      </c>
    </row>
    <row r="28" spans="2:17" s="101" customFormat="1" x14ac:dyDescent="0.35">
      <c r="B28" s="101" t="s">
        <v>43</v>
      </c>
      <c r="C28" s="1019">
        <v>15389</v>
      </c>
      <c r="D28" s="1019">
        <v>14227</v>
      </c>
      <c r="E28" s="1019">
        <v>1162</v>
      </c>
      <c r="F28" s="1020">
        <v>0.92449151991682366</v>
      </c>
      <c r="G28" s="1020">
        <v>7.5508480083176288E-2</v>
      </c>
      <c r="I28" s="101">
        <v>18</v>
      </c>
      <c r="J28" s="101">
        <v>16</v>
      </c>
      <c r="K28" s="101">
        <v>15</v>
      </c>
      <c r="L28" s="101" t="s">
        <v>47</v>
      </c>
      <c r="M28" s="1019">
        <v>767</v>
      </c>
      <c r="N28" s="1019">
        <v>51</v>
      </c>
      <c r="O28" s="1020">
        <v>0.93765281173594128</v>
      </c>
      <c r="P28" s="1020">
        <v>6.2347188264058682E-2</v>
      </c>
      <c r="Q28" s="1020">
        <v>0.96168944642787979</v>
      </c>
    </row>
    <row r="29" spans="2:17" s="101" customFormat="1" x14ac:dyDescent="0.35">
      <c r="B29" s="101" t="s">
        <v>44</v>
      </c>
      <c r="C29" s="1019">
        <v>3290</v>
      </c>
      <c r="D29" s="1019">
        <v>3233</v>
      </c>
      <c r="E29" s="1019">
        <v>57</v>
      </c>
      <c r="F29" s="1020">
        <v>0.98267477203647413</v>
      </c>
      <c r="G29" s="1020">
        <v>1.7325227963525838E-2</v>
      </c>
      <c r="I29" s="101">
        <v>6</v>
      </c>
      <c r="J29" s="101">
        <v>17</v>
      </c>
      <c r="K29" s="101">
        <v>9</v>
      </c>
      <c r="L29" s="101" t="s">
        <v>41</v>
      </c>
      <c r="M29" s="1019">
        <v>45964</v>
      </c>
      <c r="N29" s="1019">
        <v>3444</v>
      </c>
      <c r="O29" s="1020">
        <v>0.93029468911917101</v>
      </c>
      <c r="P29" s="1020">
        <v>6.9705310880829013E-2</v>
      </c>
      <c r="Q29" s="1020">
        <v>0.96168944642787979</v>
      </c>
    </row>
    <row r="30" spans="2:17" s="101" customFormat="1" x14ac:dyDescent="0.35">
      <c r="B30" s="101" t="s">
        <v>45</v>
      </c>
      <c r="C30" s="1019">
        <v>19695</v>
      </c>
      <c r="D30" s="1019">
        <v>17179</v>
      </c>
      <c r="E30" s="1019">
        <v>2516</v>
      </c>
      <c r="F30" s="1020">
        <v>0.87225184056867222</v>
      </c>
      <c r="G30" s="1020">
        <v>0.12774815943132775</v>
      </c>
      <c r="I30" s="101">
        <v>20</v>
      </c>
      <c r="J30" s="101">
        <v>18</v>
      </c>
      <c r="K30" s="101">
        <v>16</v>
      </c>
      <c r="L30" s="101" t="s">
        <v>43</v>
      </c>
      <c r="M30" s="1019">
        <v>14227</v>
      </c>
      <c r="N30" s="1019">
        <v>1162</v>
      </c>
      <c r="O30" s="1020">
        <v>0.92449151991682366</v>
      </c>
      <c r="P30" s="1020">
        <v>7.5508480083176288E-2</v>
      </c>
      <c r="Q30" s="1020">
        <v>0.96168944642787979</v>
      </c>
    </row>
    <row r="31" spans="2:17" s="101" customFormat="1" x14ac:dyDescent="0.35">
      <c r="B31" s="101" t="s">
        <v>46</v>
      </c>
      <c r="C31" s="1019">
        <v>2307</v>
      </c>
      <c r="D31" s="1019">
        <v>2201</v>
      </c>
      <c r="E31" s="1019">
        <v>106</v>
      </c>
      <c r="F31" s="1020">
        <v>0.95405288253142606</v>
      </c>
      <c r="G31" s="1020">
        <v>4.5947117468573904E-2</v>
      </c>
      <c r="I31" s="101">
        <v>12</v>
      </c>
      <c r="J31" s="101">
        <v>19</v>
      </c>
      <c r="K31" s="101">
        <v>5</v>
      </c>
      <c r="L31" s="101" t="s">
        <v>6</v>
      </c>
      <c r="M31" s="1019">
        <v>19020</v>
      </c>
      <c r="N31" s="1019">
        <v>2442</v>
      </c>
      <c r="O31" s="1020">
        <v>0.8862175006989097</v>
      </c>
      <c r="P31" s="1020">
        <v>0.1137824993010903</v>
      </c>
      <c r="Q31" s="1020">
        <v>0.96168944642787979</v>
      </c>
    </row>
    <row r="32" spans="2:17" s="101" customFormat="1" x14ac:dyDescent="0.35">
      <c r="B32" s="104" t="s">
        <v>108</v>
      </c>
      <c r="C32" s="105">
        <v>438913</v>
      </c>
      <c r="D32" s="105">
        <v>422098</v>
      </c>
      <c r="E32" s="105">
        <v>16815</v>
      </c>
      <c r="F32" s="106">
        <v>0.96168944642787979</v>
      </c>
      <c r="G32" s="106">
        <v>3.8310553572120216E-2</v>
      </c>
      <c r="I32" s="101">
        <v>11</v>
      </c>
      <c r="J32" s="101">
        <v>20</v>
      </c>
      <c r="K32" s="101">
        <v>18</v>
      </c>
      <c r="L32" s="101" t="s">
        <v>45</v>
      </c>
      <c r="M32" s="1019">
        <v>17179</v>
      </c>
      <c r="N32" s="1019">
        <v>2516</v>
      </c>
      <c r="O32" s="1020">
        <v>0.87225184056867222</v>
      </c>
      <c r="P32" s="1020">
        <v>0.12774815943132775</v>
      </c>
      <c r="Q32" s="1020">
        <v>0.96168944642787979</v>
      </c>
    </row>
    <row r="33" spans="13:16" s="113" customFormat="1" x14ac:dyDescent="0.35">
      <c r="M33" s="1146"/>
      <c r="N33" s="1146"/>
      <c r="O33" s="1147"/>
      <c r="P33" s="1147"/>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5" width="8.26953125" style="220" customWidth="1"/>
    <col min="26"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K1" s="221"/>
      <c r="L1" s="221"/>
    </row>
    <row r="2" spans="1:29" ht="48.75" customHeight="1" x14ac:dyDescent="0.35">
      <c r="A2" s="219"/>
      <c r="B2" s="219"/>
      <c r="K2" s="221"/>
      <c r="L2" s="221"/>
    </row>
    <row r="3" spans="1:29" ht="24" customHeight="1" x14ac:dyDescent="0.35">
      <c r="A3" s="219"/>
      <c r="B3" s="1422" t="s">
        <v>369</v>
      </c>
      <c r="C3" s="1422"/>
      <c r="D3" s="1422"/>
      <c r="E3" s="1422"/>
      <c r="F3" s="1422"/>
      <c r="G3" s="1422"/>
      <c r="H3" s="1422"/>
      <c r="I3" s="1422"/>
      <c r="J3" s="1422"/>
      <c r="K3" s="1422"/>
      <c r="L3" s="1422"/>
      <c r="M3" s="1422"/>
      <c r="N3" s="1422"/>
      <c r="O3" s="1422"/>
      <c r="P3" s="1422"/>
      <c r="Q3" s="1422"/>
      <c r="R3" s="1422"/>
      <c r="S3" s="1422"/>
      <c r="T3" s="1422"/>
      <c r="U3" s="1422"/>
      <c r="V3" s="1422"/>
      <c r="W3" s="1422"/>
      <c r="X3" s="1422"/>
      <c r="Y3" s="1422"/>
      <c r="Z3" s="1422"/>
    </row>
    <row r="5" spans="1:29" x14ac:dyDescent="0.35">
      <c r="B5" s="219"/>
      <c r="C5" s="219"/>
      <c r="D5" s="1423" t="s">
        <v>365</v>
      </c>
      <c r="E5" s="1423"/>
      <c r="F5" s="1423"/>
      <c r="G5" s="1423"/>
      <c r="H5" s="1423"/>
      <c r="I5" s="1423"/>
      <c r="J5" s="1423"/>
      <c r="K5" s="1423"/>
      <c r="L5" s="1423"/>
      <c r="M5" s="219"/>
      <c r="N5" s="1424" t="s">
        <v>339</v>
      </c>
      <c r="O5" s="1424"/>
      <c r="P5" s="1424"/>
      <c r="Q5" s="1424"/>
      <c r="R5" s="1424"/>
      <c r="S5" s="1424"/>
      <c r="T5" s="1424"/>
      <c r="U5" s="1424"/>
      <c r="V5" s="1424"/>
      <c r="W5" s="1424"/>
      <c r="X5" s="1424"/>
      <c r="Y5" s="1424"/>
      <c r="Z5" s="1424"/>
      <c r="AA5" s="1424"/>
    </row>
    <row r="6" spans="1:29" ht="21" customHeight="1" x14ac:dyDescent="0.35">
      <c r="B6" s="219"/>
      <c r="C6" s="219"/>
      <c r="D6" s="1424"/>
      <c r="E6" s="1424"/>
      <c r="F6" s="1424"/>
      <c r="G6" s="1424"/>
      <c r="H6" s="1424"/>
      <c r="I6" s="1424"/>
      <c r="J6" s="1424"/>
      <c r="K6" s="1424"/>
      <c r="L6" s="1424"/>
      <c r="M6" s="219"/>
      <c r="N6" s="1425">
        <v>43830</v>
      </c>
      <c r="O6" s="1426"/>
      <c r="P6" s="1427">
        <v>44196</v>
      </c>
      <c r="Q6" s="1428"/>
      <c r="R6" s="1427">
        <v>44561</v>
      </c>
      <c r="S6" s="1428"/>
      <c r="T6" s="1429">
        <v>44926</v>
      </c>
      <c r="U6" s="1430"/>
      <c r="V6" s="1417">
        <v>45291</v>
      </c>
      <c r="W6" s="1418"/>
      <c r="X6" s="1431">
        <v>45657</v>
      </c>
      <c r="Y6" s="1432"/>
      <c r="Z6" s="1417">
        <v>45900</v>
      </c>
      <c r="AA6" s="1419"/>
    </row>
    <row r="7" spans="1:29" x14ac:dyDescent="0.35">
      <c r="B7" s="225"/>
      <c r="C7" s="219"/>
      <c r="D7" s="226">
        <v>43465</v>
      </c>
      <c r="E7" s="227">
        <v>43830</v>
      </c>
      <c r="F7" s="228">
        <v>44196</v>
      </c>
      <c r="G7" s="228">
        <v>44561</v>
      </c>
      <c r="H7" s="228">
        <v>44926</v>
      </c>
      <c r="I7" s="228">
        <v>45291</v>
      </c>
      <c r="J7" s="228">
        <v>45657</v>
      </c>
      <c r="K7" s="228">
        <v>45900</v>
      </c>
      <c r="L7" s="229"/>
      <c r="M7" s="219"/>
      <c r="N7" s="230" t="s">
        <v>28</v>
      </c>
      <c r="O7" s="231" t="s">
        <v>340</v>
      </c>
      <c r="P7" s="232" t="s">
        <v>28</v>
      </c>
      <c r="Q7" s="233" t="s">
        <v>340</v>
      </c>
      <c r="R7" s="231" t="s">
        <v>28</v>
      </c>
      <c r="S7" s="232" t="s">
        <v>340</v>
      </c>
      <c r="T7" s="232" t="s">
        <v>28</v>
      </c>
      <c r="U7" s="232" t="s">
        <v>340</v>
      </c>
      <c r="V7" s="232" t="s">
        <v>28</v>
      </c>
      <c r="W7" s="1360" t="s">
        <v>340</v>
      </c>
      <c r="X7" s="232" t="s">
        <v>28</v>
      </c>
      <c r="Y7" s="227"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75097</v>
      </c>
      <c r="E9" s="300">
        <v>73871</v>
      </c>
      <c r="F9" s="300">
        <v>56534</v>
      </c>
      <c r="G9" s="254">
        <v>38325</v>
      </c>
      <c r="H9" s="254">
        <v>36606</v>
      </c>
      <c r="I9" s="254">
        <v>35558</v>
      </c>
      <c r="J9" s="276">
        <v>17192</v>
      </c>
      <c r="K9" s="301">
        <v>13767</v>
      </c>
      <c r="L9" s="302"/>
      <c r="M9" s="222"/>
      <c r="N9" s="278">
        <v>-1.6325552285710532E-2</v>
      </c>
      <c r="O9" s="279">
        <v>-1226</v>
      </c>
      <c r="P9" s="280">
        <v>-0.23469291061444952</v>
      </c>
      <c r="Q9" s="279">
        <v>-17337</v>
      </c>
      <c r="R9" s="280">
        <v>-0.32208936215374817</v>
      </c>
      <c r="S9" s="279">
        <v>-18209</v>
      </c>
      <c r="T9" s="280">
        <v>-4.4853228962817959E-2</v>
      </c>
      <c r="U9" s="279">
        <v>-1719</v>
      </c>
      <c r="V9" s="280">
        <v>-2.862918647216306E-2</v>
      </c>
      <c r="W9" s="279">
        <v>-1048</v>
      </c>
      <c r="X9" s="280">
        <v>-0.51650824005849594</v>
      </c>
      <c r="Y9" s="276">
        <v>-18366</v>
      </c>
      <c r="Z9" s="280">
        <v>-0.45105466725148535</v>
      </c>
      <c r="AA9" s="279">
        <v>-11312</v>
      </c>
    </row>
    <row r="10" spans="1:29" x14ac:dyDescent="0.35">
      <c r="B10" s="303" t="s">
        <v>7</v>
      </c>
      <c r="C10" s="219"/>
      <c r="D10" s="253">
        <v>6000</v>
      </c>
      <c r="E10" s="254">
        <v>6236</v>
      </c>
      <c r="F10" s="254">
        <v>4811</v>
      </c>
      <c r="G10" s="254">
        <v>2779</v>
      </c>
      <c r="H10" s="254">
        <v>1565</v>
      </c>
      <c r="I10" s="254">
        <v>186</v>
      </c>
      <c r="J10" s="254">
        <v>86</v>
      </c>
      <c r="K10" s="257">
        <v>111</v>
      </c>
      <c r="M10" s="222"/>
      <c r="N10" s="256">
        <v>3.9333333333333442E-2</v>
      </c>
      <c r="O10" s="257">
        <v>236</v>
      </c>
      <c r="P10" s="258">
        <v>-0.22851186658114175</v>
      </c>
      <c r="Q10" s="257">
        <v>-1425</v>
      </c>
      <c r="R10" s="258">
        <v>-0.4223654125961338</v>
      </c>
      <c r="S10" s="257">
        <v>-2032</v>
      </c>
      <c r="T10" s="258">
        <v>-0.43684778697373161</v>
      </c>
      <c r="U10" s="257">
        <v>-1214</v>
      </c>
      <c r="V10" s="258">
        <v>-0.88115015974440891</v>
      </c>
      <c r="W10" s="257">
        <v>-1379</v>
      </c>
      <c r="X10" s="258">
        <v>-0.5376344086021505</v>
      </c>
      <c r="Y10" s="254">
        <v>-100</v>
      </c>
      <c r="Z10" s="258">
        <v>0.18085106382978733</v>
      </c>
      <c r="AA10" s="257">
        <v>17</v>
      </c>
    </row>
    <row r="11" spans="1:29" x14ac:dyDescent="0.35">
      <c r="B11" s="303" t="s">
        <v>37</v>
      </c>
      <c r="C11" s="219"/>
      <c r="D11" s="253">
        <v>3524</v>
      </c>
      <c r="E11" s="254">
        <v>5794</v>
      </c>
      <c r="F11" s="254">
        <v>3064</v>
      </c>
      <c r="G11" s="254">
        <v>2063</v>
      </c>
      <c r="H11" s="254">
        <v>2778</v>
      </c>
      <c r="I11" s="254">
        <v>1346</v>
      </c>
      <c r="J11" s="254">
        <v>445</v>
      </c>
      <c r="K11" s="257">
        <v>324</v>
      </c>
      <c r="M11" s="222"/>
      <c r="N11" s="256">
        <v>0.64415437003405218</v>
      </c>
      <c r="O11" s="257">
        <v>2270</v>
      </c>
      <c r="P11" s="258">
        <v>-0.47117707973765965</v>
      </c>
      <c r="Q11" s="257">
        <v>-2730</v>
      </c>
      <c r="R11" s="258">
        <v>-0.32669712793733685</v>
      </c>
      <c r="S11" s="257">
        <v>-1001</v>
      </c>
      <c r="T11" s="258">
        <v>0.34658264663111971</v>
      </c>
      <c r="U11" s="257">
        <v>715</v>
      </c>
      <c r="V11" s="258">
        <v>-0.51547876169906415</v>
      </c>
      <c r="W11" s="257">
        <v>-1432</v>
      </c>
      <c r="X11" s="258">
        <v>-0.66939078751857362</v>
      </c>
      <c r="Y11" s="254">
        <v>-901</v>
      </c>
      <c r="Z11" s="258">
        <v>-0.38752362948960306</v>
      </c>
      <c r="AA11" s="257">
        <v>-205</v>
      </c>
    </row>
    <row r="12" spans="1:29" x14ac:dyDescent="0.35">
      <c r="B12" s="303" t="s">
        <v>38</v>
      </c>
      <c r="C12" s="219"/>
      <c r="D12" s="253">
        <v>2811</v>
      </c>
      <c r="E12" s="254">
        <v>4317</v>
      </c>
      <c r="F12" s="254">
        <v>2454</v>
      </c>
      <c r="G12" s="254">
        <v>2514</v>
      </c>
      <c r="H12" s="254">
        <v>3293</v>
      </c>
      <c r="I12" s="254">
        <v>4117</v>
      </c>
      <c r="J12" s="254">
        <v>3750</v>
      </c>
      <c r="K12" s="257">
        <v>3645</v>
      </c>
      <c r="M12" s="222"/>
      <c r="N12" s="256">
        <v>0.53575240128068313</v>
      </c>
      <c r="O12" s="257">
        <v>1506</v>
      </c>
      <c r="P12" s="258">
        <v>-0.43154968728283527</v>
      </c>
      <c r="Q12" s="257">
        <v>-1863</v>
      </c>
      <c r="R12" s="258">
        <v>2.4449877750611249E-2</v>
      </c>
      <c r="S12" s="257">
        <v>60</v>
      </c>
      <c r="T12" s="258">
        <v>0.30986475735879071</v>
      </c>
      <c r="U12" s="257">
        <v>779</v>
      </c>
      <c r="V12" s="258">
        <v>0.25022775584573331</v>
      </c>
      <c r="W12" s="257">
        <v>824</v>
      </c>
      <c r="X12" s="258">
        <v>-8.9142579548214695E-2</v>
      </c>
      <c r="Y12" s="254">
        <v>-367</v>
      </c>
      <c r="Z12" s="258">
        <v>-0.14396430248943171</v>
      </c>
      <c r="AA12" s="257">
        <v>-613</v>
      </c>
    </row>
    <row r="13" spans="1:29" x14ac:dyDescent="0.35">
      <c r="B13" s="303" t="s">
        <v>6</v>
      </c>
      <c r="C13" s="219"/>
      <c r="D13" s="253">
        <v>8956</v>
      </c>
      <c r="E13" s="254">
        <v>9040</v>
      </c>
      <c r="F13" s="254">
        <v>8082</v>
      </c>
      <c r="G13" s="254">
        <v>9950</v>
      </c>
      <c r="H13" s="254">
        <v>7071</v>
      </c>
      <c r="I13" s="254">
        <v>5826</v>
      </c>
      <c r="J13" s="254">
        <v>7478</v>
      </c>
      <c r="K13" s="257">
        <v>8901</v>
      </c>
      <c r="L13" s="304"/>
      <c r="M13" s="219"/>
      <c r="N13" s="256">
        <v>9.3791871371147195E-3</v>
      </c>
      <c r="O13" s="257">
        <v>84</v>
      </c>
      <c r="P13" s="258">
        <v>-0.10597345132743363</v>
      </c>
      <c r="Q13" s="257">
        <v>-958</v>
      </c>
      <c r="R13" s="258">
        <v>0.23113090819104176</v>
      </c>
      <c r="S13" s="257">
        <v>1868</v>
      </c>
      <c r="T13" s="258">
        <v>-0.28934673366834174</v>
      </c>
      <c r="U13" s="257">
        <v>-2879</v>
      </c>
      <c r="V13" s="258">
        <v>-0.1760712770470938</v>
      </c>
      <c r="W13" s="257">
        <v>-1245</v>
      </c>
      <c r="X13" s="258">
        <v>0.28355647099210435</v>
      </c>
      <c r="Y13" s="254">
        <v>1652</v>
      </c>
      <c r="Z13" s="258">
        <v>0.35789473684210527</v>
      </c>
      <c r="AA13" s="257">
        <v>2346</v>
      </c>
      <c r="AC13" s="224"/>
    </row>
    <row r="14" spans="1:29" x14ac:dyDescent="0.35">
      <c r="B14" s="303" t="s">
        <v>5</v>
      </c>
      <c r="C14" s="219"/>
      <c r="D14" s="253">
        <v>4667</v>
      </c>
      <c r="E14" s="254">
        <v>3990</v>
      </c>
      <c r="F14" s="254">
        <v>3899</v>
      </c>
      <c r="G14" s="254">
        <v>1365</v>
      </c>
      <c r="H14" s="254">
        <v>873</v>
      </c>
      <c r="I14" s="254">
        <v>1583</v>
      </c>
      <c r="J14" s="254">
        <v>376</v>
      </c>
      <c r="K14" s="257">
        <v>424</v>
      </c>
      <c r="L14" s="304"/>
      <c r="M14" s="219"/>
      <c r="N14" s="256">
        <v>-0.14506106706663813</v>
      </c>
      <c r="O14" s="257">
        <v>-677</v>
      </c>
      <c r="P14" s="258">
        <v>-2.2807017543859609E-2</v>
      </c>
      <c r="Q14" s="257">
        <v>-91</v>
      </c>
      <c r="R14" s="258">
        <v>-0.64991023339317766</v>
      </c>
      <c r="S14" s="257">
        <v>-2534</v>
      </c>
      <c r="T14" s="258">
        <v>-0.36043956043956049</v>
      </c>
      <c r="U14" s="257">
        <v>-492</v>
      </c>
      <c r="V14" s="258">
        <v>0.81328751431844215</v>
      </c>
      <c r="W14" s="257">
        <v>710</v>
      </c>
      <c r="X14" s="258">
        <v>-0.76247631080227418</v>
      </c>
      <c r="Y14" s="254">
        <v>-1207</v>
      </c>
      <c r="Z14" s="258">
        <v>-0.4854368932038835</v>
      </c>
      <c r="AA14" s="257">
        <v>-400</v>
      </c>
      <c r="AC14" s="224"/>
    </row>
    <row r="15" spans="1:29" x14ac:dyDescent="0.35">
      <c r="B15" s="303" t="s">
        <v>4</v>
      </c>
      <c r="C15" s="219"/>
      <c r="D15" s="253">
        <v>1471</v>
      </c>
      <c r="E15" s="254">
        <v>1593</v>
      </c>
      <c r="F15" s="254">
        <v>119</v>
      </c>
      <c r="G15" s="254">
        <v>186</v>
      </c>
      <c r="H15" s="254">
        <v>207</v>
      </c>
      <c r="I15" s="254">
        <v>157</v>
      </c>
      <c r="J15" s="254">
        <v>151</v>
      </c>
      <c r="K15" s="257">
        <v>167</v>
      </c>
      <c r="M15" s="222"/>
      <c r="N15" s="256">
        <v>8.2936777702243392E-2</v>
      </c>
      <c r="O15" s="257">
        <v>122</v>
      </c>
      <c r="P15" s="258">
        <v>-0.92529817953546767</v>
      </c>
      <c r="Q15" s="257">
        <v>-1474</v>
      </c>
      <c r="R15" s="258">
        <v>0.56302521008403361</v>
      </c>
      <c r="S15" s="257">
        <v>67</v>
      </c>
      <c r="T15" s="258">
        <v>0.11290322580645151</v>
      </c>
      <c r="U15" s="257">
        <v>21</v>
      </c>
      <c r="V15" s="258">
        <v>-0.24154589371980673</v>
      </c>
      <c r="W15" s="257">
        <v>-50</v>
      </c>
      <c r="X15" s="258">
        <v>-3.8216560509554132E-2</v>
      </c>
      <c r="Y15" s="254">
        <v>-6</v>
      </c>
      <c r="Z15" s="258">
        <v>0.28461538461538471</v>
      </c>
      <c r="AA15" s="257">
        <v>37</v>
      </c>
      <c r="AC15" s="224"/>
    </row>
    <row r="16" spans="1:29" x14ac:dyDescent="0.35">
      <c r="B16" s="303" t="s">
        <v>40</v>
      </c>
      <c r="C16" s="219"/>
      <c r="D16" s="253">
        <v>7126</v>
      </c>
      <c r="E16" s="254">
        <v>5895</v>
      </c>
      <c r="F16" s="254">
        <v>4923</v>
      </c>
      <c r="G16" s="254">
        <v>3015</v>
      </c>
      <c r="H16" s="254">
        <v>2591</v>
      </c>
      <c r="I16" s="254">
        <v>2478</v>
      </c>
      <c r="J16" s="254">
        <v>2010</v>
      </c>
      <c r="K16" s="257">
        <v>3453</v>
      </c>
      <c r="M16" s="222"/>
      <c r="N16" s="256">
        <v>-0.17274768453550382</v>
      </c>
      <c r="O16" s="257">
        <v>-1231</v>
      </c>
      <c r="P16" s="258">
        <v>-0.16488549618320614</v>
      </c>
      <c r="Q16" s="257">
        <v>-972</v>
      </c>
      <c r="R16" s="258">
        <v>-0.38756855575868376</v>
      </c>
      <c r="S16" s="257">
        <v>-1908</v>
      </c>
      <c r="T16" s="258">
        <v>-0.14063018242122716</v>
      </c>
      <c r="U16" s="257">
        <v>-424</v>
      </c>
      <c r="V16" s="258">
        <v>-4.3612504824392162E-2</v>
      </c>
      <c r="W16" s="257">
        <v>-113</v>
      </c>
      <c r="X16" s="258">
        <v>-0.18886198547215494</v>
      </c>
      <c r="Y16" s="254">
        <v>-468</v>
      </c>
      <c r="Z16" s="258">
        <v>-0.11823289070480081</v>
      </c>
      <c r="AA16" s="257">
        <v>-463</v>
      </c>
      <c r="AC16" s="224"/>
    </row>
    <row r="17" spans="2:31" x14ac:dyDescent="0.35">
      <c r="B17" s="303" t="s">
        <v>41</v>
      </c>
      <c r="C17" s="219"/>
      <c r="D17" s="253">
        <v>75141</v>
      </c>
      <c r="E17" s="254">
        <v>76253</v>
      </c>
      <c r="F17" s="254">
        <v>73386</v>
      </c>
      <c r="G17" s="254">
        <v>78542</v>
      </c>
      <c r="H17" s="254">
        <v>69770</v>
      </c>
      <c r="I17" s="254">
        <v>48470</v>
      </c>
      <c r="J17" s="254">
        <v>39755</v>
      </c>
      <c r="K17" s="257">
        <v>38342</v>
      </c>
      <c r="L17" s="304"/>
      <c r="M17" s="219"/>
      <c r="N17" s="256">
        <v>1.4798844838370462E-2</v>
      </c>
      <c r="O17" s="257">
        <v>1112</v>
      </c>
      <c r="P17" s="258">
        <v>-3.7598520713939099E-2</v>
      </c>
      <c r="Q17" s="257">
        <v>-2867</v>
      </c>
      <c r="R17" s="258">
        <v>7.0258632436704493E-2</v>
      </c>
      <c r="S17" s="257">
        <v>5156</v>
      </c>
      <c r="T17" s="258">
        <v>-0.11168546764788267</v>
      </c>
      <c r="U17" s="257">
        <v>-8772</v>
      </c>
      <c r="V17" s="258">
        <v>-0.30528880607711051</v>
      </c>
      <c r="W17" s="257">
        <v>-21300</v>
      </c>
      <c r="X17" s="258">
        <v>-0.17980193934392408</v>
      </c>
      <c r="Y17" s="254">
        <v>-8715</v>
      </c>
      <c r="Z17" s="258">
        <v>-7.5762323731469183E-2</v>
      </c>
      <c r="AA17" s="257">
        <v>-3143</v>
      </c>
      <c r="AC17" s="224"/>
    </row>
    <row r="18" spans="2:31" x14ac:dyDescent="0.35">
      <c r="B18" s="303" t="s">
        <v>3</v>
      </c>
      <c r="C18" s="219"/>
      <c r="D18" s="253">
        <v>10677</v>
      </c>
      <c r="E18" s="254">
        <v>14865</v>
      </c>
      <c r="F18" s="254">
        <v>13381</v>
      </c>
      <c r="G18" s="254">
        <v>11826</v>
      </c>
      <c r="H18" s="254">
        <v>10571</v>
      </c>
      <c r="I18" s="254">
        <v>15501</v>
      </c>
      <c r="J18" s="254">
        <v>7989</v>
      </c>
      <c r="K18" s="257">
        <v>8314</v>
      </c>
      <c r="M18" s="222"/>
      <c r="N18" s="256">
        <v>0.39224501264400113</v>
      </c>
      <c r="O18" s="257">
        <v>4188</v>
      </c>
      <c r="P18" s="258">
        <v>-9.9831819710729852E-2</v>
      </c>
      <c r="Q18" s="257">
        <v>-1484</v>
      </c>
      <c r="R18" s="258">
        <v>-0.11620955085569096</v>
      </c>
      <c r="S18" s="257">
        <v>-1555</v>
      </c>
      <c r="T18" s="258">
        <v>-0.10612210383899878</v>
      </c>
      <c r="U18" s="257">
        <v>-1255</v>
      </c>
      <c r="V18" s="258">
        <v>0.46637025825371303</v>
      </c>
      <c r="W18" s="257">
        <v>4930</v>
      </c>
      <c r="X18" s="258">
        <v>-0.48461389587768533</v>
      </c>
      <c r="Y18" s="254">
        <v>-7512</v>
      </c>
      <c r="Z18" s="258">
        <v>-0.1617261544666263</v>
      </c>
      <c r="AA18" s="257">
        <v>-1604</v>
      </c>
      <c r="AC18" s="224"/>
    </row>
    <row r="19" spans="2:31" x14ac:dyDescent="0.35">
      <c r="B19" s="303" t="s">
        <v>2</v>
      </c>
      <c r="C19" s="219"/>
      <c r="D19" s="253">
        <v>4152</v>
      </c>
      <c r="E19" s="254">
        <v>7206</v>
      </c>
      <c r="F19" s="254">
        <v>5685</v>
      </c>
      <c r="G19" s="254">
        <v>5272</v>
      </c>
      <c r="H19" s="254">
        <v>6122</v>
      </c>
      <c r="I19" s="254">
        <v>5753</v>
      </c>
      <c r="J19" s="254">
        <v>3823</v>
      </c>
      <c r="K19" s="257">
        <v>3897</v>
      </c>
      <c r="M19" s="222"/>
      <c r="N19" s="256">
        <v>0.73554913294797686</v>
      </c>
      <c r="O19" s="257">
        <v>3054</v>
      </c>
      <c r="P19" s="258">
        <v>-0.21107410491257284</v>
      </c>
      <c r="Q19" s="257">
        <v>-1521</v>
      </c>
      <c r="R19" s="258">
        <v>-7.2647317502198772E-2</v>
      </c>
      <c r="S19" s="257">
        <v>-413</v>
      </c>
      <c r="T19" s="258">
        <v>0.16122913505311076</v>
      </c>
      <c r="U19" s="257">
        <v>850</v>
      </c>
      <c r="V19" s="258">
        <v>-6.0274420124142414E-2</v>
      </c>
      <c r="W19" s="257">
        <v>-369</v>
      </c>
      <c r="X19" s="258">
        <v>-0.33547714236050752</v>
      </c>
      <c r="Y19" s="254">
        <v>-1930</v>
      </c>
      <c r="Z19" s="258">
        <v>-0.13840371434888343</v>
      </c>
      <c r="AA19" s="257">
        <v>-626</v>
      </c>
      <c r="AC19" s="224"/>
    </row>
    <row r="20" spans="2:31" x14ac:dyDescent="0.35">
      <c r="B20" s="303" t="s">
        <v>35</v>
      </c>
      <c r="C20" s="219"/>
      <c r="D20" s="253">
        <v>7804</v>
      </c>
      <c r="E20" s="254">
        <v>8456</v>
      </c>
      <c r="F20" s="254">
        <v>4923</v>
      </c>
      <c r="G20" s="254">
        <v>4018</v>
      </c>
      <c r="H20" s="254">
        <v>3271</v>
      </c>
      <c r="I20" s="254">
        <v>1893</v>
      </c>
      <c r="J20" s="254">
        <v>1256</v>
      </c>
      <c r="K20" s="257">
        <v>1147</v>
      </c>
      <c r="M20" s="222"/>
      <c r="N20" s="256">
        <v>8.3546899026140542E-2</v>
      </c>
      <c r="O20" s="257">
        <v>652</v>
      </c>
      <c r="P20" s="258">
        <v>-0.41780983916745507</v>
      </c>
      <c r="Q20" s="257">
        <v>-3533</v>
      </c>
      <c r="R20" s="258">
        <v>-0.18383099735933373</v>
      </c>
      <c r="S20" s="257">
        <v>-905</v>
      </c>
      <c r="T20" s="258">
        <v>-0.18591338974614235</v>
      </c>
      <c r="U20" s="257">
        <v>-747</v>
      </c>
      <c r="V20" s="258">
        <v>-0.42127789666768567</v>
      </c>
      <c r="W20" s="257">
        <v>-1378</v>
      </c>
      <c r="X20" s="258">
        <v>-0.33650290544109873</v>
      </c>
      <c r="Y20" s="254">
        <v>-637</v>
      </c>
      <c r="Z20" s="258">
        <v>-0.16702977487291215</v>
      </c>
      <c r="AA20" s="257">
        <v>-230</v>
      </c>
      <c r="AC20" s="224"/>
    </row>
    <row r="21" spans="2:31" x14ac:dyDescent="0.35">
      <c r="B21" s="303" t="s">
        <v>42</v>
      </c>
      <c r="C21" s="219"/>
      <c r="D21" s="253">
        <v>19669</v>
      </c>
      <c r="E21" s="254">
        <v>28300</v>
      </c>
      <c r="F21" s="254">
        <v>28494</v>
      </c>
      <c r="G21" s="254">
        <v>10563</v>
      </c>
      <c r="H21" s="254">
        <v>9303</v>
      </c>
      <c r="I21" s="254">
        <v>8062</v>
      </c>
      <c r="J21" s="254">
        <v>10859</v>
      </c>
      <c r="K21" s="257">
        <v>12859</v>
      </c>
      <c r="M21" s="222"/>
      <c r="N21" s="256">
        <v>0.4388123442981342</v>
      </c>
      <c r="O21" s="257">
        <v>8631</v>
      </c>
      <c r="P21" s="258">
        <v>6.8551236749117006E-3</v>
      </c>
      <c r="Q21" s="257">
        <v>194</v>
      </c>
      <c r="R21" s="258">
        <v>-0.62929037692145717</v>
      </c>
      <c r="S21" s="257">
        <v>-17931</v>
      </c>
      <c r="T21" s="258">
        <v>-0.11928429423459241</v>
      </c>
      <c r="U21" s="257">
        <v>-1260</v>
      </c>
      <c r="V21" s="258">
        <v>-0.13339782865742233</v>
      </c>
      <c r="W21" s="257">
        <v>-1241</v>
      </c>
      <c r="X21" s="258">
        <v>0.34693624410816182</v>
      </c>
      <c r="Y21" s="254">
        <v>2797</v>
      </c>
      <c r="Z21" s="258">
        <v>-2.3020817504938451E-2</v>
      </c>
      <c r="AA21" s="257">
        <v>-303</v>
      </c>
      <c r="AC21" s="224"/>
    </row>
    <row r="22" spans="2:31" x14ac:dyDescent="0.35">
      <c r="B22" s="303" t="s">
        <v>43</v>
      </c>
      <c r="C22" s="219"/>
      <c r="D22" s="253">
        <v>4430</v>
      </c>
      <c r="E22" s="254">
        <v>6258</v>
      </c>
      <c r="F22" s="254">
        <v>4718</v>
      </c>
      <c r="G22" s="254">
        <v>5035</v>
      </c>
      <c r="H22" s="254">
        <v>6525</v>
      </c>
      <c r="I22" s="254">
        <v>7096</v>
      </c>
      <c r="J22" s="254">
        <v>6987</v>
      </c>
      <c r="K22" s="257">
        <v>5486</v>
      </c>
      <c r="M22" s="222"/>
      <c r="N22" s="256">
        <v>0.41264108352144468</v>
      </c>
      <c r="O22" s="257">
        <v>1828</v>
      </c>
      <c r="P22" s="258">
        <v>-0.24608501118568238</v>
      </c>
      <c r="Q22" s="257">
        <v>-1540</v>
      </c>
      <c r="R22" s="258">
        <v>6.7189487070792753E-2</v>
      </c>
      <c r="S22" s="257">
        <v>317</v>
      </c>
      <c r="T22" s="258">
        <v>0.29592850049652442</v>
      </c>
      <c r="U22" s="257">
        <v>1490</v>
      </c>
      <c r="V22" s="258">
        <v>8.7509578544061384E-2</v>
      </c>
      <c r="W22" s="257">
        <v>571</v>
      </c>
      <c r="X22" s="258">
        <v>-1.5360766629086808E-2</v>
      </c>
      <c r="Y22" s="254">
        <v>-109</v>
      </c>
      <c r="Z22" s="258">
        <v>-9.2773276004630367E-2</v>
      </c>
      <c r="AA22" s="257">
        <v>-561</v>
      </c>
      <c r="AC22" s="224"/>
    </row>
    <row r="23" spans="2:31" x14ac:dyDescent="0.35">
      <c r="B23" s="303" t="s">
        <v>44</v>
      </c>
      <c r="C23" s="219"/>
      <c r="D23" s="253">
        <v>1465</v>
      </c>
      <c r="E23" s="254">
        <v>836</v>
      </c>
      <c r="F23" s="254">
        <v>801</v>
      </c>
      <c r="G23" s="254">
        <v>1019</v>
      </c>
      <c r="H23" s="254">
        <v>768</v>
      </c>
      <c r="I23" s="254">
        <v>659</v>
      </c>
      <c r="J23" s="254">
        <v>458</v>
      </c>
      <c r="K23" s="257">
        <v>369</v>
      </c>
      <c r="L23" s="304"/>
      <c r="M23" s="219"/>
      <c r="N23" s="256">
        <v>-0.42935153583617747</v>
      </c>
      <c r="O23" s="257">
        <v>-629</v>
      </c>
      <c r="P23" s="258">
        <v>-4.186602870813394E-2</v>
      </c>
      <c r="Q23" s="257">
        <v>-35</v>
      </c>
      <c r="R23" s="258">
        <v>0.27215980024968789</v>
      </c>
      <c r="S23" s="257">
        <v>218</v>
      </c>
      <c r="T23" s="258">
        <v>-0.24631992149165849</v>
      </c>
      <c r="U23" s="257">
        <v>-251</v>
      </c>
      <c r="V23" s="258">
        <v>-0.14192708333333337</v>
      </c>
      <c r="W23" s="257">
        <v>-109</v>
      </c>
      <c r="X23" s="258">
        <v>-0.30500758725341426</v>
      </c>
      <c r="Y23" s="254">
        <v>-201</v>
      </c>
      <c r="Z23" s="258">
        <v>-0.36048526863084918</v>
      </c>
      <c r="AA23" s="257">
        <v>-208</v>
      </c>
      <c r="AC23" s="224"/>
    </row>
    <row r="24" spans="2:31" x14ac:dyDescent="0.35">
      <c r="B24" s="303" t="s">
        <v>45</v>
      </c>
      <c r="C24" s="219"/>
      <c r="D24" s="253">
        <v>13794</v>
      </c>
      <c r="E24" s="254">
        <v>13680</v>
      </c>
      <c r="F24" s="254">
        <v>13558</v>
      </c>
      <c r="G24" s="254">
        <v>13090</v>
      </c>
      <c r="H24" s="254">
        <v>13861</v>
      </c>
      <c r="I24" s="254">
        <v>14769</v>
      </c>
      <c r="J24" s="254">
        <v>14321</v>
      </c>
      <c r="K24" s="257">
        <v>13890</v>
      </c>
      <c r="M24" s="222"/>
      <c r="N24" s="256">
        <v>-8.2644628099173278E-3</v>
      </c>
      <c r="O24" s="257">
        <v>-114</v>
      </c>
      <c r="P24" s="258">
        <v>-8.9181286549707695E-3</v>
      </c>
      <c r="Q24" s="257">
        <v>-122</v>
      </c>
      <c r="R24" s="258">
        <v>-3.451836554064025E-2</v>
      </c>
      <c r="S24" s="257">
        <v>-468</v>
      </c>
      <c r="T24" s="258">
        <v>5.8899923605805871E-2</v>
      </c>
      <c r="U24" s="257">
        <v>771</v>
      </c>
      <c r="V24" s="258">
        <v>6.5507539138590198E-2</v>
      </c>
      <c r="W24" s="257">
        <v>908</v>
      </c>
      <c r="X24" s="258">
        <v>-3.0333807299072424E-2</v>
      </c>
      <c r="Y24" s="254">
        <v>-448</v>
      </c>
      <c r="Z24" s="258">
        <v>-3.0434175624738269E-2</v>
      </c>
      <c r="AA24" s="257">
        <v>-436</v>
      </c>
      <c r="AC24" s="224"/>
    </row>
    <row r="25" spans="2:31" x14ac:dyDescent="0.35">
      <c r="B25" s="303" t="s">
        <v>46</v>
      </c>
      <c r="C25" s="219"/>
      <c r="D25" s="253">
        <v>3067</v>
      </c>
      <c r="E25" s="254">
        <v>3116</v>
      </c>
      <c r="F25" s="254">
        <v>3168</v>
      </c>
      <c r="G25" s="254">
        <v>3686</v>
      </c>
      <c r="H25" s="254">
        <v>1997</v>
      </c>
      <c r="I25" s="254">
        <v>1466</v>
      </c>
      <c r="J25" s="254">
        <v>1072</v>
      </c>
      <c r="K25" s="257">
        <v>986</v>
      </c>
      <c r="M25" s="222"/>
      <c r="N25" s="256">
        <v>1.5976524290837846E-2</v>
      </c>
      <c r="O25" s="257">
        <v>49</v>
      </c>
      <c r="P25" s="258">
        <v>1.6688061617458283E-2</v>
      </c>
      <c r="Q25" s="257">
        <v>52</v>
      </c>
      <c r="R25" s="258">
        <v>0.16351010101010099</v>
      </c>
      <c r="S25" s="257">
        <v>518</v>
      </c>
      <c r="T25" s="258">
        <v>-0.45822029300054257</v>
      </c>
      <c r="U25" s="257">
        <v>-1689</v>
      </c>
      <c r="V25" s="258">
        <v>-0.26589884827240862</v>
      </c>
      <c r="W25" s="257">
        <v>-531</v>
      </c>
      <c r="X25" s="258">
        <v>-0.26875852660300137</v>
      </c>
      <c r="Y25" s="254">
        <v>-394</v>
      </c>
      <c r="Z25" s="258">
        <v>-0.3026874115983027</v>
      </c>
      <c r="AA25" s="257">
        <v>-428</v>
      </c>
      <c r="AC25" s="224"/>
    </row>
    <row r="26" spans="2:31" x14ac:dyDescent="0.35">
      <c r="B26" s="305" t="s">
        <v>1</v>
      </c>
      <c r="C26" s="219"/>
      <c r="D26" s="260">
        <v>186</v>
      </c>
      <c r="E26" s="261">
        <v>148</v>
      </c>
      <c r="F26" s="261">
        <v>243</v>
      </c>
      <c r="G26" s="261">
        <v>188</v>
      </c>
      <c r="H26" s="261">
        <v>251</v>
      </c>
      <c r="I26" s="261">
        <v>321</v>
      </c>
      <c r="J26" s="254">
        <v>325</v>
      </c>
      <c r="K26" s="265">
        <v>308</v>
      </c>
      <c r="L26" s="1221"/>
      <c r="M26" s="219"/>
      <c r="N26" s="264">
        <v>-0.20430107526881724</v>
      </c>
      <c r="O26" s="265">
        <v>-38</v>
      </c>
      <c r="P26" s="266">
        <v>0.64189189189189189</v>
      </c>
      <c r="Q26" s="265">
        <v>95</v>
      </c>
      <c r="R26" s="266">
        <v>-0.22633744855967075</v>
      </c>
      <c r="S26" s="265">
        <v>-55</v>
      </c>
      <c r="T26" s="266">
        <v>0.33510638297872331</v>
      </c>
      <c r="U26" s="265">
        <v>63</v>
      </c>
      <c r="V26" s="266">
        <v>0.2788844621513944</v>
      </c>
      <c r="W26" s="265">
        <v>70</v>
      </c>
      <c r="X26" s="266">
        <v>1.2461059190031154E-2</v>
      </c>
      <c r="Y26" s="261">
        <v>4</v>
      </c>
      <c r="Z26" s="266">
        <v>3.7037037037036979E-2</v>
      </c>
      <c r="AA26" s="257">
        <v>11</v>
      </c>
      <c r="AC26" s="224"/>
      <c r="AD26" s="224"/>
      <c r="AE26" s="286"/>
    </row>
    <row r="27" spans="2:31" x14ac:dyDescent="0.35">
      <c r="B27" s="235" t="s">
        <v>0</v>
      </c>
      <c r="C27" s="219"/>
      <c r="D27" s="1222">
        <f>SUM(D9:D26)</f>
        <v>250037</v>
      </c>
      <c r="E27" s="306">
        <f>SUM(E9:E26)</f>
        <v>269854</v>
      </c>
      <c r="F27" s="307">
        <f>SUM(F9:F26)</f>
        <v>232243</v>
      </c>
      <c r="G27" s="306">
        <f>SUM(G9:G26)</f>
        <v>193436</v>
      </c>
      <c r="H27" s="307">
        <v>177423</v>
      </c>
      <c r="I27" s="306">
        <v>155241</v>
      </c>
      <c r="J27" s="306">
        <f>SUM(J9:J26)</f>
        <v>118333</v>
      </c>
      <c r="K27" s="306">
        <f>SUM(K9:K26)</f>
        <v>116390</v>
      </c>
      <c r="L27" s="308"/>
      <c r="M27" s="222"/>
      <c r="N27" s="240">
        <f>E27/D27-1</f>
        <v>7.92562700720294E-2</v>
      </c>
      <c r="O27" s="241">
        <f>E27-D27</f>
        <v>19817</v>
      </c>
      <c r="P27" s="242">
        <f>F27/E27-1</f>
        <v>-0.13937536593861866</v>
      </c>
      <c r="Q27" s="243">
        <f>F27-E27</f>
        <v>-37611</v>
      </c>
      <c r="R27" s="242">
        <f t="shared" ref="R27" si="0">G27/F27-1</f>
        <v>-0.16709653251120593</v>
      </c>
      <c r="S27" s="237">
        <f t="shared" ref="S27" si="1">G27-F27</f>
        <v>-38807</v>
      </c>
      <c r="T27" s="242">
        <f t="shared" ref="T27" si="2">H27/G27-1</f>
        <v>-8.2781902024442244E-2</v>
      </c>
      <c r="U27" s="243">
        <f t="shared" ref="U27" si="3">H27-G27</f>
        <v>-16013</v>
      </c>
      <c r="V27" s="309">
        <f t="shared" ref="V27" si="4">I27/H27-1</f>
        <v>-0.12502324952232802</v>
      </c>
      <c r="W27" s="237">
        <f t="shared" ref="W27" si="5">I27-H27</f>
        <v>-22182</v>
      </c>
      <c r="X27" s="309">
        <f t="shared" ref="X27" si="6">J27/I27-1</f>
        <v>-0.23774647161510165</v>
      </c>
      <c r="Y27" s="237">
        <f t="shared" ref="Y27" si="7">J27-I27</f>
        <v>-36908</v>
      </c>
      <c r="Z27" s="242">
        <v>-0.13471760673848232</v>
      </c>
      <c r="AA27" s="243">
        <v>-18121</v>
      </c>
    </row>
    <row r="28" spans="2:31" x14ac:dyDescent="0.3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EVO_sinPIA!D9:K9</xm:f>
              <xm:sqref>L9</xm:sqref>
            </x14:sparkline>
            <x14:sparkline>
              <xm:f>EVO_sinPIA!D10:K10</xm:f>
              <xm:sqref>L10</xm:sqref>
            </x14:sparkline>
            <x14:sparkline>
              <xm:f>EVO_sinPIA!D11:K11</xm:f>
              <xm:sqref>L11</xm:sqref>
            </x14:sparkline>
            <x14:sparkline>
              <xm:f>EVO_sinPIA!D12:K12</xm:f>
              <xm:sqref>L12</xm:sqref>
            </x14:sparkline>
            <x14:sparkline>
              <xm:f>EVO_sinPIA!D13:K13</xm:f>
              <xm:sqref>L13</xm:sqref>
            </x14:sparkline>
            <x14:sparkline>
              <xm:f>EVO_sinPIA!D14:K14</xm:f>
              <xm:sqref>L14</xm:sqref>
            </x14:sparkline>
            <x14:sparkline>
              <xm:f>EVO_sinPIA!D15:K15</xm:f>
              <xm:sqref>L15</xm:sqref>
            </x14:sparkline>
            <x14:sparkline>
              <xm:f>EVO_sinPIA!D16:K16</xm:f>
              <xm:sqref>L16</xm:sqref>
            </x14:sparkline>
            <x14:sparkline>
              <xm:f>EVO_sinPIA!D17:K17</xm:f>
              <xm:sqref>L17</xm:sqref>
            </x14:sparkline>
            <x14:sparkline>
              <xm:f>EVO_sinPIA!D18:K18</xm:f>
              <xm:sqref>L18</xm:sqref>
            </x14:sparkline>
            <x14:sparkline>
              <xm:f>EVO_sinPIA!D19:K19</xm:f>
              <xm:sqref>L19</xm:sqref>
            </x14:sparkline>
            <x14:sparkline>
              <xm:f>EVO_sinPIA!D20:K20</xm:f>
              <xm:sqref>L20</xm:sqref>
            </x14:sparkline>
            <x14:sparkline>
              <xm:f>EVO_sinPIA!D21:K21</xm:f>
              <xm:sqref>L21</xm:sqref>
            </x14:sparkline>
            <x14:sparkline>
              <xm:f>EVO_sinPIA!D22:K22</xm:f>
              <xm:sqref>L22</xm:sqref>
            </x14:sparkline>
            <x14:sparkline>
              <xm:f>EVO_sinPIA!D23:K23</xm:f>
              <xm:sqref>L23</xm:sqref>
            </x14:sparkline>
            <x14:sparkline>
              <xm:f>EVO_sinPIA!D24:K24</xm:f>
              <xm:sqref>L24</xm:sqref>
            </x14:sparkline>
            <x14:sparkline>
              <xm:f>EVO_sinPIA!D25:K25</xm:f>
              <xm:sqref>L25</xm:sqref>
            </x14:sparkline>
            <x14:sparkline>
              <xm:f>EVO_sinPIA!D26:K26</xm:f>
              <xm:sqref>L26</xm:sqref>
            </x14:sparkline>
            <x14:sparkline>
              <xm:f>EVO_sinPIA!D27:K27</xm:f>
              <xm:sqref>L27</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54" t="s">
        <v>463</v>
      </c>
      <c r="C6" s="1554"/>
      <c r="D6" s="1554"/>
      <c r="E6" s="1554"/>
      <c r="F6" s="1554"/>
      <c r="G6" s="1554"/>
      <c r="H6" s="1554"/>
      <c r="I6" s="1554"/>
      <c r="J6" s="1554"/>
      <c r="K6" s="1554"/>
      <c r="L6" s="1554"/>
      <c r="M6" s="1554"/>
      <c r="N6" s="1554"/>
      <c r="O6" s="1016"/>
    </row>
    <row r="7" spans="1:17" s="621" customFormat="1" ht="24.75" customHeight="1" x14ac:dyDescent="0.25">
      <c r="A7" s="1015"/>
      <c r="B7" s="1554"/>
      <c r="C7" s="1554"/>
      <c r="D7" s="1554"/>
      <c r="E7" s="1554"/>
      <c r="F7" s="1554"/>
      <c r="G7" s="1554"/>
      <c r="H7" s="1554"/>
      <c r="I7" s="1554"/>
      <c r="J7" s="1554"/>
      <c r="K7" s="1554"/>
      <c r="L7" s="1554"/>
      <c r="M7" s="1554"/>
      <c r="N7" s="1554"/>
      <c r="O7" s="1016"/>
    </row>
    <row r="8" spans="1:17" s="621" customFormat="1" ht="15.75" customHeight="1" x14ac:dyDescent="0.25">
      <c r="A8" s="1015"/>
      <c r="B8" s="1693" t="s">
        <v>499</v>
      </c>
      <c r="C8" s="1693"/>
      <c r="D8" s="1693"/>
      <c r="E8" s="1693"/>
      <c r="F8" s="1693"/>
      <c r="G8" s="1693"/>
      <c r="H8" s="1693"/>
      <c r="I8" s="1693"/>
      <c r="J8" s="1693"/>
      <c r="K8" s="1693"/>
      <c r="L8" s="1693"/>
      <c r="M8" s="1693"/>
      <c r="N8" s="1693"/>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694" t="s">
        <v>33</v>
      </c>
      <c r="D11" s="1694"/>
      <c r="E11" s="1694"/>
      <c r="L11" s="101">
        <v>1</v>
      </c>
      <c r="M11" s="101">
        <v>3</v>
      </c>
      <c r="N11" s="101">
        <v>4</v>
      </c>
      <c r="O11" s="101">
        <v>5</v>
      </c>
      <c r="P11" s="101">
        <v>6</v>
      </c>
    </row>
    <row r="12" spans="1:17" s="101" customFormat="1" x14ac:dyDescent="0.3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138087</v>
      </c>
      <c r="D13" s="1019">
        <v>133484</v>
      </c>
      <c r="E13" s="1019">
        <v>4603</v>
      </c>
      <c r="F13" s="1020">
        <v>0.9666659424855345</v>
      </c>
      <c r="G13" s="1020">
        <v>3.3334057514465519E-2</v>
      </c>
      <c r="I13" s="101">
        <v>7</v>
      </c>
      <c r="J13" s="101">
        <v>1</v>
      </c>
      <c r="K13" s="101">
        <v>8</v>
      </c>
      <c r="L13" s="101" t="s">
        <v>4</v>
      </c>
      <c r="M13" s="1019">
        <v>41936</v>
      </c>
      <c r="N13" s="1019">
        <v>70</v>
      </c>
      <c r="O13" s="1020">
        <v>0.99833357139456269</v>
      </c>
      <c r="P13" s="1020">
        <v>1.6664286054373185E-3</v>
      </c>
      <c r="Q13" s="1020">
        <v>0.94604880691069071</v>
      </c>
    </row>
    <row r="14" spans="1:17" s="101" customFormat="1" x14ac:dyDescent="0.35">
      <c r="B14" s="101" t="s">
        <v>7</v>
      </c>
      <c r="C14" s="1019">
        <v>17080</v>
      </c>
      <c r="D14" s="1019">
        <v>17047</v>
      </c>
      <c r="E14" s="1019">
        <v>33</v>
      </c>
      <c r="F14" s="1020">
        <v>0.9980679156908665</v>
      </c>
      <c r="G14" s="1020">
        <v>1.9320843091334896E-3</v>
      </c>
      <c r="I14" s="101">
        <v>2</v>
      </c>
      <c r="J14" s="101">
        <v>2</v>
      </c>
      <c r="K14" s="101">
        <v>2</v>
      </c>
      <c r="L14" s="101" t="s">
        <v>7</v>
      </c>
      <c r="M14" s="1019">
        <v>17047</v>
      </c>
      <c r="N14" s="1019">
        <v>33</v>
      </c>
      <c r="O14" s="1020">
        <v>0.9980679156908665</v>
      </c>
      <c r="P14" s="1020">
        <v>1.9320843091334896E-3</v>
      </c>
      <c r="Q14" s="1020">
        <v>0.94604880691069071</v>
      </c>
    </row>
    <row r="15" spans="1:17" s="101" customFormat="1" x14ac:dyDescent="0.35">
      <c r="B15" s="101" t="s">
        <v>37</v>
      </c>
      <c r="C15" s="1019">
        <v>11491</v>
      </c>
      <c r="D15" s="1019">
        <v>11376</v>
      </c>
      <c r="E15" s="1019">
        <v>115</v>
      </c>
      <c r="F15" s="1020">
        <v>0.98999216778348276</v>
      </c>
      <c r="G15" s="1020">
        <v>1.0007832216517274E-2</v>
      </c>
      <c r="I15" s="101">
        <v>4</v>
      </c>
      <c r="J15" s="101">
        <v>3</v>
      </c>
      <c r="K15" s="101">
        <v>13</v>
      </c>
      <c r="L15" s="101" t="s">
        <v>35</v>
      </c>
      <c r="M15" s="1019">
        <v>29536</v>
      </c>
      <c r="N15" s="1019">
        <v>199</v>
      </c>
      <c r="O15" s="1020">
        <v>0.99330755002522275</v>
      </c>
      <c r="P15" s="1020">
        <v>6.6924499747771987E-3</v>
      </c>
      <c r="Q15" s="1020">
        <v>0.94604880691069071</v>
      </c>
    </row>
    <row r="16" spans="1:17" s="101" customFormat="1" x14ac:dyDescent="0.35">
      <c r="B16" s="101" t="s">
        <v>38</v>
      </c>
      <c r="C16" s="1019">
        <v>11843</v>
      </c>
      <c r="D16" s="1019">
        <v>10903</v>
      </c>
      <c r="E16" s="1019">
        <v>940</v>
      </c>
      <c r="F16" s="1020">
        <v>0.92062821920121596</v>
      </c>
      <c r="G16" s="1020">
        <v>7.9371780798784097E-2</v>
      </c>
      <c r="I16" s="101">
        <v>15</v>
      </c>
      <c r="J16" s="101">
        <v>4</v>
      </c>
      <c r="K16" s="101">
        <v>3</v>
      </c>
      <c r="L16" s="101" t="s">
        <v>37</v>
      </c>
      <c r="M16" s="1019">
        <v>11376</v>
      </c>
      <c r="N16" s="1019">
        <v>115</v>
      </c>
      <c r="O16" s="1020">
        <v>0.98999216778348276</v>
      </c>
      <c r="P16" s="1020">
        <v>1.0007832216517274E-2</v>
      </c>
      <c r="Q16" s="1020">
        <v>0.94604880691069071</v>
      </c>
    </row>
    <row r="17" spans="2:17" s="101" customFormat="1" x14ac:dyDescent="0.35">
      <c r="B17" s="101" t="s">
        <v>6</v>
      </c>
      <c r="C17" s="1019">
        <v>22459</v>
      </c>
      <c r="D17" s="1019">
        <v>19358</v>
      </c>
      <c r="E17" s="1019">
        <v>3101</v>
      </c>
      <c r="F17" s="1020">
        <v>0.86192617658845005</v>
      </c>
      <c r="G17" s="1020">
        <v>0.13807382341154995</v>
      </c>
      <c r="I17" s="101">
        <v>20</v>
      </c>
      <c r="J17" s="101">
        <v>5</v>
      </c>
      <c r="K17" s="101">
        <v>17</v>
      </c>
      <c r="L17" s="101" t="s">
        <v>44</v>
      </c>
      <c r="M17" s="1019">
        <v>6580</v>
      </c>
      <c r="N17" s="1019">
        <v>70</v>
      </c>
      <c r="O17" s="1020">
        <v>0.98947368421052628</v>
      </c>
      <c r="P17" s="1020">
        <v>1.0526315789473684E-2</v>
      </c>
      <c r="Q17" s="1020">
        <v>0.94604880691069071</v>
      </c>
    </row>
    <row r="18" spans="2:17" s="101" customFormat="1" x14ac:dyDescent="0.35">
      <c r="B18" s="101" t="s">
        <v>5</v>
      </c>
      <c r="C18" s="1019">
        <v>8037</v>
      </c>
      <c r="D18" s="1019">
        <v>7869</v>
      </c>
      <c r="E18" s="1019">
        <v>168</v>
      </c>
      <c r="F18" s="1020">
        <v>0.97909667786487498</v>
      </c>
      <c r="G18" s="1020">
        <v>2.0903322135125045E-2</v>
      </c>
      <c r="I18" s="101">
        <v>6</v>
      </c>
      <c r="J18" s="101">
        <v>6</v>
      </c>
      <c r="K18" s="101">
        <v>6</v>
      </c>
      <c r="L18" s="101" t="s">
        <v>5</v>
      </c>
      <c r="M18" s="1019">
        <v>7869</v>
      </c>
      <c r="N18" s="1019">
        <v>168</v>
      </c>
      <c r="O18" s="1020">
        <v>0.97909667786487498</v>
      </c>
      <c r="P18" s="1020">
        <v>2.0903322135125045E-2</v>
      </c>
      <c r="Q18" s="1020">
        <v>0.94604880691069071</v>
      </c>
    </row>
    <row r="19" spans="2:17" s="101" customFormat="1" x14ac:dyDescent="0.35">
      <c r="B19" s="101" t="s">
        <v>40</v>
      </c>
      <c r="C19" s="1019">
        <v>27115</v>
      </c>
      <c r="D19" s="1019">
        <v>26014</v>
      </c>
      <c r="E19" s="1019">
        <v>1101</v>
      </c>
      <c r="F19" s="1020">
        <v>0.95939516872579755</v>
      </c>
      <c r="G19" s="1020">
        <v>4.0604831274202474E-2</v>
      </c>
      <c r="I19" s="101">
        <v>8</v>
      </c>
      <c r="J19" s="101">
        <v>7</v>
      </c>
      <c r="K19" s="101">
        <v>1</v>
      </c>
      <c r="L19" s="101" t="s">
        <v>8</v>
      </c>
      <c r="M19" s="1019">
        <v>133484</v>
      </c>
      <c r="N19" s="1019">
        <v>4603</v>
      </c>
      <c r="O19" s="1020">
        <v>0.9666659424855345</v>
      </c>
      <c r="P19" s="1020">
        <v>3.3334057514465519E-2</v>
      </c>
      <c r="Q19" s="1020">
        <v>0.94604880691069071</v>
      </c>
    </row>
    <row r="20" spans="2:17" s="101" customFormat="1" x14ac:dyDescent="0.35">
      <c r="B20" s="101" t="s">
        <v>4</v>
      </c>
      <c r="C20" s="1019">
        <v>42006</v>
      </c>
      <c r="D20" s="1019">
        <v>41936</v>
      </c>
      <c r="E20" s="1019">
        <v>70</v>
      </c>
      <c r="F20" s="1020">
        <v>0.99833357139456269</v>
      </c>
      <c r="G20" s="1020">
        <v>1.6664286054373185E-3</v>
      </c>
      <c r="I20" s="101">
        <v>1</v>
      </c>
      <c r="J20" s="101">
        <v>8</v>
      </c>
      <c r="K20" s="101">
        <v>7</v>
      </c>
      <c r="L20" s="101" t="s">
        <v>40</v>
      </c>
      <c r="M20" s="1019">
        <v>26014</v>
      </c>
      <c r="N20" s="1019">
        <v>1101</v>
      </c>
      <c r="O20" s="1020">
        <v>0.95939516872579755</v>
      </c>
      <c r="P20" s="1020">
        <v>4.0604831274202474E-2</v>
      </c>
      <c r="Q20" s="1020">
        <v>0.94604880691069071</v>
      </c>
    </row>
    <row r="21" spans="2:17" s="101" customFormat="1" x14ac:dyDescent="0.35">
      <c r="B21" s="101" t="s">
        <v>41</v>
      </c>
      <c r="C21" s="1019">
        <v>104726</v>
      </c>
      <c r="D21" s="1019">
        <v>94378</v>
      </c>
      <c r="E21" s="1019">
        <v>10348</v>
      </c>
      <c r="F21" s="1020">
        <v>0.9011897714034719</v>
      </c>
      <c r="G21" s="1020">
        <v>9.8810228596528077E-2</v>
      </c>
      <c r="I21" s="101">
        <v>18</v>
      </c>
      <c r="J21" s="101">
        <v>9</v>
      </c>
      <c r="K21" s="101">
        <v>11</v>
      </c>
      <c r="L21" s="101" t="s">
        <v>3</v>
      </c>
      <c r="M21" s="1019">
        <v>65623</v>
      </c>
      <c r="N21" s="1019">
        <v>3009</v>
      </c>
      <c r="O21" s="1020">
        <v>0.95615747756148739</v>
      </c>
      <c r="P21" s="1020">
        <v>4.3842522438512645E-2</v>
      </c>
      <c r="Q21" s="1020">
        <v>0.94604880691069071</v>
      </c>
    </row>
    <row r="22" spans="2:17" s="101" customFormat="1" x14ac:dyDescent="0.35">
      <c r="B22" s="101" t="s">
        <v>39</v>
      </c>
      <c r="C22" s="1019">
        <v>619</v>
      </c>
      <c r="D22" s="1019">
        <v>591</v>
      </c>
      <c r="E22" s="1019">
        <v>28</v>
      </c>
      <c r="F22" s="1020">
        <v>0.95476575121163165</v>
      </c>
      <c r="G22" s="1020">
        <v>4.5234248788368334E-2</v>
      </c>
      <c r="I22" s="101">
        <v>10</v>
      </c>
      <c r="J22" s="101">
        <v>10</v>
      </c>
      <c r="K22" s="101">
        <v>10</v>
      </c>
      <c r="L22" s="101" t="s">
        <v>39</v>
      </c>
      <c r="M22" s="1019">
        <v>591</v>
      </c>
      <c r="N22" s="1019">
        <v>28</v>
      </c>
      <c r="O22" s="1020">
        <v>0.95476575121163165</v>
      </c>
      <c r="P22" s="1020">
        <v>4.5234248788368334E-2</v>
      </c>
      <c r="Q22" s="1020">
        <v>0.94604880691069071</v>
      </c>
    </row>
    <row r="23" spans="2:17" s="101" customFormat="1" x14ac:dyDescent="0.35">
      <c r="B23" s="101" t="s">
        <v>3</v>
      </c>
      <c r="C23" s="1019">
        <v>68632</v>
      </c>
      <c r="D23" s="1019">
        <v>65623</v>
      </c>
      <c r="E23" s="1019">
        <v>3009</v>
      </c>
      <c r="F23" s="1020">
        <v>0.95615747756148739</v>
      </c>
      <c r="G23" s="1020">
        <v>4.3842522438512645E-2</v>
      </c>
      <c r="I23" s="101">
        <v>9</v>
      </c>
      <c r="J23" s="101">
        <v>11</v>
      </c>
      <c r="K23" s="101">
        <v>14</v>
      </c>
      <c r="L23" s="101" t="s">
        <v>42</v>
      </c>
      <c r="M23" s="1019">
        <v>76388</v>
      </c>
      <c r="N23" s="1019">
        <v>4220</v>
      </c>
      <c r="O23" s="1020">
        <v>0.94764787614132595</v>
      </c>
      <c r="P23" s="1020">
        <v>5.2352123858674077E-2</v>
      </c>
      <c r="Q23" s="1020">
        <v>0.94604880691069071</v>
      </c>
    </row>
    <row r="24" spans="2:17" s="101" customFormat="1" x14ac:dyDescent="0.35">
      <c r="B24" s="101" t="s">
        <v>2</v>
      </c>
      <c r="C24" s="1019">
        <v>13754</v>
      </c>
      <c r="D24" s="1019">
        <v>12670</v>
      </c>
      <c r="E24" s="1019">
        <v>1084</v>
      </c>
      <c r="F24" s="1020">
        <v>0.92118656390868114</v>
      </c>
      <c r="G24" s="1020">
        <v>7.8813436091318884E-2</v>
      </c>
      <c r="I24" s="101">
        <v>14</v>
      </c>
      <c r="J24" s="101">
        <v>12</v>
      </c>
      <c r="K24" s="101">
        <v>20</v>
      </c>
      <c r="L24" s="101" t="s">
        <v>108</v>
      </c>
      <c r="M24" s="1019">
        <v>600811</v>
      </c>
      <c r="N24" s="1019">
        <v>34263</v>
      </c>
      <c r="O24" s="1020">
        <v>0.94604880691069071</v>
      </c>
      <c r="P24" s="1020">
        <v>5.3951193089309277E-2</v>
      </c>
      <c r="Q24" s="1020">
        <v>0.94604880691069071</v>
      </c>
    </row>
    <row r="25" spans="2:17" s="101" customFormat="1" x14ac:dyDescent="0.35">
      <c r="B25" s="101" t="s">
        <v>35</v>
      </c>
      <c r="C25" s="1019">
        <v>29735</v>
      </c>
      <c r="D25" s="1019">
        <v>29536</v>
      </c>
      <c r="E25" s="1019">
        <v>199</v>
      </c>
      <c r="F25" s="1020">
        <v>0.99330755002522275</v>
      </c>
      <c r="G25" s="1020">
        <v>6.6924499747771987E-3</v>
      </c>
      <c r="I25" s="101">
        <v>3</v>
      </c>
      <c r="J25" s="101">
        <v>13</v>
      </c>
      <c r="K25" s="101">
        <v>19</v>
      </c>
      <c r="L25" s="101" t="s">
        <v>46</v>
      </c>
      <c r="M25" s="1019">
        <v>4133</v>
      </c>
      <c r="N25" s="1019">
        <v>270</v>
      </c>
      <c r="O25" s="1020">
        <v>0.93867817397229159</v>
      </c>
      <c r="P25" s="1020">
        <v>6.132182602770838E-2</v>
      </c>
      <c r="Q25" s="1020">
        <v>0.94604880691069071</v>
      </c>
    </row>
    <row r="26" spans="2:17" s="101" customFormat="1" x14ac:dyDescent="0.35">
      <c r="B26" s="101" t="s">
        <v>42</v>
      </c>
      <c r="C26" s="1019">
        <v>80608</v>
      </c>
      <c r="D26" s="1019">
        <v>76388</v>
      </c>
      <c r="E26" s="1019">
        <v>4220</v>
      </c>
      <c r="F26" s="1020">
        <v>0.94764787614132595</v>
      </c>
      <c r="G26" s="1020">
        <v>5.2352123858674077E-2</v>
      </c>
      <c r="I26" s="101">
        <v>11</v>
      </c>
      <c r="J26" s="101">
        <v>14</v>
      </c>
      <c r="K26" s="101">
        <v>12</v>
      </c>
      <c r="L26" s="101" t="s">
        <v>2</v>
      </c>
      <c r="M26" s="1019">
        <v>12670</v>
      </c>
      <c r="N26" s="1019">
        <v>1084</v>
      </c>
      <c r="O26" s="1020">
        <v>0.92118656390868114</v>
      </c>
      <c r="P26" s="1020">
        <v>7.8813436091318884E-2</v>
      </c>
      <c r="Q26" s="1020">
        <v>0.94604880691069071</v>
      </c>
    </row>
    <row r="27" spans="2:17" s="101" customFormat="1" x14ac:dyDescent="0.35">
      <c r="B27" s="101" t="s">
        <v>47</v>
      </c>
      <c r="C27" s="1019">
        <v>934</v>
      </c>
      <c r="D27" s="1019">
        <v>857</v>
      </c>
      <c r="E27" s="1019">
        <v>77</v>
      </c>
      <c r="F27" s="1020">
        <v>0.91755888650963602</v>
      </c>
      <c r="G27" s="1020">
        <v>8.2441113490364024E-2</v>
      </c>
      <c r="I27" s="101">
        <v>17</v>
      </c>
      <c r="J27" s="101">
        <v>15</v>
      </c>
      <c r="K27" s="101">
        <v>4</v>
      </c>
      <c r="L27" s="101" t="s">
        <v>38</v>
      </c>
      <c r="M27" s="1019">
        <v>10903</v>
      </c>
      <c r="N27" s="1019">
        <v>940</v>
      </c>
      <c r="O27" s="1020">
        <v>0.92062821920121596</v>
      </c>
      <c r="P27" s="1020">
        <v>7.9371780798784097E-2</v>
      </c>
      <c r="Q27" s="1020">
        <v>0.94604880691069071</v>
      </c>
    </row>
    <row r="28" spans="2:17" s="101" customFormat="1" x14ac:dyDescent="0.35">
      <c r="B28" s="101" t="s">
        <v>43</v>
      </c>
      <c r="C28" s="1019">
        <v>19561</v>
      </c>
      <c r="D28" s="1019">
        <v>17993</v>
      </c>
      <c r="E28" s="1019">
        <v>1568</v>
      </c>
      <c r="F28" s="1020">
        <v>0.91984049895199627</v>
      </c>
      <c r="G28" s="1020">
        <v>8.0159501048003678E-2</v>
      </c>
      <c r="I28" s="101">
        <v>16</v>
      </c>
      <c r="J28" s="101">
        <v>16</v>
      </c>
      <c r="K28" s="101">
        <v>16</v>
      </c>
      <c r="L28" s="101" t="s">
        <v>43</v>
      </c>
      <c r="M28" s="1019">
        <v>17993</v>
      </c>
      <c r="N28" s="1019">
        <v>1568</v>
      </c>
      <c r="O28" s="1020">
        <v>0.91984049895199627</v>
      </c>
      <c r="P28" s="1020">
        <v>8.0159501048003678E-2</v>
      </c>
      <c r="Q28" s="1020">
        <v>0.94604880691069071</v>
      </c>
    </row>
    <row r="29" spans="2:17" s="101" customFormat="1" x14ac:dyDescent="0.35">
      <c r="B29" s="101" t="s">
        <v>44</v>
      </c>
      <c r="C29" s="1019">
        <v>6650</v>
      </c>
      <c r="D29" s="1019">
        <v>6580</v>
      </c>
      <c r="E29" s="1019">
        <v>70</v>
      </c>
      <c r="F29" s="1020">
        <v>0.98947368421052628</v>
      </c>
      <c r="G29" s="1020">
        <v>1.0526315789473684E-2</v>
      </c>
      <c r="I29" s="101">
        <v>5</v>
      </c>
      <c r="J29" s="101">
        <v>17</v>
      </c>
      <c r="K29" s="101">
        <v>15</v>
      </c>
      <c r="L29" s="101" t="s">
        <v>47</v>
      </c>
      <c r="M29" s="1019">
        <v>857</v>
      </c>
      <c r="N29" s="1019">
        <v>77</v>
      </c>
      <c r="O29" s="1020">
        <v>0.91755888650963602</v>
      </c>
      <c r="P29" s="1020">
        <v>8.2441113490364024E-2</v>
      </c>
      <c r="Q29" s="1020">
        <v>0.94604880691069071</v>
      </c>
    </row>
    <row r="30" spans="2:17" s="101" customFormat="1" x14ac:dyDescent="0.35">
      <c r="B30" s="101" t="s">
        <v>45</v>
      </c>
      <c r="C30" s="1019">
        <v>27334</v>
      </c>
      <c r="D30" s="1019">
        <v>24075</v>
      </c>
      <c r="E30" s="1019">
        <v>3259</v>
      </c>
      <c r="F30" s="1020">
        <v>0.88077120070242187</v>
      </c>
      <c r="G30" s="1020">
        <v>0.11922879929757811</v>
      </c>
      <c r="I30" s="101">
        <v>19</v>
      </c>
      <c r="J30" s="101">
        <v>18</v>
      </c>
      <c r="K30" s="101">
        <v>9</v>
      </c>
      <c r="L30" s="101" t="s">
        <v>41</v>
      </c>
      <c r="M30" s="1019">
        <v>94378</v>
      </c>
      <c r="N30" s="1019">
        <v>10348</v>
      </c>
      <c r="O30" s="1020">
        <v>0.9011897714034719</v>
      </c>
      <c r="P30" s="1020">
        <v>9.8810228596528077E-2</v>
      </c>
      <c r="Q30" s="1020">
        <v>0.94604880691069071</v>
      </c>
    </row>
    <row r="31" spans="2:17" s="101" customFormat="1" x14ac:dyDescent="0.35">
      <c r="B31" s="101" t="s">
        <v>46</v>
      </c>
      <c r="C31" s="1019">
        <v>4403</v>
      </c>
      <c r="D31" s="1019">
        <v>4133</v>
      </c>
      <c r="E31" s="1019">
        <v>270</v>
      </c>
      <c r="F31" s="1020">
        <v>0.93867817397229159</v>
      </c>
      <c r="G31" s="1020">
        <v>6.132182602770838E-2</v>
      </c>
      <c r="I31" s="101">
        <v>13</v>
      </c>
      <c r="J31" s="101">
        <v>19</v>
      </c>
      <c r="K31" s="101">
        <v>18</v>
      </c>
      <c r="L31" s="101" t="s">
        <v>45</v>
      </c>
      <c r="M31" s="1019">
        <v>24075</v>
      </c>
      <c r="N31" s="1019">
        <v>3259</v>
      </c>
      <c r="O31" s="1020">
        <v>0.88077120070242187</v>
      </c>
      <c r="P31" s="1020">
        <v>0.11922879929757811</v>
      </c>
      <c r="Q31" s="1020">
        <v>0.94604880691069071</v>
      </c>
    </row>
    <row r="32" spans="2:17" s="101" customFormat="1" x14ac:dyDescent="0.35">
      <c r="B32" s="104" t="s">
        <v>108</v>
      </c>
      <c r="C32" s="105">
        <v>635074</v>
      </c>
      <c r="D32" s="105">
        <v>600811</v>
      </c>
      <c r="E32" s="105">
        <v>34263</v>
      </c>
      <c r="F32" s="106">
        <v>0.94604880691069071</v>
      </c>
      <c r="G32" s="106">
        <v>5.3951193089309277E-2</v>
      </c>
      <c r="I32" s="101">
        <v>12</v>
      </c>
      <c r="J32" s="101">
        <v>20</v>
      </c>
      <c r="K32" s="101">
        <v>5</v>
      </c>
      <c r="L32" s="101" t="s">
        <v>6</v>
      </c>
      <c r="M32" s="1019">
        <v>19358</v>
      </c>
      <c r="N32" s="1019">
        <v>3101</v>
      </c>
      <c r="O32" s="1020">
        <v>0.86192617658845005</v>
      </c>
      <c r="P32" s="1020">
        <v>0.13807382341154995</v>
      </c>
      <c r="Q32" s="1020">
        <v>0.94604880691069071</v>
      </c>
    </row>
    <row r="33" spans="13:16" s="113" customFormat="1" x14ac:dyDescent="0.35">
      <c r="M33" s="1146"/>
      <c r="N33" s="1146"/>
      <c r="O33" s="1147"/>
      <c r="P33" s="1147"/>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54" t="s">
        <v>464</v>
      </c>
      <c r="C6" s="1554"/>
      <c r="D6" s="1554"/>
      <c r="E6" s="1554"/>
      <c r="F6" s="1554"/>
      <c r="G6" s="1554"/>
      <c r="H6" s="1554"/>
      <c r="I6" s="1554"/>
      <c r="J6" s="1554"/>
      <c r="K6" s="1554"/>
      <c r="L6" s="1554"/>
      <c r="M6" s="1554"/>
      <c r="N6" s="1554"/>
      <c r="O6" s="1016"/>
    </row>
    <row r="7" spans="1:17" s="621" customFormat="1" ht="24.75" customHeight="1" x14ac:dyDescent="0.25">
      <c r="A7" s="1015"/>
      <c r="B7" s="1554"/>
      <c r="C7" s="1554"/>
      <c r="D7" s="1554"/>
      <c r="E7" s="1554"/>
      <c r="F7" s="1554"/>
      <c r="G7" s="1554"/>
      <c r="H7" s="1554"/>
      <c r="I7" s="1554"/>
      <c r="J7" s="1554"/>
      <c r="K7" s="1554"/>
      <c r="L7" s="1554"/>
      <c r="M7" s="1554"/>
      <c r="N7" s="1554"/>
      <c r="O7" s="1016"/>
    </row>
    <row r="8" spans="1:17" s="621" customFormat="1" ht="15.75" customHeight="1" x14ac:dyDescent="0.25">
      <c r="A8" s="1015"/>
      <c r="B8" s="1693" t="s">
        <v>499</v>
      </c>
      <c r="C8" s="1693"/>
      <c r="D8" s="1693"/>
      <c r="E8" s="1693"/>
      <c r="F8" s="1693"/>
      <c r="G8" s="1693"/>
      <c r="H8" s="1693"/>
      <c r="I8" s="1693"/>
      <c r="J8" s="1693"/>
      <c r="K8" s="1693"/>
      <c r="L8" s="1693"/>
      <c r="M8" s="1693"/>
      <c r="N8" s="1693"/>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694" t="s">
        <v>48</v>
      </c>
      <c r="D11" s="1694"/>
      <c r="E11" s="1694"/>
      <c r="L11" s="101">
        <v>1</v>
      </c>
      <c r="M11" s="101">
        <v>3</v>
      </c>
      <c r="N11" s="101">
        <v>4</v>
      </c>
      <c r="O11" s="101">
        <v>5</v>
      </c>
      <c r="P11" s="101">
        <v>6</v>
      </c>
    </row>
    <row r="12" spans="1:17" s="101" customFormat="1" x14ac:dyDescent="0.3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107300</v>
      </c>
      <c r="D13" s="1019">
        <v>99754</v>
      </c>
      <c r="E13" s="1019">
        <v>7546</v>
      </c>
      <c r="F13" s="1020">
        <v>0.9296738117427773</v>
      </c>
      <c r="G13" s="1020">
        <v>7.0326188257222741E-2</v>
      </c>
      <c r="I13" s="101">
        <v>10</v>
      </c>
      <c r="J13" s="101">
        <v>1</v>
      </c>
      <c r="K13" s="101">
        <v>8</v>
      </c>
      <c r="L13" s="101" t="s">
        <v>4</v>
      </c>
      <c r="M13" s="1019">
        <v>50779</v>
      </c>
      <c r="N13" s="1019">
        <v>71</v>
      </c>
      <c r="O13" s="1020">
        <v>0.99860373647984269</v>
      </c>
      <c r="P13" s="1020">
        <v>1.3962635201573254E-3</v>
      </c>
      <c r="Q13" s="1020">
        <v>0.89755751723791777</v>
      </c>
    </row>
    <row r="14" spans="1:17" s="101" customFormat="1" x14ac:dyDescent="0.35">
      <c r="B14" s="101" t="s">
        <v>7</v>
      </c>
      <c r="C14" s="1019">
        <v>16705</v>
      </c>
      <c r="D14" s="1019">
        <v>16642</v>
      </c>
      <c r="E14" s="1019">
        <v>63</v>
      </c>
      <c r="F14" s="1020">
        <v>0.99622867404968574</v>
      </c>
      <c r="G14" s="1020">
        <v>3.7713259503142772E-3</v>
      </c>
      <c r="I14" s="101">
        <v>2</v>
      </c>
      <c r="J14" s="101">
        <v>2</v>
      </c>
      <c r="K14" s="101">
        <v>2</v>
      </c>
      <c r="L14" s="101" t="s">
        <v>7</v>
      </c>
      <c r="M14" s="1019">
        <v>16642</v>
      </c>
      <c r="N14" s="1019">
        <v>63</v>
      </c>
      <c r="O14" s="1020">
        <v>0.99622867404968574</v>
      </c>
      <c r="P14" s="1020">
        <v>3.7713259503142772E-3</v>
      </c>
      <c r="Q14" s="1020">
        <v>0.89755751723791777</v>
      </c>
    </row>
    <row r="15" spans="1:17" s="101" customFormat="1" x14ac:dyDescent="0.35">
      <c r="B15" s="101" t="s">
        <v>37</v>
      </c>
      <c r="C15" s="1019">
        <v>15387</v>
      </c>
      <c r="D15" s="1019">
        <v>15228</v>
      </c>
      <c r="E15" s="1019">
        <v>159</v>
      </c>
      <c r="F15" s="1020">
        <v>0.98966660167674014</v>
      </c>
      <c r="G15" s="1020">
        <v>1.0333398323259895E-2</v>
      </c>
      <c r="I15" s="101">
        <v>3</v>
      </c>
      <c r="J15" s="101">
        <v>3</v>
      </c>
      <c r="K15" s="101">
        <v>3</v>
      </c>
      <c r="L15" s="101" t="s">
        <v>37</v>
      </c>
      <c r="M15" s="1019">
        <v>15228</v>
      </c>
      <c r="N15" s="1019">
        <v>159</v>
      </c>
      <c r="O15" s="1020">
        <v>0.98966660167674014</v>
      </c>
      <c r="P15" s="1020">
        <v>1.0333398323259895E-2</v>
      </c>
      <c r="Q15" s="1020">
        <v>0.89755751723791777</v>
      </c>
    </row>
    <row r="16" spans="1:17" s="101" customFormat="1" x14ac:dyDescent="0.35">
      <c r="B16" s="101" t="s">
        <v>38</v>
      </c>
      <c r="C16" s="1019">
        <v>16461</v>
      </c>
      <c r="D16" s="1019">
        <v>14287</v>
      </c>
      <c r="E16" s="1019">
        <v>2174</v>
      </c>
      <c r="F16" s="1020">
        <v>0.86793025940100843</v>
      </c>
      <c r="G16" s="1020">
        <v>0.13206974059899157</v>
      </c>
      <c r="I16" s="101">
        <v>14</v>
      </c>
      <c r="J16" s="101">
        <v>4</v>
      </c>
      <c r="K16" s="101">
        <v>13</v>
      </c>
      <c r="L16" s="101" t="s">
        <v>35</v>
      </c>
      <c r="M16" s="1019">
        <v>29831</v>
      </c>
      <c r="N16" s="1019">
        <v>867</v>
      </c>
      <c r="O16" s="1020">
        <v>0.97175711772753925</v>
      </c>
      <c r="P16" s="1020">
        <v>2.8242882272460745E-2</v>
      </c>
      <c r="Q16" s="1020">
        <v>0.89755751723791777</v>
      </c>
    </row>
    <row r="17" spans="2:17" s="101" customFormat="1" x14ac:dyDescent="0.35">
      <c r="B17" s="101" t="s">
        <v>6</v>
      </c>
      <c r="C17" s="1019">
        <v>19236</v>
      </c>
      <c r="D17" s="1019">
        <v>15878</v>
      </c>
      <c r="E17" s="1019">
        <v>3358</v>
      </c>
      <c r="F17" s="1020">
        <v>0.82543148263672284</v>
      </c>
      <c r="G17" s="1020">
        <v>0.17456851736327719</v>
      </c>
      <c r="I17" s="101">
        <v>18</v>
      </c>
      <c r="J17" s="101">
        <v>5</v>
      </c>
      <c r="K17" s="101">
        <v>17</v>
      </c>
      <c r="L17" s="101" t="s">
        <v>44</v>
      </c>
      <c r="M17" s="1019">
        <v>7493</v>
      </c>
      <c r="N17" s="1019">
        <v>242</v>
      </c>
      <c r="O17" s="1020">
        <v>0.9687136393018746</v>
      </c>
      <c r="P17" s="1020">
        <v>3.1286360698125404E-2</v>
      </c>
      <c r="Q17" s="1020">
        <v>0.89755751723791777</v>
      </c>
    </row>
    <row r="18" spans="2:17" s="101" customFormat="1" x14ac:dyDescent="0.35">
      <c r="B18" s="101" t="s">
        <v>5</v>
      </c>
      <c r="C18" s="1019">
        <v>5313</v>
      </c>
      <c r="D18" s="1019">
        <v>5126</v>
      </c>
      <c r="E18" s="1019">
        <v>187</v>
      </c>
      <c r="F18" s="1020">
        <v>0.96480331262939956</v>
      </c>
      <c r="G18" s="1020">
        <v>3.5196687370600416E-2</v>
      </c>
      <c r="I18" s="101">
        <v>6</v>
      </c>
      <c r="J18" s="101">
        <v>6</v>
      </c>
      <c r="K18" s="101">
        <v>6</v>
      </c>
      <c r="L18" s="101" t="s">
        <v>5</v>
      </c>
      <c r="M18" s="1019">
        <v>5126</v>
      </c>
      <c r="N18" s="1019">
        <v>187</v>
      </c>
      <c r="O18" s="1020">
        <v>0.96480331262939956</v>
      </c>
      <c r="P18" s="1020">
        <v>3.5196687370600416E-2</v>
      </c>
      <c r="Q18" s="1020">
        <v>0.89755751723791777</v>
      </c>
    </row>
    <row r="19" spans="2:17" s="101" customFormat="1" x14ac:dyDescent="0.35">
      <c r="B19" s="101" t="s">
        <v>40</v>
      </c>
      <c r="C19" s="1019">
        <v>31511</v>
      </c>
      <c r="D19" s="1019">
        <v>29811</v>
      </c>
      <c r="E19" s="1019">
        <v>1700</v>
      </c>
      <c r="F19" s="1020">
        <v>0.94605058550982202</v>
      </c>
      <c r="G19" s="1020">
        <v>5.3949414490178031E-2</v>
      </c>
      <c r="I19" s="101">
        <v>7</v>
      </c>
      <c r="J19" s="101">
        <v>7</v>
      </c>
      <c r="K19" s="101">
        <v>7</v>
      </c>
      <c r="L19" s="101" t="s">
        <v>40</v>
      </c>
      <c r="M19" s="1019">
        <v>29811</v>
      </c>
      <c r="N19" s="1019">
        <v>1700</v>
      </c>
      <c r="O19" s="1020">
        <v>0.94605058550982202</v>
      </c>
      <c r="P19" s="1020">
        <v>5.3949414490178031E-2</v>
      </c>
      <c r="Q19" s="1020">
        <v>0.89755751723791777</v>
      </c>
    </row>
    <row r="20" spans="2:17" s="101" customFormat="1" x14ac:dyDescent="0.35">
      <c r="B20" s="101" t="s">
        <v>4</v>
      </c>
      <c r="C20" s="1019">
        <v>50850</v>
      </c>
      <c r="D20" s="1019">
        <v>50779</v>
      </c>
      <c r="E20" s="1019">
        <v>71</v>
      </c>
      <c r="F20" s="1020">
        <v>0.99860373647984269</v>
      </c>
      <c r="G20" s="1020">
        <v>1.3962635201573254E-3</v>
      </c>
      <c r="I20" s="101">
        <v>1</v>
      </c>
      <c r="J20" s="101">
        <v>8</v>
      </c>
      <c r="K20" s="101">
        <v>11</v>
      </c>
      <c r="L20" s="101" t="s">
        <v>3</v>
      </c>
      <c r="M20" s="1019">
        <v>61517</v>
      </c>
      <c r="N20" s="1019">
        <v>3752</v>
      </c>
      <c r="O20" s="1020">
        <v>0.94251482326985248</v>
      </c>
      <c r="P20" s="1020">
        <v>5.7485176730147546E-2</v>
      </c>
      <c r="Q20" s="1020">
        <v>0.89755751723791777</v>
      </c>
    </row>
    <row r="21" spans="2:17" s="101" customFormat="1" x14ac:dyDescent="0.35">
      <c r="B21" s="101" t="s">
        <v>41</v>
      </c>
      <c r="C21" s="1019">
        <v>125792</v>
      </c>
      <c r="D21" s="1019">
        <v>101242</v>
      </c>
      <c r="E21" s="1019">
        <v>24550</v>
      </c>
      <c r="F21" s="1020">
        <v>0.80483655558382095</v>
      </c>
      <c r="G21" s="1020">
        <v>0.19516344441617908</v>
      </c>
      <c r="I21" s="101">
        <v>19</v>
      </c>
      <c r="J21" s="101">
        <v>9</v>
      </c>
      <c r="K21" s="101">
        <v>10</v>
      </c>
      <c r="L21" s="101" t="s">
        <v>39</v>
      </c>
      <c r="M21" s="1019">
        <v>636</v>
      </c>
      <c r="N21" s="1019">
        <v>42</v>
      </c>
      <c r="O21" s="1020">
        <v>0.93805309734513276</v>
      </c>
      <c r="P21" s="1020">
        <v>6.1946902654867256E-2</v>
      </c>
      <c r="Q21" s="1020">
        <v>0.89755751723791777</v>
      </c>
    </row>
    <row r="22" spans="2:17" s="101" customFormat="1" x14ac:dyDescent="0.35">
      <c r="B22" s="101" t="s">
        <v>39</v>
      </c>
      <c r="C22" s="1019">
        <v>678</v>
      </c>
      <c r="D22" s="1019">
        <v>636</v>
      </c>
      <c r="E22" s="1019">
        <v>42</v>
      </c>
      <c r="F22" s="1020">
        <v>0.93805309734513276</v>
      </c>
      <c r="G22" s="1020">
        <v>6.1946902654867256E-2</v>
      </c>
      <c r="I22" s="101">
        <v>9</v>
      </c>
      <c r="J22" s="101">
        <v>10</v>
      </c>
      <c r="K22" s="101">
        <v>1</v>
      </c>
      <c r="L22" s="101" t="s">
        <v>8</v>
      </c>
      <c r="M22" s="1019">
        <v>99754</v>
      </c>
      <c r="N22" s="1019">
        <v>7546</v>
      </c>
      <c r="O22" s="1020">
        <v>0.9296738117427773</v>
      </c>
      <c r="P22" s="1020">
        <v>7.0326188257222741E-2</v>
      </c>
      <c r="Q22" s="1020">
        <v>0.89755751723791777</v>
      </c>
    </row>
    <row r="23" spans="2:17" s="101" customFormat="1" x14ac:dyDescent="0.35">
      <c r="B23" s="101" t="s">
        <v>3</v>
      </c>
      <c r="C23" s="1019">
        <v>65269</v>
      </c>
      <c r="D23" s="1019">
        <v>61517</v>
      </c>
      <c r="E23" s="1019">
        <v>3752</v>
      </c>
      <c r="F23" s="1020">
        <v>0.94251482326985248</v>
      </c>
      <c r="G23" s="1020">
        <v>5.7485176730147546E-2</v>
      </c>
      <c r="I23" s="101">
        <v>8</v>
      </c>
      <c r="J23" s="101">
        <v>11</v>
      </c>
      <c r="K23" s="101">
        <v>20</v>
      </c>
      <c r="L23" s="101" t="s">
        <v>108</v>
      </c>
      <c r="M23" s="1019">
        <v>572236</v>
      </c>
      <c r="N23" s="1019">
        <v>65312</v>
      </c>
      <c r="O23" s="1020">
        <v>0.89755751723791777</v>
      </c>
      <c r="P23" s="1020">
        <v>0.10244248276208223</v>
      </c>
      <c r="Q23" s="1020">
        <v>0.89755751723791777</v>
      </c>
    </row>
    <row r="24" spans="2:17" s="101" customFormat="1" x14ac:dyDescent="0.35">
      <c r="B24" s="101" t="s">
        <v>2</v>
      </c>
      <c r="C24" s="1019">
        <v>14576</v>
      </c>
      <c r="D24" s="1019">
        <v>12512</v>
      </c>
      <c r="E24" s="1019">
        <v>2064</v>
      </c>
      <c r="F24" s="1020">
        <v>0.858397365532382</v>
      </c>
      <c r="G24" s="1020">
        <v>0.141602634467618</v>
      </c>
      <c r="I24" s="101">
        <v>15</v>
      </c>
      <c r="J24" s="101">
        <v>12</v>
      </c>
      <c r="K24" s="101">
        <v>14</v>
      </c>
      <c r="L24" s="101" t="s">
        <v>42</v>
      </c>
      <c r="M24" s="1019">
        <v>60546</v>
      </c>
      <c r="N24" s="1019">
        <v>6970</v>
      </c>
      <c r="O24" s="1020">
        <v>0.89676521120919483</v>
      </c>
      <c r="P24" s="1020">
        <v>0.10323478879080514</v>
      </c>
      <c r="Q24" s="1020">
        <v>0.89755751723791777</v>
      </c>
    </row>
    <row r="25" spans="2:17" s="101" customFormat="1" x14ac:dyDescent="0.35">
      <c r="B25" s="101" t="s">
        <v>35</v>
      </c>
      <c r="C25" s="1019">
        <v>30698</v>
      </c>
      <c r="D25" s="1019">
        <v>29831</v>
      </c>
      <c r="E25" s="1019">
        <v>867</v>
      </c>
      <c r="F25" s="1020">
        <v>0.97175711772753925</v>
      </c>
      <c r="G25" s="1020">
        <v>2.8242882272460745E-2</v>
      </c>
      <c r="I25" s="101">
        <v>4</v>
      </c>
      <c r="J25" s="101">
        <v>13</v>
      </c>
      <c r="K25" s="101">
        <v>15</v>
      </c>
      <c r="L25" s="101" t="s">
        <v>47</v>
      </c>
      <c r="M25" s="1019">
        <v>606</v>
      </c>
      <c r="N25" s="1019">
        <v>86</v>
      </c>
      <c r="O25" s="1020">
        <v>0.87572254335260113</v>
      </c>
      <c r="P25" s="1020">
        <v>0.12427745664739884</v>
      </c>
      <c r="Q25" s="1020">
        <v>0.89755751723791777</v>
      </c>
    </row>
    <row r="26" spans="2:17" s="101" customFormat="1" x14ac:dyDescent="0.35">
      <c r="B26" s="101" t="s">
        <v>42</v>
      </c>
      <c r="C26" s="1019">
        <v>67516</v>
      </c>
      <c r="D26" s="1019">
        <v>60546</v>
      </c>
      <c r="E26" s="1019">
        <v>6970</v>
      </c>
      <c r="F26" s="1020">
        <v>0.89676521120919483</v>
      </c>
      <c r="G26" s="1020">
        <v>0.10323478879080514</v>
      </c>
      <c r="I26" s="101">
        <v>12</v>
      </c>
      <c r="J26" s="101">
        <v>14</v>
      </c>
      <c r="K26" s="101">
        <v>4</v>
      </c>
      <c r="L26" s="101" t="s">
        <v>38</v>
      </c>
      <c r="M26" s="1019">
        <v>14287</v>
      </c>
      <c r="N26" s="1019">
        <v>2174</v>
      </c>
      <c r="O26" s="1020">
        <v>0.86793025940100843</v>
      </c>
      <c r="P26" s="1020">
        <v>0.13206974059899157</v>
      </c>
      <c r="Q26" s="1020">
        <v>0.89755751723791777</v>
      </c>
    </row>
    <row r="27" spans="2:17" s="101" customFormat="1" x14ac:dyDescent="0.35">
      <c r="B27" s="101" t="s">
        <v>47</v>
      </c>
      <c r="C27" s="1019">
        <v>692</v>
      </c>
      <c r="D27" s="1019">
        <v>606</v>
      </c>
      <c r="E27" s="1019">
        <v>86</v>
      </c>
      <c r="F27" s="1020">
        <v>0.87572254335260113</v>
      </c>
      <c r="G27" s="1020">
        <v>0.12427745664739884</v>
      </c>
      <c r="I27" s="101">
        <v>13</v>
      </c>
      <c r="J27" s="101">
        <v>15</v>
      </c>
      <c r="K27" s="101">
        <v>12</v>
      </c>
      <c r="L27" s="101" t="s">
        <v>2</v>
      </c>
      <c r="M27" s="1019">
        <v>12512</v>
      </c>
      <c r="N27" s="1019">
        <v>2064</v>
      </c>
      <c r="O27" s="1020">
        <v>0.858397365532382</v>
      </c>
      <c r="P27" s="1020">
        <v>0.141602634467618</v>
      </c>
      <c r="Q27" s="1020">
        <v>0.89755751723791777</v>
      </c>
    </row>
    <row r="28" spans="2:17" s="101" customFormat="1" x14ac:dyDescent="0.35">
      <c r="B28" s="101" t="s">
        <v>43</v>
      </c>
      <c r="C28" s="1019">
        <v>18498</v>
      </c>
      <c r="D28" s="1019">
        <v>15742</v>
      </c>
      <c r="E28" s="1019">
        <v>2756</v>
      </c>
      <c r="F28" s="1020">
        <v>0.85101092009947021</v>
      </c>
      <c r="G28" s="1020">
        <v>0.14898907990052979</v>
      </c>
      <c r="I28" s="101">
        <v>16</v>
      </c>
      <c r="J28" s="101">
        <v>16</v>
      </c>
      <c r="K28" s="101">
        <v>16</v>
      </c>
      <c r="L28" s="101" t="s">
        <v>43</v>
      </c>
      <c r="M28" s="1019">
        <v>15742</v>
      </c>
      <c r="N28" s="1019">
        <v>2756</v>
      </c>
      <c r="O28" s="1020">
        <v>0.85101092009947021</v>
      </c>
      <c r="P28" s="1020">
        <v>0.14898907990052979</v>
      </c>
      <c r="Q28" s="1020">
        <v>0.89755751723791777</v>
      </c>
    </row>
    <row r="29" spans="2:17" s="101" customFormat="1" x14ac:dyDescent="0.35">
      <c r="B29" s="101" t="s">
        <v>44</v>
      </c>
      <c r="C29" s="1019">
        <v>7735</v>
      </c>
      <c r="D29" s="1019">
        <v>7493</v>
      </c>
      <c r="E29" s="1019">
        <v>242</v>
      </c>
      <c r="F29" s="1020">
        <v>0.9687136393018746</v>
      </c>
      <c r="G29" s="1020">
        <v>3.1286360698125404E-2</v>
      </c>
      <c r="I29" s="101">
        <v>5</v>
      </c>
      <c r="J29" s="101">
        <v>17</v>
      </c>
      <c r="K29" s="101">
        <v>19</v>
      </c>
      <c r="L29" s="101" t="s">
        <v>46</v>
      </c>
      <c r="M29" s="1019">
        <v>2980</v>
      </c>
      <c r="N29" s="1019">
        <v>610</v>
      </c>
      <c r="O29" s="1020">
        <v>0.83008356545961004</v>
      </c>
      <c r="P29" s="1020">
        <v>0.16991643454038996</v>
      </c>
      <c r="Q29" s="1020">
        <v>0.89755751723791777</v>
      </c>
    </row>
    <row r="30" spans="2:17" s="101" customFormat="1" x14ac:dyDescent="0.35">
      <c r="B30" s="101" t="s">
        <v>45</v>
      </c>
      <c r="C30" s="1019">
        <v>39741</v>
      </c>
      <c r="D30" s="1019">
        <v>31626</v>
      </c>
      <c r="E30" s="1019">
        <v>8115</v>
      </c>
      <c r="F30" s="1020">
        <v>0.79580282328074281</v>
      </c>
      <c r="G30" s="1020">
        <v>0.20419717671925719</v>
      </c>
      <c r="I30" s="101">
        <v>20</v>
      </c>
      <c r="J30" s="101">
        <v>18</v>
      </c>
      <c r="K30" s="101">
        <v>5</v>
      </c>
      <c r="L30" s="101" t="s">
        <v>6</v>
      </c>
      <c r="M30" s="1019">
        <v>15878</v>
      </c>
      <c r="N30" s="1019">
        <v>3358</v>
      </c>
      <c r="O30" s="1020">
        <v>0.82543148263672284</v>
      </c>
      <c r="P30" s="1020">
        <v>0.17456851736327719</v>
      </c>
      <c r="Q30" s="1020">
        <v>0.89755751723791777</v>
      </c>
    </row>
    <row r="31" spans="2:17" s="101" customFormat="1" x14ac:dyDescent="0.35">
      <c r="B31" s="101" t="s">
        <v>46</v>
      </c>
      <c r="C31" s="1019">
        <v>3590</v>
      </c>
      <c r="D31" s="1019">
        <v>2980</v>
      </c>
      <c r="E31" s="1019">
        <v>610</v>
      </c>
      <c r="F31" s="1020">
        <v>0.83008356545961004</v>
      </c>
      <c r="G31" s="1020">
        <v>0.16991643454038996</v>
      </c>
      <c r="I31" s="101">
        <v>17</v>
      </c>
      <c r="J31" s="101">
        <v>19</v>
      </c>
      <c r="K31" s="101">
        <v>9</v>
      </c>
      <c r="L31" s="101" t="s">
        <v>41</v>
      </c>
      <c r="M31" s="1019">
        <v>101242</v>
      </c>
      <c r="N31" s="1019">
        <v>24550</v>
      </c>
      <c r="O31" s="1020">
        <v>0.80483655558382095</v>
      </c>
      <c r="P31" s="1020">
        <v>0.19516344441617908</v>
      </c>
      <c r="Q31" s="1020">
        <v>0.89755751723791777</v>
      </c>
    </row>
    <row r="32" spans="2:17" s="101" customFormat="1" x14ac:dyDescent="0.35">
      <c r="B32" s="104" t="s">
        <v>108</v>
      </c>
      <c r="C32" s="105">
        <v>637548</v>
      </c>
      <c r="D32" s="105">
        <v>572236</v>
      </c>
      <c r="E32" s="105">
        <v>65312</v>
      </c>
      <c r="F32" s="106">
        <v>0.89755751723791777</v>
      </c>
      <c r="G32" s="106">
        <v>0.10244248276208223</v>
      </c>
      <c r="I32" s="101">
        <v>11</v>
      </c>
      <c r="J32" s="101">
        <v>20</v>
      </c>
      <c r="K32" s="101">
        <v>18</v>
      </c>
      <c r="L32" s="101" t="s">
        <v>45</v>
      </c>
      <c r="M32" s="1019">
        <v>31626</v>
      </c>
      <c r="N32" s="1019">
        <v>8115</v>
      </c>
      <c r="O32" s="1020">
        <v>0.79580282328074281</v>
      </c>
      <c r="P32" s="1020">
        <v>0.20419717671925719</v>
      </c>
      <c r="Q32" s="1020">
        <v>0.89755751723791777</v>
      </c>
    </row>
    <row r="33" spans="13:16" s="113" customFormat="1" x14ac:dyDescent="0.35">
      <c r="M33" s="1146"/>
      <c r="N33" s="1146"/>
      <c r="O33" s="1147"/>
      <c r="P33" s="1147"/>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3"/>
  <sheetViews>
    <sheetView topLeftCell="A2" zoomScale="80" zoomScaleNormal="80" workbookViewId="0">
      <selection activeCell="P26" sqref="P26"/>
    </sheetView>
  </sheetViews>
  <sheetFormatPr baseColWidth="10" defaultColWidth="11.453125" defaultRowHeight="14.5" x14ac:dyDescent="0.35"/>
  <cols>
    <col min="1" max="1" width="4.453125" style="1014" customWidth="1"/>
    <col min="2" max="2" width="28.7265625" style="1014" customWidth="1"/>
    <col min="3" max="3" width="0.54296875" style="1014" customWidth="1"/>
    <col min="4" max="4" width="13.453125" style="1014" customWidth="1"/>
    <col min="5" max="5" width="0.54296875" style="1014" customWidth="1"/>
    <col min="6" max="6" width="13.453125" style="1014" customWidth="1"/>
    <col min="7" max="7" width="10.453125" style="1014" customWidth="1"/>
    <col min="8" max="8" width="0.7265625" style="1014" customWidth="1"/>
    <col min="9" max="9" width="11.1796875" style="1014" customWidth="1"/>
    <col min="10" max="10" width="10.453125" style="1014" customWidth="1"/>
    <col min="11" max="11" width="0.7265625" style="1014" customWidth="1"/>
    <col min="12" max="12" width="9.54296875" style="1014" customWidth="1"/>
    <col min="13" max="13" width="11.453125" style="1014"/>
    <col min="14" max="14" width="9.54296875" style="1014" customWidth="1"/>
    <col min="15" max="15" width="11.453125" style="1014"/>
    <col min="16" max="16" width="9.54296875" style="1014" customWidth="1"/>
    <col min="17" max="16384" width="11.453125" style="1014"/>
  </cols>
  <sheetData>
    <row r="2" spans="1:19" s="965" customFormat="1" x14ac:dyDescent="0.35">
      <c r="B2" s="1749"/>
      <c r="C2" s="1749"/>
      <c r="D2" s="1156"/>
      <c r="E2" s="1157"/>
      <c r="F2" s="1155"/>
      <c r="G2" s="1157"/>
    </row>
    <row r="3" spans="1:19" s="965" customFormat="1" ht="38.25" customHeight="1" x14ac:dyDescent="0.35">
      <c r="B3" s="1155"/>
      <c r="C3" s="1155"/>
      <c r="D3" s="1155"/>
      <c r="E3" s="1157"/>
      <c r="F3" s="1155"/>
      <c r="G3" s="1157"/>
    </row>
    <row r="4" spans="1:19" s="967" customFormat="1" ht="37.5" customHeight="1" x14ac:dyDescent="0.25">
      <c r="B4" s="1770" t="s">
        <v>336</v>
      </c>
      <c r="C4" s="1770"/>
      <c r="D4" s="1770"/>
      <c r="E4" s="1770"/>
      <c r="F4" s="1770"/>
      <c r="G4" s="1770"/>
      <c r="H4" s="1770"/>
      <c r="I4" s="1770"/>
      <c r="J4" s="1770"/>
      <c r="K4" s="1770"/>
      <c r="L4" s="1770"/>
      <c r="M4" s="1770"/>
      <c r="N4" s="1770"/>
      <c r="O4" s="1770"/>
      <c r="P4" s="1770"/>
      <c r="Q4" s="1770"/>
    </row>
    <row r="5" spans="1:19" s="967" customFormat="1" ht="15.5" x14ac:dyDescent="0.25">
      <c r="B5" s="1475" t="str">
        <f>porsaad!$B$6</f>
        <v>Situación a 31 de agosto de 2025</v>
      </c>
      <c r="C5" s="1475"/>
      <c r="D5" s="1475"/>
      <c r="E5" s="1475"/>
      <c r="F5" s="1475"/>
      <c r="G5" s="1475"/>
      <c r="H5" s="1475"/>
      <c r="I5" s="1475"/>
      <c r="J5" s="1475"/>
      <c r="K5" s="1475"/>
      <c r="L5" s="1475"/>
      <c r="M5" s="1475"/>
      <c r="N5" s="1475"/>
      <c r="O5" s="1475"/>
      <c r="P5" s="1475"/>
      <c r="Q5" s="1475"/>
    </row>
    <row r="6" spans="1:19" s="967" customFormat="1" ht="6" customHeight="1" x14ac:dyDescent="0.25">
      <c r="B6" s="968"/>
      <c r="C6" s="968"/>
      <c r="D6" s="1158"/>
      <c r="E6" s="1158"/>
      <c r="F6" s="1158"/>
      <c r="G6" s="1158"/>
      <c r="H6" s="968"/>
      <c r="I6" s="968"/>
      <c r="J6" s="968"/>
      <c r="K6" s="968"/>
      <c r="L6" s="968"/>
      <c r="M6" s="968"/>
      <c r="N6" s="968"/>
      <c r="O6" s="968"/>
      <c r="P6" s="968"/>
      <c r="Q6" s="968"/>
    </row>
    <row r="7" spans="1:19" s="972" customFormat="1" ht="4.5" customHeight="1" x14ac:dyDescent="0.25">
      <c r="A7" s="1148"/>
      <c r="B7" s="1750" t="s">
        <v>12</v>
      </c>
      <c r="C7" s="1149"/>
      <c r="D7" s="1750" t="s">
        <v>273</v>
      </c>
      <c r="E7" s="1150"/>
      <c r="F7" s="1753" t="s">
        <v>465</v>
      </c>
      <c r="G7" s="1754"/>
      <c r="H7" s="1151"/>
      <c r="I7" s="1753" t="s">
        <v>274</v>
      </c>
      <c r="J7" s="1757"/>
      <c r="K7" s="1159"/>
      <c r="L7" s="1159"/>
      <c r="M7" s="1159"/>
      <c r="N7" s="1159"/>
      <c r="O7" s="1159"/>
      <c r="P7" s="1159"/>
      <c r="Q7" s="1160"/>
    </row>
    <row r="8" spans="1:19" s="972" customFormat="1" ht="15" customHeight="1" x14ac:dyDescent="0.25">
      <c r="A8" s="1148"/>
      <c r="B8" s="1751"/>
      <c r="C8" s="1149"/>
      <c r="D8" s="1751"/>
      <c r="E8" s="1150"/>
      <c r="F8" s="1755"/>
      <c r="G8" s="1756"/>
      <c r="H8" s="1151"/>
      <c r="I8" s="1755"/>
      <c r="J8" s="1758"/>
      <c r="K8" s="1152"/>
      <c r="L8" s="1761" t="s">
        <v>133</v>
      </c>
      <c r="M8" s="1762"/>
      <c r="N8" s="1765" t="s">
        <v>134</v>
      </c>
      <c r="O8" s="1739"/>
      <c r="P8" s="1739"/>
      <c r="Q8" s="1739"/>
    </row>
    <row r="9" spans="1:19" s="972" customFormat="1" ht="44.25" customHeight="1" x14ac:dyDescent="0.25">
      <c r="A9" s="1148"/>
      <c r="B9" s="1751"/>
      <c r="C9" s="1149"/>
      <c r="D9" s="1751"/>
      <c r="E9" s="1150"/>
      <c r="F9" s="1755"/>
      <c r="G9" s="1756"/>
      <c r="H9" s="1151"/>
      <c r="I9" s="1759"/>
      <c r="J9" s="1760"/>
      <c r="K9" s="1152"/>
      <c r="L9" s="1763"/>
      <c r="M9" s="1764"/>
      <c r="N9" s="1766" t="s">
        <v>468</v>
      </c>
      <c r="O9" s="1767"/>
      <c r="P9" s="1768" t="s">
        <v>469</v>
      </c>
      <c r="Q9" s="1769"/>
    </row>
    <row r="10" spans="1:19" s="972" customFormat="1" ht="72.5" x14ac:dyDescent="0.25">
      <c r="A10" s="1148"/>
      <c r="B10" s="1752"/>
      <c r="C10" s="1151"/>
      <c r="D10" s="1193" t="s">
        <v>9</v>
      </c>
      <c r="E10" s="1161"/>
      <c r="F10" s="1194" t="s">
        <v>9</v>
      </c>
      <c r="G10" s="1195" t="s">
        <v>275</v>
      </c>
      <c r="H10" s="1151"/>
      <c r="I10" s="1194" t="s">
        <v>9</v>
      </c>
      <c r="J10" s="1191" t="s">
        <v>275</v>
      </c>
      <c r="K10" s="1162"/>
      <c r="L10" s="1196" t="s">
        <v>9</v>
      </c>
      <c r="M10" s="1192" t="s">
        <v>470</v>
      </c>
      <c r="N10" s="1145" t="s">
        <v>9</v>
      </c>
      <c r="O10" s="1198" t="s">
        <v>470</v>
      </c>
      <c r="P10" s="1197" t="s">
        <v>9</v>
      </c>
      <c r="Q10" s="1144" t="s">
        <v>470</v>
      </c>
    </row>
    <row r="11" spans="1:19" s="961" customFormat="1" ht="9" customHeight="1" x14ac:dyDescent="0.35">
      <c r="A11" s="1153"/>
      <c r="B11" s="1154"/>
      <c r="D11" s="127"/>
      <c r="E11" s="1154"/>
      <c r="F11" s="127"/>
      <c r="G11" s="1154"/>
      <c r="I11" s="1154"/>
      <c r="J11" s="1154"/>
    </row>
    <row r="12" spans="1:19" s="962" customFormat="1" x14ac:dyDescent="0.25">
      <c r="A12" s="1163"/>
      <c r="B12" s="1164" t="s">
        <v>8</v>
      </c>
      <c r="D12" s="1165">
        <f>'41benpresaad'!D10</f>
        <v>305669</v>
      </c>
      <c r="E12" s="1166">
        <v>53364</v>
      </c>
      <c r="F12" s="1167">
        <f>D12-I12</f>
        <v>298306</v>
      </c>
      <c r="G12" s="1168">
        <f>F12*100/D12</f>
        <v>97.591185236317713</v>
      </c>
      <c r="I12" s="1167">
        <f>L12+N12+P12</f>
        <v>7363</v>
      </c>
      <c r="J12" s="1168">
        <f t="shared" ref="J12:J29" si="0">I12*100/D12</f>
        <v>2.4088147636822836</v>
      </c>
      <c r="L12" s="1167">
        <v>0</v>
      </c>
      <c r="M12" s="1169">
        <f>L12/$I12*100</f>
        <v>0</v>
      </c>
      <c r="N12" s="1167">
        <v>6214</v>
      </c>
      <c r="O12" s="1126">
        <f>N12/$I12*100</f>
        <v>84.394947711530619</v>
      </c>
      <c r="P12" s="1167">
        <v>1149</v>
      </c>
      <c r="Q12" s="1126">
        <f>P12/$I12*100</f>
        <v>15.605052288469373</v>
      </c>
      <c r="R12" s="1170"/>
      <c r="S12" s="1170"/>
    </row>
    <row r="13" spans="1:19" s="962" customFormat="1" x14ac:dyDescent="0.25">
      <c r="A13" s="1163"/>
      <c r="B13" s="1171" t="s">
        <v>7</v>
      </c>
      <c r="D13" s="1172">
        <f>'41benpresaad'!D11</f>
        <v>47607</v>
      </c>
      <c r="E13" s="1166">
        <v>5161</v>
      </c>
      <c r="F13" s="1173">
        <f t="shared" ref="F13:F29" si="1">D13-I13</f>
        <v>47010</v>
      </c>
      <c r="G13" s="1174">
        <f t="shared" ref="G13:G29" si="2">F13*100/D13</f>
        <v>98.745982733631607</v>
      </c>
      <c r="I13" s="1173">
        <f t="shared" ref="I13:I29" si="3">L13+N13+P13</f>
        <v>597</v>
      </c>
      <c r="J13" s="1174">
        <f t="shared" si="0"/>
        <v>1.2540172663683913</v>
      </c>
      <c r="L13" s="1173">
        <v>0</v>
      </c>
      <c r="M13" s="1175">
        <f>L13/$I13*100</f>
        <v>0</v>
      </c>
      <c r="N13" s="1173">
        <v>314</v>
      </c>
      <c r="O13" s="1127">
        <f>N13/$I13*100</f>
        <v>52.596314907872696</v>
      </c>
      <c r="P13" s="1173">
        <v>283</v>
      </c>
      <c r="Q13" s="1127">
        <f>P13/$I13*100</f>
        <v>47.403685092127304</v>
      </c>
      <c r="R13" s="1170"/>
      <c r="S13" s="1170"/>
    </row>
    <row r="14" spans="1:19" s="962" customFormat="1" x14ac:dyDescent="0.25">
      <c r="A14" s="1163"/>
      <c r="B14" s="1171" t="s">
        <v>37</v>
      </c>
      <c r="D14" s="1172">
        <f>'41benpresaad'!D12</f>
        <v>34630</v>
      </c>
      <c r="E14" s="1166">
        <v>3593</v>
      </c>
      <c r="F14" s="1173">
        <f t="shared" si="1"/>
        <v>33784</v>
      </c>
      <c r="G14" s="1174">
        <f t="shared" si="2"/>
        <v>97.557031475599189</v>
      </c>
      <c r="I14" s="1173">
        <f t="shared" si="3"/>
        <v>846</v>
      </c>
      <c r="J14" s="1174">
        <f t="shared" si="0"/>
        <v>2.4429685244008086</v>
      </c>
      <c r="L14" s="1173">
        <v>3</v>
      </c>
      <c r="M14" s="1175">
        <f>L14/$I14*100</f>
        <v>0.3546099290780142</v>
      </c>
      <c r="N14" s="1173">
        <v>212</v>
      </c>
      <c r="O14" s="1127">
        <f>N14/$I14*100</f>
        <v>25.059101654846334</v>
      </c>
      <c r="P14" s="1173">
        <v>631</v>
      </c>
      <c r="Q14" s="1127">
        <f>P14/$I14*100</f>
        <v>74.586288416075647</v>
      </c>
      <c r="R14" s="1170"/>
      <c r="S14" s="1170"/>
    </row>
    <row r="15" spans="1:19" s="962" customFormat="1" x14ac:dyDescent="0.25">
      <c r="A15" s="1163"/>
      <c r="B15" s="1171" t="s">
        <v>38</v>
      </c>
      <c r="D15" s="1172">
        <f>'41benpresaad'!D13</f>
        <v>33401</v>
      </c>
      <c r="E15" s="1166">
        <v>2742</v>
      </c>
      <c r="F15" s="1173">
        <f t="shared" si="1"/>
        <v>33401</v>
      </c>
      <c r="G15" s="1174">
        <f t="shared" si="2"/>
        <v>100</v>
      </c>
      <c r="I15" s="1173">
        <f t="shared" si="3"/>
        <v>0</v>
      </c>
      <c r="J15" s="1174">
        <f t="shared" si="0"/>
        <v>0</v>
      </c>
      <c r="L15" s="1173">
        <v>0</v>
      </c>
      <c r="M15" s="1175" t="s">
        <v>363</v>
      </c>
      <c r="N15" s="1173">
        <v>0</v>
      </c>
      <c r="O15" s="1127" t="s">
        <v>363</v>
      </c>
      <c r="P15" s="1173">
        <v>0</v>
      </c>
      <c r="Q15" s="1127" t="s">
        <v>363</v>
      </c>
      <c r="R15" s="1170"/>
      <c r="S15" s="1170"/>
    </row>
    <row r="16" spans="1:19" s="962" customFormat="1" x14ac:dyDescent="0.25">
      <c r="A16" s="1163"/>
      <c r="B16" s="1171" t="s">
        <v>6</v>
      </c>
      <c r="D16" s="1172">
        <f>'41benpresaad'!D14</f>
        <v>54256</v>
      </c>
      <c r="E16" s="1166">
        <v>7296</v>
      </c>
      <c r="F16" s="1173">
        <f t="shared" si="1"/>
        <v>42565</v>
      </c>
      <c r="G16" s="1174">
        <f t="shared" si="2"/>
        <v>78.452152757298734</v>
      </c>
      <c r="I16" s="1173">
        <f t="shared" si="3"/>
        <v>11691</v>
      </c>
      <c r="J16" s="1174">
        <f t="shared" si="0"/>
        <v>21.54784724270127</v>
      </c>
      <c r="L16" s="1173">
        <v>10621</v>
      </c>
      <c r="M16" s="1175">
        <f>L16/$I16*100</f>
        <v>90.847660593619025</v>
      </c>
      <c r="N16" s="1173">
        <v>95</v>
      </c>
      <c r="O16" s="1127">
        <f>N16/$I16*100</f>
        <v>0.81259088187494655</v>
      </c>
      <c r="P16" s="1173">
        <v>975</v>
      </c>
      <c r="Q16" s="1127">
        <f>P16/$I16*100</f>
        <v>8.3397485245060299</v>
      </c>
      <c r="R16" s="1170"/>
      <c r="S16" s="1170"/>
    </row>
    <row r="17" spans="1:19" s="962" customFormat="1" x14ac:dyDescent="0.25">
      <c r="A17" s="1163"/>
      <c r="B17" s="1171" t="s">
        <v>5</v>
      </c>
      <c r="D17" s="1172">
        <f>'41benpresaad'!D15</f>
        <v>18123</v>
      </c>
      <c r="E17" s="1166">
        <v>3462</v>
      </c>
      <c r="F17" s="1173">
        <f t="shared" si="1"/>
        <v>18122</v>
      </c>
      <c r="G17" s="1174">
        <f t="shared" si="2"/>
        <v>99.994482149754461</v>
      </c>
      <c r="I17" s="1173">
        <f t="shared" si="3"/>
        <v>1</v>
      </c>
      <c r="J17" s="1174">
        <f t="shared" si="0"/>
        <v>5.5178502455443361E-3</v>
      </c>
      <c r="L17" s="1173">
        <v>0</v>
      </c>
      <c r="M17" s="1175" t="s">
        <v>363</v>
      </c>
      <c r="N17" s="1173">
        <v>0</v>
      </c>
      <c r="O17" s="1127" t="s">
        <v>363</v>
      </c>
      <c r="P17" s="1173">
        <v>1</v>
      </c>
      <c r="Q17" s="1127" t="s">
        <v>363</v>
      </c>
      <c r="R17" s="1170"/>
      <c r="S17" s="1170"/>
    </row>
    <row r="18" spans="1:19" s="962" customFormat="1" x14ac:dyDescent="0.25">
      <c r="A18" s="1163"/>
      <c r="B18" s="1171" t="s">
        <v>4</v>
      </c>
      <c r="D18" s="1172">
        <f>'41benpresaad'!D16</f>
        <v>127434</v>
      </c>
      <c r="E18" s="1166">
        <v>14325</v>
      </c>
      <c r="F18" s="1173">
        <f t="shared" si="1"/>
        <v>121724</v>
      </c>
      <c r="G18" s="1174">
        <f t="shared" si="2"/>
        <v>95.519249179967673</v>
      </c>
      <c r="I18" s="1173">
        <f t="shared" si="3"/>
        <v>5710</v>
      </c>
      <c r="J18" s="1174">
        <f>I18*100/D18</f>
        <v>4.4807508200323305</v>
      </c>
      <c r="L18" s="1173">
        <v>5684</v>
      </c>
      <c r="M18" s="1175">
        <f>L18/$I18*100</f>
        <v>99.544658493870415</v>
      </c>
      <c r="N18" s="1173">
        <v>25</v>
      </c>
      <c r="O18" s="1127">
        <f>N18/$I18*100</f>
        <v>0.43782837127845886</v>
      </c>
      <c r="P18" s="1173">
        <v>1</v>
      </c>
      <c r="Q18" s="1127">
        <f>P18/$I18*100</f>
        <v>1.7513134851138354E-2</v>
      </c>
      <c r="R18" s="1170"/>
      <c r="S18" s="1170"/>
    </row>
    <row r="19" spans="1:19" s="962" customFormat="1" x14ac:dyDescent="0.25">
      <c r="A19" s="1163"/>
      <c r="B19" s="1171" t="s">
        <v>40</v>
      </c>
      <c r="D19" s="1172">
        <f>'41benpresaad'!D17</f>
        <v>79522</v>
      </c>
      <c r="E19" s="1166">
        <v>9188</v>
      </c>
      <c r="F19" s="1173">
        <f t="shared" si="1"/>
        <v>77957</v>
      </c>
      <c r="G19" s="1174">
        <f t="shared" si="2"/>
        <v>98.031991147103952</v>
      </c>
      <c r="I19" s="1173">
        <f t="shared" si="3"/>
        <v>1565</v>
      </c>
      <c r="J19" s="1174">
        <f t="shared" si="0"/>
        <v>1.968008852896054</v>
      </c>
      <c r="L19" s="1173">
        <v>4</v>
      </c>
      <c r="M19" s="1175">
        <f>L19/$I19*100</f>
        <v>0.25559105431309903</v>
      </c>
      <c r="N19" s="1173">
        <v>393</v>
      </c>
      <c r="O19" s="1127">
        <f>N19/$I19*100</f>
        <v>25.111821086261983</v>
      </c>
      <c r="P19" s="1173">
        <v>1168</v>
      </c>
      <c r="Q19" s="1127">
        <f>P19/$I19*100</f>
        <v>74.632587859424916</v>
      </c>
      <c r="R19" s="1170"/>
      <c r="S19" s="1170"/>
    </row>
    <row r="20" spans="1:19" s="962" customFormat="1" x14ac:dyDescent="0.25">
      <c r="A20" s="1163"/>
      <c r="B20" s="1171" t="s">
        <v>41</v>
      </c>
      <c r="D20" s="1172">
        <f>'41benpresaad'!D18</f>
        <v>241584</v>
      </c>
      <c r="E20" s="1166">
        <v>34612</v>
      </c>
      <c r="F20" s="1173">
        <f t="shared" si="1"/>
        <v>241584</v>
      </c>
      <c r="G20" s="1174">
        <f t="shared" si="2"/>
        <v>100</v>
      </c>
      <c r="I20" s="1173">
        <f t="shared" si="3"/>
        <v>0</v>
      </c>
      <c r="J20" s="1174">
        <f t="shared" si="0"/>
        <v>0</v>
      </c>
      <c r="L20" s="1173">
        <v>0</v>
      </c>
      <c r="M20" s="1175" t="s">
        <v>363</v>
      </c>
      <c r="N20" s="1173">
        <v>0</v>
      </c>
      <c r="O20" s="1127" t="s">
        <v>363</v>
      </c>
      <c r="P20" s="1173">
        <v>0</v>
      </c>
      <c r="Q20" s="1127" t="s">
        <v>363</v>
      </c>
      <c r="R20" s="1170"/>
      <c r="S20" s="1170"/>
    </row>
    <row r="21" spans="1:19" s="962" customFormat="1" x14ac:dyDescent="0.25">
      <c r="A21" s="1163"/>
      <c r="B21" s="1171" t="s">
        <v>3</v>
      </c>
      <c r="D21" s="1172">
        <f>'41benpresaad'!D19</f>
        <v>174851</v>
      </c>
      <c r="E21" s="1166">
        <v>13397</v>
      </c>
      <c r="F21" s="1173">
        <f t="shared" si="1"/>
        <v>172315</v>
      </c>
      <c r="G21" s="1174">
        <f t="shared" si="2"/>
        <v>98.54962224980126</v>
      </c>
      <c r="I21" s="1173">
        <f t="shared" si="3"/>
        <v>2536</v>
      </c>
      <c r="J21" s="1174">
        <f t="shared" si="0"/>
        <v>1.4503777501987407</v>
      </c>
      <c r="L21" s="1173">
        <v>19</v>
      </c>
      <c r="M21" s="1175">
        <f>L21/$I21*100</f>
        <v>0.74921135646687698</v>
      </c>
      <c r="N21" s="1173">
        <v>1765</v>
      </c>
      <c r="O21" s="1127">
        <f>N21/$I21*100</f>
        <v>69.597791798107252</v>
      </c>
      <c r="P21" s="1173">
        <v>752</v>
      </c>
      <c r="Q21" s="1127">
        <f>P21/$I21*100</f>
        <v>29.652996845425868</v>
      </c>
      <c r="R21" s="1170"/>
      <c r="S21" s="1170"/>
    </row>
    <row r="22" spans="1:19" s="962" customFormat="1" x14ac:dyDescent="0.25">
      <c r="A22" s="1163"/>
      <c r="B22" s="1171" t="s">
        <v>2</v>
      </c>
      <c r="D22" s="1172">
        <f>'41benpresaad'!D20</f>
        <v>37508</v>
      </c>
      <c r="E22" s="1166">
        <v>6540</v>
      </c>
      <c r="F22" s="1173">
        <f t="shared" si="1"/>
        <v>37270</v>
      </c>
      <c r="G22" s="1174">
        <f t="shared" si="2"/>
        <v>99.365468700010666</v>
      </c>
      <c r="I22" s="1173">
        <f t="shared" si="3"/>
        <v>238</v>
      </c>
      <c r="J22" s="1174">
        <f t="shared" si="0"/>
        <v>0.63453129998933566</v>
      </c>
      <c r="L22" s="1173">
        <v>1</v>
      </c>
      <c r="M22" s="1175">
        <f>L22/$I22*100</f>
        <v>0.42016806722689076</v>
      </c>
      <c r="N22" s="1173">
        <v>45</v>
      </c>
      <c r="O22" s="1127">
        <f>N22/$I22*100</f>
        <v>18.907563025210084</v>
      </c>
      <c r="P22" s="1173">
        <v>192</v>
      </c>
      <c r="Q22" s="1127">
        <f>P22/$I22*100</f>
        <v>80.672268907563023</v>
      </c>
      <c r="R22" s="1170"/>
      <c r="S22" s="1170"/>
    </row>
    <row r="23" spans="1:19" s="962" customFormat="1" x14ac:dyDescent="0.25">
      <c r="A23" s="1163"/>
      <c r="B23" s="1171" t="s">
        <v>35</v>
      </c>
      <c r="D23" s="1172">
        <f>'41benpresaad'!D21</f>
        <v>86858</v>
      </c>
      <c r="E23" s="1166">
        <v>13798</v>
      </c>
      <c r="F23" s="1173">
        <f t="shared" si="1"/>
        <v>86135</v>
      </c>
      <c r="G23" s="1174">
        <f t="shared" si="2"/>
        <v>99.167606898616128</v>
      </c>
      <c r="I23" s="1173">
        <f t="shared" si="3"/>
        <v>723</v>
      </c>
      <c r="J23" s="1174">
        <f t="shared" si="0"/>
        <v>0.83239310138386791</v>
      </c>
      <c r="L23" s="1173">
        <v>15</v>
      </c>
      <c r="M23" s="1175">
        <f>L23/$I23*100</f>
        <v>2.0746887966804977</v>
      </c>
      <c r="N23" s="1173">
        <v>30</v>
      </c>
      <c r="O23" s="1127">
        <f>N23/$I23*100</f>
        <v>4.1493775933609953</v>
      </c>
      <c r="P23" s="1173">
        <v>678</v>
      </c>
      <c r="Q23" s="1127">
        <f>P23/$I23*100</f>
        <v>93.7759336099585</v>
      </c>
      <c r="R23" s="1170"/>
      <c r="S23" s="1170"/>
    </row>
    <row r="24" spans="1:19" s="962" customFormat="1" x14ac:dyDescent="0.25">
      <c r="A24" s="1163"/>
      <c r="B24" s="1171" t="s">
        <v>42</v>
      </c>
      <c r="D24" s="1172">
        <f>'41benpresaad'!D22</f>
        <v>202367</v>
      </c>
      <c r="E24" s="1166">
        <v>24812</v>
      </c>
      <c r="F24" s="1173">
        <f t="shared" si="1"/>
        <v>202367</v>
      </c>
      <c r="G24" s="1174">
        <f t="shared" si="2"/>
        <v>100</v>
      </c>
      <c r="I24" s="1173">
        <f t="shared" si="3"/>
        <v>0</v>
      </c>
      <c r="J24" s="1174">
        <f t="shared" si="0"/>
        <v>0</v>
      </c>
      <c r="L24" s="1173">
        <v>0</v>
      </c>
      <c r="M24" s="1175" t="s">
        <v>363</v>
      </c>
      <c r="N24" s="1173">
        <v>0</v>
      </c>
      <c r="O24" s="1127" t="s">
        <v>363</v>
      </c>
      <c r="P24" s="1173">
        <v>0</v>
      </c>
      <c r="Q24" s="1127" t="s">
        <v>363</v>
      </c>
      <c r="R24" s="1170"/>
      <c r="S24" s="1170"/>
    </row>
    <row r="25" spans="1:19" s="962" customFormat="1" x14ac:dyDescent="0.25">
      <c r="A25" s="1163"/>
      <c r="B25" s="1171" t="s">
        <v>43</v>
      </c>
      <c r="D25" s="1172">
        <f>'41benpresaad'!D23</f>
        <v>47962</v>
      </c>
      <c r="E25" s="1166">
        <v>10064</v>
      </c>
      <c r="F25" s="1173">
        <f t="shared" si="1"/>
        <v>47525</v>
      </c>
      <c r="G25" s="1174">
        <f t="shared" si="2"/>
        <v>99.088862015762473</v>
      </c>
      <c r="I25" s="1173">
        <f t="shared" si="3"/>
        <v>437</v>
      </c>
      <c r="J25" s="1174">
        <f t="shared" si="0"/>
        <v>0.91113798423752135</v>
      </c>
      <c r="L25" s="1173">
        <v>0</v>
      </c>
      <c r="M25" s="1175">
        <f>L25/$I25*100</f>
        <v>0</v>
      </c>
      <c r="N25" s="1173">
        <v>420</v>
      </c>
      <c r="O25" s="1127">
        <f>N25/$I25*100</f>
        <v>96.109839816933643</v>
      </c>
      <c r="P25" s="1173">
        <v>17</v>
      </c>
      <c r="Q25" s="1127">
        <f>P25/$I25*100</f>
        <v>3.8901601830663615</v>
      </c>
      <c r="R25" s="1170"/>
      <c r="S25" s="1170"/>
    </row>
    <row r="26" spans="1:19" s="962" customFormat="1" x14ac:dyDescent="0.25">
      <c r="B26" s="1171" t="s">
        <v>44</v>
      </c>
      <c r="D26" s="1172">
        <f>'41benpresaad'!D24</f>
        <v>17306</v>
      </c>
      <c r="E26" s="1166">
        <v>1275</v>
      </c>
      <c r="F26" s="1176">
        <f t="shared" si="1"/>
        <v>17306</v>
      </c>
      <c r="G26" s="1174">
        <f t="shared" si="2"/>
        <v>100</v>
      </c>
      <c r="I26" s="1176">
        <f t="shared" si="3"/>
        <v>0</v>
      </c>
      <c r="J26" s="1174">
        <f t="shared" si="0"/>
        <v>0</v>
      </c>
      <c r="L26" s="1176">
        <v>0</v>
      </c>
      <c r="M26" s="1175" t="s">
        <v>363</v>
      </c>
      <c r="N26" s="1176">
        <v>0</v>
      </c>
      <c r="O26" s="1127" t="s">
        <v>363</v>
      </c>
      <c r="P26" s="1176">
        <v>0</v>
      </c>
      <c r="Q26" s="1127" t="s">
        <v>363</v>
      </c>
      <c r="R26" s="1170"/>
      <c r="S26" s="1170"/>
    </row>
    <row r="27" spans="1:19" s="962" customFormat="1" x14ac:dyDescent="0.25">
      <c r="B27" s="1171" t="s">
        <v>45</v>
      </c>
      <c r="D27" s="1177">
        <f>'41benpresaad'!D25</f>
        <v>72880</v>
      </c>
      <c r="E27" s="1166">
        <v>8030</v>
      </c>
      <c r="F27" s="1176">
        <f t="shared" si="1"/>
        <v>72880</v>
      </c>
      <c r="G27" s="1174">
        <f t="shared" si="2"/>
        <v>100</v>
      </c>
      <c r="I27" s="1176">
        <f t="shared" si="3"/>
        <v>0</v>
      </c>
      <c r="J27" s="1174">
        <f t="shared" si="0"/>
        <v>0</v>
      </c>
      <c r="L27" s="1176">
        <v>0</v>
      </c>
      <c r="M27" s="1175" t="s">
        <v>363</v>
      </c>
      <c r="N27" s="1176">
        <v>0</v>
      </c>
      <c r="O27" s="1127" t="s">
        <v>363</v>
      </c>
      <c r="P27" s="1176">
        <v>0</v>
      </c>
      <c r="Q27" s="1127" t="s">
        <v>363</v>
      </c>
      <c r="R27" s="1170"/>
      <c r="S27" s="1170"/>
    </row>
    <row r="28" spans="1:19" s="962" customFormat="1" x14ac:dyDescent="0.25">
      <c r="B28" s="1171" t="s">
        <v>46</v>
      </c>
      <c r="D28" s="1177">
        <f>'41benpresaad'!D26</f>
        <v>9314</v>
      </c>
      <c r="E28" s="1178">
        <v>1753</v>
      </c>
      <c r="F28" s="1176">
        <f t="shared" si="1"/>
        <v>9314</v>
      </c>
      <c r="G28" s="1179">
        <f t="shared" si="2"/>
        <v>100</v>
      </c>
      <c r="I28" s="1176">
        <f t="shared" si="3"/>
        <v>0</v>
      </c>
      <c r="J28" s="1179">
        <f t="shared" si="0"/>
        <v>0</v>
      </c>
      <c r="L28" s="1176">
        <v>0</v>
      </c>
      <c r="M28" s="1175" t="s">
        <v>363</v>
      </c>
      <c r="N28" s="1176">
        <v>0</v>
      </c>
      <c r="O28" s="1175" t="s">
        <v>363</v>
      </c>
      <c r="P28" s="1176">
        <v>0</v>
      </c>
      <c r="Q28" s="1175" t="s">
        <v>363</v>
      </c>
      <c r="R28" s="1170"/>
      <c r="S28" s="1170"/>
    </row>
    <row r="29" spans="1:19" s="962" customFormat="1" x14ac:dyDescent="0.25">
      <c r="B29" s="1180" t="s">
        <v>1</v>
      </c>
      <c r="D29" s="1181">
        <f>'41benpresaad'!D27</f>
        <v>3873</v>
      </c>
      <c r="E29" s="1178">
        <v>384</v>
      </c>
      <c r="F29" s="1182">
        <f t="shared" si="1"/>
        <v>3784</v>
      </c>
      <c r="G29" s="1183">
        <f t="shared" si="2"/>
        <v>97.702039762458043</v>
      </c>
      <c r="I29" s="1182">
        <f t="shared" si="3"/>
        <v>89</v>
      </c>
      <c r="J29" s="1183">
        <f t="shared" si="0"/>
        <v>2.297960237541957</v>
      </c>
      <c r="L29" s="1182">
        <v>0</v>
      </c>
      <c r="M29" s="1184">
        <f>L29/$I29*100</f>
        <v>0</v>
      </c>
      <c r="N29" s="1182">
        <v>47</v>
      </c>
      <c r="O29" s="1129">
        <f>N29/$I29*100</f>
        <v>52.80898876404494</v>
      </c>
      <c r="P29" s="1182">
        <v>42</v>
      </c>
      <c r="Q29" s="1129">
        <f>P29/$I29*100</f>
        <v>47.191011235955052</v>
      </c>
      <c r="R29" s="1170"/>
      <c r="S29" s="1170"/>
    </row>
    <row r="30" spans="1:19" s="961" customFormat="1" ht="7.5" customHeight="1" x14ac:dyDescent="0.35">
      <c r="A30" s="1153"/>
      <c r="B30" s="1154"/>
      <c r="D30" s="1185"/>
      <c r="E30" s="1186"/>
      <c r="F30" s="1185"/>
      <c r="G30" s="1187"/>
      <c r="I30" s="1188"/>
      <c r="J30" s="1187"/>
      <c r="L30" s="1188"/>
      <c r="M30" s="1187"/>
      <c r="N30" s="1188"/>
      <c r="O30" s="1187"/>
      <c r="P30" s="1188"/>
      <c r="Q30" s="1187"/>
    </row>
    <row r="31" spans="1:19" s="1312" customFormat="1" x14ac:dyDescent="0.25">
      <c r="B31" s="1313" t="s">
        <v>0</v>
      </c>
      <c r="D31" s="1314">
        <f>SUM(D12:D29)</f>
        <v>1595145</v>
      </c>
      <c r="E31" s="1315"/>
      <c r="F31" s="1316">
        <f>SUM(F12:F29)</f>
        <v>1563349</v>
      </c>
      <c r="G31" s="1317">
        <f>F31*100/D31</f>
        <v>98.006701585122357</v>
      </c>
      <c r="I31" s="1318">
        <f>SUM(I12:I29)</f>
        <v>31796</v>
      </c>
      <c r="J31" s="1317">
        <f>I31*100/D31</f>
        <v>1.9932984148776443</v>
      </c>
      <c r="L31" s="1318">
        <f>SUM(L12:L29)</f>
        <v>16347</v>
      </c>
      <c r="M31" s="1317">
        <f>L31/$I31*100</f>
        <v>51.41212731161152</v>
      </c>
      <c r="N31" s="1318">
        <f>SUM(N12:N29)</f>
        <v>9560</v>
      </c>
      <c r="O31" s="1317">
        <f>N31/$I31*100</f>
        <v>30.066675053465847</v>
      </c>
      <c r="P31" s="1318">
        <f>SUM(P12:P29)</f>
        <v>5889</v>
      </c>
      <c r="Q31" s="1317">
        <f>P31/$I31*100</f>
        <v>18.521197634922633</v>
      </c>
    </row>
    <row r="32" spans="1:19" s="961" customFormat="1" x14ac:dyDescent="0.35">
      <c r="B32" s="1189" t="s">
        <v>39</v>
      </c>
      <c r="C32" s="1190"/>
    </row>
    <row r="33" spans="2:16" ht="33" customHeight="1" x14ac:dyDescent="0.35">
      <c r="B33" s="1748" t="s">
        <v>276</v>
      </c>
      <c r="C33" s="1748"/>
      <c r="D33" s="1748"/>
      <c r="E33" s="1748"/>
      <c r="F33" s="1748"/>
      <c r="G33" s="1748"/>
      <c r="H33" s="1748"/>
      <c r="I33" s="1748"/>
      <c r="J33" s="1748"/>
      <c r="K33" s="1748"/>
      <c r="L33" s="1748"/>
      <c r="M33" s="1748"/>
      <c r="N33" s="1748"/>
      <c r="O33" s="1748"/>
      <c r="P33" s="1748"/>
    </row>
  </sheetData>
  <mergeCells count="12">
    <mergeCell ref="B33:P33"/>
    <mergeCell ref="B2:C2"/>
    <mergeCell ref="B7:B10"/>
    <mergeCell ref="D7:D9"/>
    <mergeCell ref="F7:G9"/>
    <mergeCell ref="I7:J9"/>
    <mergeCell ref="L8:M9"/>
    <mergeCell ref="N8:Q8"/>
    <mergeCell ref="N9:O9"/>
    <mergeCell ref="P9:Q9"/>
    <mergeCell ref="B4:Q4"/>
    <mergeCell ref="B5:Q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87" orientation="landscape" r:id="rId1"/>
  <headerFooter alignWithMargins="0"/>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BE3AD-7E37-4DA1-8156-F329EABCECD5}">
  <sheetPr codeName="Hoja7">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38" t="s">
        <v>490</v>
      </c>
      <c r="C3" s="1538"/>
      <c r="D3" s="1538"/>
      <c r="E3" s="1538"/>
      <c r="F3" s="1538"/>
      <c r="G3" s="1538"/>
      <c r="H3" s="1538"/>
      <c r="I3" s="1538"/>
      <c r="J3" s="1538"/>
      <c r="K3" s="1538"/>
      <c r="L3" s="1538"/>
      <c r="M3" s="1538"/>
      <c r="N3" s="1538"/>
      <c r="O3" s="1538"/>
      <c r="P3" s="1538"/>
      <c r="Q3" s="1538"/>
      <c r="R3" s="1538"/>
      <c r="S3" s="1538"/>
      <c r="T3" s="1538"/>
      <c r="U3" s="1538"/>
      <c r="V3" s="1538"/>
      <c r="W3" s="1538"/>
      <c r="X3" s="1538"/>
      <c r="Y3" s="821"/>
    </row>
    <row r="4" spans="2:30" s="621" customFormat="1" ht="14.25" customHeight="1" x14ac:dyDescent="0.25">
      <c r="B4" s="1475" t="str">
        <f>porsaad!$B$6</f>
        <v>Situación a 31 de agosto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0" t="s">
        <v>491</v>
      </c>
      <c r="G6" s="1591"/>
      <c r="H6" s="1591"/>
      <c r="I6" s="1591"/>
      <c r="J6" s="1591"/>
      <c r="K6" s="1591"/>
      <c r="L6" s="1591"/>
      <c r="M6" s="1591"/>
      <c r="N6" s="1591"/>
      <c r="O6" s="1591"/>
      <c r="P6" s="1591"/>
      <c r="Q6" s="1591"/>
      <c r="R6" s="1591"/>
      <c r="S6" s="1591"/>
      <c r="T6" s="1591"/>
      <c r="U6" s="1591"/>
      <c r="V6" s="1591"/>
      <c r="W6" s="1592"/>
      <c r="X6" s="825"/>
      <c r="Y6" s="826"/>
    </row>
    <row r="7" spans="2:30" s="621" customFormat="1" ht="64.5" customHeight="1" x14ac:dyDescent="0.25">
      <c r="B7" s="1552" t="s">
        <v>12</v>
      </c>
      <c r="C7" s="625"/>
      <c r="D7" s="871" t="s">
        <v>492</v>
      </c>
      <c r="E7" s="625"/>
      <c r="F7" s="1593" t="s">
        <v>54</v>
      </c>
      <c r="G7" s="1594"/>
      <c r="H7" s="1595" t="s">
        <v>55</v>
      </c>
      <c r="I7" s="1596"/>
      <c r="J7" s="1597" t="s">
        <v>56</v>
      </c>
      <c r="K7" s="1598"/>
      <c r="L7" s="1597" t="s">
        <v>57</v>
      </c>
      <c r="M7" s="1599"/>
      <c r="N7" s="1598" t="s">
        <v>58</v>
      </c>
      <c r="O7" s="1598"/>
      <c r="P7" s="1597" t="s">
        <v>59</v>
      </c>
      <c r="Q7" s="1599"/>
      <c r="R7" s="1595" t="s">
        <v>60</v>
      </c>
      <c r="S7" s="1596"/>
      <c r="T7" s="1597" t="s">
        <v>61</v>
      </c>
      <c r="U7" s="1599"/>
      <c r="V7" s="1597" t="s">
        <v>0</v>
      </c>
      <c r="W7" s="1600"/>
      <c r="X7" s="627"/>
      <c r="Y7" s="1363" t="s">
        <v>493</v>
      </c>
      <c r="AD7" s="827"/>
    </row>
    <row r="8" spans="2:30" s="626" customFormat="1" ht="20.25" customHeight="1" x14ac:dyDescent="0.25">
      <c r="B8" s="155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4">
        <v>298306</v>
      </c>
      <c r="E10" s="1365"/>
      <c r="F10" s="1366">
        <v>578</v>
      </c>
      <c r="G10" s="1367">
        <v>0.13042104788122208</v>
      </c>
      <c r="H10" s="1366">
        <v>146291</v>
      </c>
      <c r="I10" s="1367">
        <v>33.009386705176226</v>
      </c>
      <c r="J10" s="1366">
        <v>166545</v>
      </c>
      <c r="K10" s="1367">
        <v>37.57953878785144</v>
      </c>
      <c r="L10" s="1366">
        <v>13787</v>
      </c>
      <c r="M10" s="1367">
        <v>3.1109255832844442</v>
      </c>
      <c r="N10" s="1366">
        <v>26192</v>
      </c>
      <c r="O10" s="1367">
        <v>5.9100139898009836</v>
      </c>
      <c r="P10" s="1366">
        <v>3988</v>
      </c>
      <c r="Q10" s="1367">
        <v>0.89986010199016198</v>
      </c>
      <c r="R10" s="1366">
        <v>85787</v>
      </c>
      <c r="S10" s="1367">
        <v>19.357146080599303</v>
      </c>
      <c r="T10" s="1366">
        <v>12</v>
      </c>
      <c r="U10" s="1367">
        <v>2.7077034162191435E-3</v>
      </c>
      <c r="V10" s="1368">
        <v>443180</v>
      </c>
      <c r="W10" s="1367">
        <v>100</v>
      </c>
      <c r="X10" s="1369"/>
      <c r="Y10" s="1370">
        <v>1.4856556690110156</v>
      </c>
    </row>
    <row r="11" spans="2:30" s="633" customFormat="1" ht="18" customHeight="1" x14ac:dyDescent="0.25">
      <c r="B11" s="682" t="s">
        <v>7</v>
      </c>
      <c r="D11" s="1371">
        <v>47010</v>
      </c>
      <c r="E11" s="1365"/>
      <c r="F11" s="1372">
        <v>4770</v>
      </c>
      <c r="G11" s="1373">
        <v>7.7243210856152738</v>
      </c>
      <c r="H11" s="1372">
        <v>10376</v>
      </c>
      <c r="I11" s="1373">
        <v>16.802422554369826</v>
      </c>
      <c r="J11" s="1372">
        <v>5418</v>
      </c>
      <c r="K11" s="1373">
        <v>8.7736628180007443</v>
      </c>
      <c r="L11" s="1372">
        <v>1735</v>
      </c>
      <c r="M11" s="1373">
        <v>2.8095801013715933</v>
      </c>
      <c r="N11" s="1372">
        <v>4049</v>
      </c>
      <c r="O11" s="1373">
        <v>6.5567664728839086</v>
      </c>
      <c r="P11" s="1372">
        <v>10342</v>
      </c>
      <c r="Q11" s="1373">
        <v>16.747364500510098</v>
      </c>
      <c r="R11" s="1372">
        <v>25063</v>
      </c>
      <c r="S11" s="1373">
        <v>40.585882467248553</v>
      </c>
      <c r="T11" s="1372">
        <v>0</v>
      </c>
      <c r="U11" s="1373">
        <v>0</v>
      </c>
      <c r="V11" s="1374">
        <v>61753</v>
      </c>
      <c r="W11" s="1373">
        <v>100</v>
      </c>
      <c r="X11" s="1369"/>
      <c r="Y11" s="1375">
        <v>1.3136141246543289</v>
      </c>
    </row>
    <row r="12" spans="2:30" s="633" customFormat="1" ht="22.5" customHeight="1" x14ac:dyDescent="0.25">
      <c r="B12" s="682" t="s">
        <v>37</v>
      </c>
      <c r="D12" s="1371">
        <v>33784</v>
      </c>
      <c r="E12" s="1365"/>
      <c r="F12" s="1376">
        <v>6569</v>
      </c>
      <c r="G12" s="1373">
        <v>13.831803251073865</v>
      </c>
      <c r="H12" s="1376">
        <v>8701</v>
      </c>
      <c r="I12" s="1373">
        <v>18.320980375642215</v>
      </c>
      <c r="J12" s="1376">
        <v>7979</v>
      </c>
      <c r="K12" s="1373">
        <v>16.80072433251916</v>
      </c>
      <c r="L12" s="1376">
        <v>2102</v>
      </c>
      <c r="M12" s="1373">
        <v>4.426008590920576</v>
      </c>
      <c r="N12" s="1376">
        <v>3276</v>
      </c>
      <c r="O12" s="1373">
        <v>6.8980038743367302</v>
      </c>
      <c r="P12" s="1376">
        <v>5475</v>
      </c>
      <c r="Q12" s="1373">
        <v>11.528257390718437</v>
      </c>
      <c r="R12" s="1376">
        <v>13361</v>
      </c>
      <c r="S12" s="1373">
        <v>28.133159268929504</v>
      </c>
      <c r="T12" s="1376">
        <v>29</v>
      </c>
      <c r="U12" s="1373">
        <v>6.1062915859513178E-2</v>
      </c>
      <c r="V12" s="1374">
        <v>47492</v>
      </c>
      <c r="W12" s="1373">
        <v>99.999999999999986</v>
      </c>
      <c r="X12" s="1369"/>
      <c r="Y12" s="1375">
        <v>1.4057542031730996</v>
      </c>
    </row>
    <row r="13" spans="2:30" s="633" customFormat="1" ht="18" customHeight="1" x14ac:dyDescent="0.25">
      <c r="B13" s="682" t="s">
        <v>38</v>
      </c>
      <c r="D13" s="1371">
        <v>33401</v>
      </c>
      <c r="E13" s="1365"/>
      <c r="F13" s="1372">
        <v>3585</v>
      </c>
      <c r="G13" s="1373">
        <v>6.4595758482134817</v>
      </c>
      <c r="H13" s="1372">
        <v>18299</v>
      </c>
      <c r="I13" s="1373">
        <v>32.971765257031656</v>
      </c>
      <c r="J13" s="1372">
        <v>2493</v>
      </c>
      <c r="K13" s="1373">
        <v>4.4919728283392493</v>
      </c>
      <c r="L13" s="1372">
        <v>1867</v>
      </c>
      <c r="M13" s="1373">
        <v>3.3640245770194057</v>
      </c>
      <c r="N13" s="1372">
        <v>3114</v>
      </c>
      <c r="O13" s="1373">
        <v>5.6109119083226728</v>
      </c>
      <c r="P13" s="1372">
        <v>848</v>
      </c>
      <c r="Q13" s="1373">
        <v>1.5279554586569128</v>
      </c>
      <c r="R13" s="1372">
        <v>25293</v>
      </c>
      <c r="S13" s="1373">
        <v>45.573794122416622</v>
      </c>
      <c r="T13" s="1372">
        <v>0</v>
      </c>
      <c r="U13" s="1373">
        <v>0</v>
      </c>
      <c r="V13" s="1374">
        <v>55499</v>
      </c>
      <c r="W13" s="1373">
        <v>100</v>
      </c>
      <c r="X13" s="1369"/>
      <c r="Y13" s="1375">
        <v>1.661596958174905</v>
      </c>
    </row>
    <row r="14" spans="2:30" s="633" customFormat="1" ht="18" customHeight="1" x14ac:dyDescent="0.25">
      <c r="B14" s="682" t="s">
        <v>6</v>
      </c>
      <c r="D14" s="1371">
        <v>42565</v>
      </c>
      <c r="E14" s="1365"/>
      <c r="F14" s="1372">
        <v>1473</v>
      </c>
      <c r="G14" s="1373">
        <v>3.0920693563961543</v>
      </c>
      <c r="H14" s="1372">
        <v>2383</v>
      </c>
      <c r="I14" s="1373">
        <v>5.0023090809857678</v>
      </c>
      <c r="J14" s="1372">
        <v>594</v>
      </c>
      <c r="K14" s="1373">
        <v>1.2469037323145389</v>
      </c>
      <c r="L14" s="1372">
        <v>5266</v>
      </c>
      <c r="M14" s="1373">
        <v>11.054200428229565</v>
      </c>
      <c r="N14" s="1372">
        <v>4549</v>
      </c>
      <c r="O14" s="1373">
        <v>9.5490994584155509</v>
      </c>
      <c r="P14" s="1372">
        <v>8907</v>
      </c>
      <c r="Q14" s="1373">
        <v>18.697258491120532</v>
      </c>
      <c r="R14" s="1372">
        <v>24448</v>
      </c>
      <c r="S14" s="1373">
        <v>51.320374490952602</v>
      </c>
      <c r="T14" s="1372">
        <v>18</v>
      </c>
      <c r="U14" s="1373">
        <v>3.7784961585289052E-2</v>
      </c>
      <c r="V14" s="1374">
        <v>47638</v>
      </c>
      <c r="W14" s="1373">
        <v>100</v>
      </c>
      <c r="X14" s="1369"/>
      <c r="Y14" s="1375">
        <v>1.1191824268765418</v>
      </c>
    </row>
    <row r="15" spans="2:30" s="633" customFormat="1" ht="18" customHeight="1" x14ac:dyDescent="0.25">
      <c r="B15" s="682" t="s">
        <v>5</v>
      </c>
      <c r="D15" s="1371">
        <v>18122</v>
      </c>
      <c r="E15" s="1365"/>
      <c r="F15" s="1376">
        <v>6485</v>
      </c>
      <c r="G15" s="1373">
        <v>22.490809461052923</v>
      </c>
      <c r="H15" s="1376">
        <v>4223</v>
      </c>
      <c r="I15" s="1373">
        <v>14.645904140944719</v>
      </c>
      <c r="J15" s="1376">
        <v>1399</v>
      </c>
      <c r="K15" s="1373">
        <v>4.8519109384754113</v>
      </c>
      <c r="L15" s="1376">
        <v>2200</v>
      </c>
      <c r="M15" s="1373">
        <v>7.6298813900256643</v>
      </c>
      <c r="N15" s="1376">
        <v>4510</v>
      </c>
      <c r="O15" s="1373">
        <v>15.641256849552612</v>
      </c>
      <c r="P15" s="1376">
        <v>452</v>
      </c>
      <c r="Q15" s="1373">
        <v>1.5675938128598184</v>
      </c>
      <c r="R15" s="1376">
        <v>9565</v>
      </c>
      <c r="S15" s="1373">
        <v>33.172643407088856</v>
      </c>
      <c r="T15" s="1376">
        <v>0</v>
      </c>
      <c r="U15" s="1373">
        <v>0</v>
      </c>
      <c r="V15" s="1374">
        <v>28834</v>
      </c>
      <c r="W15" s="1373">
        <v>100</v>
      </c>
      <c r="X15" s="1369"/>
      <c r="Y15" s="1375">
        <v>1.5911047345767575</v>
      </c>
    </row>
    <row r="16" spans="2:30" s="742" customFormat="1" ht="18" customHeight="1" x14ac:dyDescent="0.25">
      <c r="B16" s="836" t="s">
        <v>4</v>
      </c>
      <c r="D16" s="1371">
        <v>121724</v>
      </c>
      <c r="E16" s="1365"/>
      <c r="F16" s="1372">
        <v>14211</v>
      </c>
      <c r="G16" s="1373">
        <v>8.2271958872704545</v>
      </c>
      <c r="H16" s="1372">
        <v>32467</v>
      </c>
      <c r="I16" s="1373">
        <v>18.796169789037354</v>
      </c>
      <c r="J16" s="1372">
        <v>23774</v>
      </c>
      <c r="K16" s="1373">
        <v>13.763518051084917</v>
      </c>
      <c r="L16" s="1372">
        <v>8250</v>
      </c>
      <c r="M16" s="1373">
        <v>4.7761850728295858</v>
      </c>
      <c r="N16" s="1372">
        <v>9037</v>
      </c>
      <c r="O16" s="1373">
        <v>5.231804182201329</v>
      </c>
      <c r="P16" s="1372">
        <v>43575</v>
      </c>
      <c r="Q16" s="1373">
        <v>25.226941157399903</v>
      </c>
      <c r="R16" s="1372">
        <v>38773</v>
      </c>
      <c r="S16" s="1373">
        <v>22.446911979251094</v>
      </c>
      <c r="T16" s="1372">
        <v>2645</v>
      </c>
      <c r="U16" s="1373">
        <v>1.5312738809253641</v>
      </c>
      <c r="V16" s="1374">
        <v>172732</v>
      </c>
      <c r="W16" s="1373">
        <v>100.00000000000001</v>
      </c>
      <c r="X16" s="1369"/>
      <c r="Y16" s="1375">
        <v>1.4190463671913509</v>
      </c>
    </row>
    <row r="17" spans="2:25" s="742" customFormat="1" ht="18" customHeight="1" x14ac:dyDescent="0.25">
      <c r="B17" s="836" t="s">
        <v>40</v>
      </c>
      <c r="D17" s="1371">
        <v>77957</v>
      </c>
      <c r="E17" s="1365"/>
      <c r="F17" s="1372">
        <v>13403</v>
      </c>
      <c r="G17" s="1373">
        <v>12.116801518781358</v>
      </c>
      <c r="H17" s="1372">
        <v>33162</v>
      </c>
      <c r="I17" s="1373">
        <v>29.979659178230801</v>
      </c>
      <c r="J17" s="1372">
        <v>14443</v>
      </c>
      <c r="K17" s="1373">
        <v>13.056999502779913</v>
      </c>
      <c r="L17" s="1372">
        <v>4034</v>
      </c>
      <c r="M17" s="1373">
        <v>3.6468833340866973</v>
      </c>
      <c r="N17" s="1372">
        <v>12379</v>
      </c>
      <c r="O17" s="1373">
        <v>11.191068119152014</v>
      </c>
      <c r="P17" s="1372">
        <v>12073</v>
      </c>
      <c r="Q17" s="1373">
        <v>10.914432943090901</v>
      </c>
      <c r="R17" s="1372">
        <v>21104</v>
      </c>
      <c r="S17" s="1373">
        <v>19.078786782986032</v>
      </c>
      <c r="T17" s="1372">
        <v>17</v>
      </c>
      <c r="U17" s="1373">
        <v>1.5368620892284048E-2</v>
      </c>
      <c r="V17" s="1374">
        <v>110615</v>
      </c>
      <c r="W17" s="1373">
        <v>100</v>
      </c>
      <c r="X17" s="1369"/>
      <c r="Y17" s="1375">
        <v>1.4189232525623099</v>
      </c>
    </row>
    <row r="18" spans="2:25" s="742" customFormat="1" ht="18" customHeight="1" x14ac:dyDescent="0.25">
      <c r="B18" s="836" t="s">
        <v>41</v>
      </c>
      <c r="D18" s="1371">
        <v>241584</v>
      </c>
      <c r="E18" s="1365"/>
      <c r="F18" s="1372">
        <v>15</v>
      </c>
      <c r="G18" s="1373">
        <v>5.0091500474199538E-3</v>
      </c>
      <c r="H18" s="1372">
        <v>40035</v>
      </c>
      <c r="I18" s="1373">
        <v>13.369421476563856</v>
      </c>
      <c r="J18" s="1372">
        <v>32971</v>
      </c>
      <c r="K18" s="1373">
        <v>11.010445747565553</v>
      </c>
      <c r="L18" s="1372">
        <v>14254</v>
      </c>
      <c r="M18" s="1373">
        <v>4.7600283183949346</v>
      </c>
      <c r="N18" s="1372">
        <v>38814</v>
      </c>
      <c r="O18" s="1373">
        <v>12.961676662703873</v>
      </c>
      <c r="P18" s="1372">
        <v>22883</v>
      </c>
      <c r="Q18" s="1373">
        <v>7.6416253690073868</v>
      </c>
      <c r="R18" s="1372">
        <v>150390</v>
      </c>
      <c r="S18" s="1373">
        <v>50.221738375432459</v>
      </c>
      <c r="T18" s="1372">
        <v>90</v>
      </c>
      <c r="U18" s="1373">
        <v>3.0054900284519723E-2</v>
      </c>
      <c r="V18" s="1374">
        <v>299452</v>
      </c>
      <c r="W18" s="1373">
        <v>100.00000000000001</v>
      </c>
      <c r="X18" s="1369"/>
      <c r="Y18" s="1375">
        <v>1.2395357308431021</v>
      </c>
    </row>
    <row r="19" spans="2:25" s="742" customFormat="1" ht="18" customHeight="1" x14ac:dyDescent="0.25">
      <c r="B19" s="836" t="s">
        <v>3</v>
      </c>
      <c r="D19" s="1371">
        <v>172315</v>
      </c>
      <c r="E19" s="1365"/>
      <c r="F19" s="1372">
        <v>1740</v>
      </c>
      <c r="G19" s="1373">
        <v>0.66594968635300689</v>
      </c>
      <c r="H19" s="1372">
        <v>80736</v>
      </c>
      <c r="I19" s="1373">
        <v>30.900065446779521</v>
      </c>
      <c r="J19" s="1372">
        <v>6383</v>
      </c>
      <c r="K19" s="1373">
        <v>2.4429637057420939</v>
      </c>
      <c r="L19" s="1372">
        <v>9783</v>
      </c>
      <c r="M19" s="1373">
        <v>3.7442447020640612</v>
      </c>
      <c r="N19" s="1372">
        <v>13546</v>
      </c>
      <c r="O19" s="1373">
        <v>5.1844565812286385</v>
      </c>
      <c r="P19" s="1372">
        <v>24083</v>
      </c>
      <c r="Q19" s="1373">
        <v>9.217279480712337</v>
      </c>
      <c r="R19" s="1372">
        <v>124170</v>
      </c>
      <c r="S19" s="1373">
        <v>47.523547445087857</v>
      </c>
      <c r="T19" s="1372">
        <v>840</v>
      </c>
      <c r="U19" s="1373">
        <v>0.32149295203248612</v>
      </c>
      <c r="V19" s="1374">
        <v>261281</v>
      </c>
      <c r="W19" s="1373">
        <v>100</v>
      </c>
      <c r="X19" s="1369"/>
      <c r="Y19" s="1375">
        <v>1.5162986391202158</v>
      </c>
    </row>
    <row r="20" spans="2:25" s="633" customFormat="1" ht="18" customHeight="1" x14ac:dyDescent="0.25">
      <c r="B20" s="836" t="s">
        <v>2</v>
      </c>
      <c r="D20" s="1371">
        <v>37270</v>
      </c>
      <c r="E20" s="1365"/>
      <c r="F20" s="1372">
        <v>1802</v>
      </c>
      <c r="G20" s="1373">
        <v>4.0409023635466657</v>
      </c>
      <c r="H20" s="1372">
        <v>6672</v>
      </c>
      <c r="I20" s="1373">
        <v>14.961654034175002</v>
      </c>
      <c r="J20" s="1372">
        <v>919</v>
      </c>
      <c r="K20" s="1373">
        <v>2.0608153563259632</v>
      </c>
      <c r="L20" s="1372">
        <v>2443</v>
      </c>
      <c r="M20" s="1373">
        <v>5.4783154684486703</v>
      </c>
      <c r="N20" s="1372">
        <v>4844</v>
      </c>
      <c r="O20" s="1373">
        <v>10.862447862941202</v>
      </c>
      <c r="P20" s="1372">
        <v>20610</v>
      </c>
      <c r="Q20" s="1373">
        <v>46.216979862761804</v>
      </c>
      <c r="R20" s="1372">
        <v>7304</v>
      </c>
      <c r="S20" s="1373">
        <v>16.37888505180069</v>
      </c>
      <c r="T20" s="1372">
        <v>0</v>
      </c>
      <c r="U20" s="1373">
        <v>0</v>
      </c>
      <c r="V20" s="1374">
        <v>44594</v>
      </c>
      <c r="W20" s="1373">
        <v>100</v>
      </c>
      <c r="X20" s="1369"/>
      <c r="Y20" s="1375">
        <v>1.1965119398980413</v>
      </c>
    </row>
    <row r="21" spans="2:25" s="633" customFormat="1" ht="18" customHeight="1" x14ac:dyDescent="0.25">
      <c r="B21" s="682" t="s">
        <v>35</v>
      </c>
      <c r="D21" s="1371">
        <v>86135</v>
      </c>
      <c r="E21" s="1365"/>
      <c r="F21" s="1372">
        <v>5766</v>
      </c>
      <c r="G21" s="1373">
        <v>5.2316877319372486</v>
      </c>
      <c r="H21" s="1372">
        <v>18486</v>
      </c>
      <c r="I21" s="1373">
        <v>16.772975964722853</v>
      </c>
      <c r="J21" s="1372">
        <v>21332</v>
      </c>
      <c r="K21" s="1373">
        <v>19.355248473410576</v>
      </c>
      <c r="L21" s="1372">
        <v>8178</v>
      </c>
      <c r="M21" s="1373">
        <v>7.420177293059802</v>
      </c>
      <c r="N21" s="1372">
        <v>6421</v>
      </c>
      <c r="O21" s="1373">
        <v>5.8259914892072624</v>
      </c>
      <c r="P21" s="1372">
        <v>19277</v>
      </c>
      <c r="Q21" s="1373">
        <v>17.490677143349696</v>
      </c>
      <c r="R21" s="1372">
        <v>30607</v>
      </c>
      <c r="S21" s="1373">
        <v>27.770771143150082</v>
      </c>
      <c r="T21" s="1372">
        <v>146</v>
      </c>
      <c r="U21" s="1373">
        <v>0.1324707611624763</v>
      </c>
      <c r="V21" s="1374">
        <v>110213</v>
      </c>
      <c r="W21" s="1373">
        <v>100</v>
      </c>
      <c r="X21" s="1369"/>
      <c r="Y21" s="1375">
        <v>1.2795379346374878</v>
      </c>
    </row>
    <row r="22" spans="2:25" s="633" customFormat="1" ht="21" customHeight="1" x14ac:dyDescent="0.25">
      <c r="B22" s="682" t="s">
        <v>42</v>
      </c>
      <c r="D22" s="1371">
        <v>202367</v>
      </c>
      <c r="E22" s="1365"/>
      <c r="F22" s="1372">
        <v>6257</v>
      </c>
      <c r="G22" s="1373">
        <v>2.2033241777589971</v>
      </c>
      <c r="H22" s="1372">
        <v>92066</v>
      </c>
      <c r="I22" s="1373">
        <v>32.419888724558071</v>
      </c>
      <c r="J22" s="1372">
        <v>54893</v>
      </c>
      <c r="K22" s="1373">
        <v>19.329882386083526</v>
      </c>
      <c r="L22" s="1372">
        <v>18357</v>
      </c>
      <c r="M22" s="1373">
        <v>6.464187618846398</v>
      </c>
      <c r="N22" s="1372">
        <v>24730</v>
      </c>
      <c r="O22" s="1373">
        <v>8.7083597436439177</v>
      </c>
      <c r="P22" s="1372">
        <v>30562</v>
      </c>
      <c r="Q22" s="1373">
        <v>10.762025494753152</v>
      </c>
      <c r="R22" s="1372">
        <v>57029</v>
      </c>
      <c r="S22" s="1373">
        <v>20.082048031551519</v>
      </c>
      <c r="T22" s="1372">
        <v>86</v>
      </c>
      <c r="U22" s="1373">
        <v>3.0283822804422846E-2</v>
      </c>
      <c r="V22" s="1374">
        <v>283980</v>
      </c>
      <c r="W22" s="1373">
        <v>100</v>
      </c>
      <c r="X22" s="1369"/>
      <c r="Y22" s="1375">
        <v>1.4032920387217283</v>
      </c>
    </row>
    <row r="23" spans="2:25" s="633" customFormat="1" ht="18" customHeight="1" x14ac:dyDescent="0.25">
      <c r="B23" s="682" t="s">
        <v>43</v>
      </c>
      <c r="D23" s="1371">
        <v>47525</v>
      </c>
      <c r="E23" s="1365"/>
      <c r="F23" s="1372">
        <v>3326</v>
      </c>
      <c r="G23" s="1373">
        <v>5.281796382461768</v>
      </c>
      <c r="H23" s="1372">
        <v>15717</v>
      </c>
      <c r="I23" s="1373">
        <v>24.959108160899461</v>
      </c>
      <c r="J23" s="1372">
        <v>3670</v>
      </c>
      <c r="K23" s="1373">
        <v>5.828079592193232</v>
      </c>
      <c r="L23" s="1372">
        <v>4173</v>
      </c>
      <c r="M23" s="1373">
        <v>6.6268599831668542</v>
      </c>
      <c r="N23" s="1372">
        <v>5280</v>
      </c>
      <c r="O23" s="1373">
        <v>8.3848120563433959</v>
      </c>
      <c r="P23" s="1372">
        <v>1295</v>
      </c>
      <c r="Q23" s="1373">
        <v>2.056502199425132</v>
      </c>
      <c r="R23" s="1372">
        <v>29508</v>
      </c>
      <c r="S23" s="1373">
        <v>46.859665560337298</v>
      </c>
      <c r="T23" s="1372">
        <v>2</v>
      </c>
      <c r="U23" s="1373">
        <v>3.176065172857347E-3</v>
      </c>
      <c r="V23" s="1374">
        <v>62971</v>
      </c>
      <c r="W23" s="1373">
        <v>99.999999999999986</v>
      </c>
      <c r="X23" s="1369"/>
      <c r="Y23" s="1375">
        <v>1.3250078905839031</v>
      </c>
    </row>
    <row r="24" spans="2:25" s="633" customFormat="1" ht="22.5" customHeight="1" x14ac:dyDescent="0.25">
      <c r="B24" s="682" t="s">
        <v>44</v>
      </c>
      <c r="D24" s="1371">
        <v>17306</v>
      </c>
      <c r="E24" s="1365"/>
      <c r="F24" s="1376">
        <v>2395</v>
      </c>
      <c r="G24" s="1377">
        <v>9.6865520728008097</v>
      </c>
      <c r="H24" s="1376">
        <v>4068</v>
      </c>
      <c r="I24" s="1373">
        <v>16.452982810920123</v>
      </c>
      <c r="J24" s="1376">
        <v>1242</v>
      </c>
      <c r="K24" s="1373">
        <v>5.0232558139534884</v>
      </c>
      <c r="L24" s="1376">
        <v>826</v>
      </c>
      <c r="M24" s="1373">
        <v>3.3407482305358949</v>
      </c>
      <c r="N24" s="1376">
        <v>2703</v>
      </c>
      <c r="O24" s="1373">
        <v>10.932254802831142</v>
      </c>
      <c r="P24" s="1376">
        <v>3104</v>
      </c>
      <c r="Q24" s="1373">
        <v>12.554095045500505</v>
      </c>
      <c r="R24" s="1376">
        <v>10348</v>
      </c>
      <c r="S24" s="1373">
        <v>41.852376137512636</v>
      </c>
      <c r="T24" s="1376">
        <v>39</v>
      </c>
      <c r="U24" s="1373">
        <v>0.15773508594539939</v>
      </c>
      <c r="V24" s="1378">
        <v>24725</v>
      </c>
      <c r="W24" s="1373">
        <v>100</v>
      </c>
      <c r="X24" s="1369"/>
      <c r="Y24" s="1375">
        <v>1.4286952502022421</v>
      </c>
    </row>
    <row r="25" spans="2:25" s="633" customFormat="1" ht="18" customHeight="1" x14ac:dyDescent="0.25">
      <c r="B25" s="682" t="s">
        <v>45</v>
      </c>
      <c r="D25" s="1371">
        <v>72880</v>
      </c>
      <c r="E25" s="1365"/>
      <c r="F25" s="1376">
        <v>1153</v>
      </c>
      <c r="G25" s="1377">
        <v>1.0995193774794019</v>
      </c>
      <c r="H25" s="1376">
        <v>28198</v>
      </c>
      <c r="I25" s="1373">
        <v>26.890067134574306</v>
      </c>
      <c r="J25" s="1376">
        <v>6228</v>
      </c>
      <c r="K25" s="1373">
        <v>5.9391211473909067</v>
      </c>
      <c r="L25" s="1376">
        <v>7753</v>
      </c>
      <c r="M25" s="1373">
        <v>7.393385718645102</v>
      </c>
      <c r="N25" s="1376">
        <v>13447</v>
      </c>
      <c r="O25" s="1373">
        <v>12.823275862068966</v>
      </c>
      <c r="P25" s="1376">
        <v>1399</v>
      </c>
      <c r="Q25" s="1373">
        <v>1.3341089411046689</v>
      </c>
      <c r="R25" s="1376">
        <v>39072</v>
      </c>
      <c r="S25" s="1373">
        <v>37.259688739700948</v>
      </c>
      <c r="T25" s="1376">
        <v>7614</v>
      </c>
      <c r="U25" s="1373">
        <v>7.2608330790357032</v>
      </c>
      <c r="V25" s="1378">
        <v>104864</v>
      </c>
      <c r="W25" s="1373">
        <v>100</v>
      </c>
      <c r="X25" s="1369"/>
      <c r="Y25" s="1375">
        <v>1.4388583973655324</v>
      </c>
    </row>
    <row r="26" spans="2:25" s="633" customFormat="1" ht="18" customHeight="1" x14ac:dyDescent="0.25">
      <c r="B26" s="682" t="s">
        <v>46</v>
      </c>
      <c r="D26" s="1371">
        <v>9314</v>
      </c>
      <c r="E26" s="1365"/>
      <c r="F26" s="1376">
        <v>1151</v>
      </c>
      <c r="G26" s="1377">
        <v>8.0720948173083666</v>
      </c>
      <c r="H26" s="1376">
        <v>3720</v>
      </c>
      <c r="I26" s="1373">
        <v>26.08878602987587</v>
      </c>
      <c r="J26" s="1376">
        <v>3661</v>
      </c>
      <c r="K26" s="1373">
        <v>25.675012272950418</v>
      </c>
      <c r="L26" s="1376">
        <v>1436</v>
      </c>
      <c r="M26" s="1373">
        <v>10.070832456694017</v>
      </c>
      <c r="N26" s="1376">
        <v>2037</v>
      </c>
      <c r="O26" s="1373">
        <v>14.285714285714286</v>
      </c>
      <c r="P26" s="1376">
        <v>1034</v>
      </c>
      <c r="Q26" s="1373">
        <v>7.2515604179816258</v>
      </c>
      <c r="R26" s="1376">
        <v>1220</v>
      </c>
      <c r="S26" s="1373">
        <v>8.5559997194754196</v>
      </c>
      <c r="T26" s="1376">
        <v>0</v>
      </c>
      <c r="U26" s="1373">
        <v>0</v>
      </c>
      <c r="V26" s="1378">
        <v>14259</v>
      </c>
      <c r="W26" s="1373">
        <v>100.00000000000001</v>
      </c>
      <c r="X26" s="1369"/>
      <c r="Y26" s="1375">
        <v>1.5309211939016534</v>
      </c>
    </row>
    <row r="27" spans="2:25" s="633" customFormat="1" ht="18" customHeight="1" x14ac:dyDescent="0.25">
      <c r="B27" s="682" t="s">
        <v>1</v>
      </c>
      <c r="D27" s="1371">
        <v>3784</v>
      </c>
      <c r="E27" s="1365"/>
      <c r="F27" s="1376">
        <v>713</v>
      </c>
      <c r="G27" s="1377">
        <v>14.291441170575265</v>
      </c>
      <c r="H27" s="1376">
        <v>796</v>
      </c>
      <c r="I27" s="1373">
        <v>15.955101222689917</v>
      </c>
      <c r="J27" s="1376">
        <v>1283</v>
      </c>
      <c r="K27" s="1373">
        <v>25.716576468230105</v>
      </c>
      <c r="L27" s="1376">
        <v>61</v>
      </c>
      <c r="M27" s="1373">
        <v>1.2226899178192023</v>
      </c>
      <c r="N27" s="1376">
        <v>177</v>
      </c>
      <c r="O27" s="1373">
        <v>3.5478051713770293</v>
      </c>
      <c r="P27" s="1376">
        <v>5</v>
      </c>
      <c r="Q27" s="1373">
        <v>0.10022048506714773</v>
      </c>
      <c r="R27" s="1376">
        <v>1954</v>
      </c>
      <c r="S27" s="1373">
        <v>39.166165564241332</v>
      </c>
      <c r="T27" s="1376">
        <v>0</v>
      </c>
      <c r="U27" s="1373">
        <v>0</v>
      </c>
      <c r="V27" s="1374">
        <v>4989</v>
      </c>
      <c r="W27" s="1373">
        <v>100</v>
      </c>
      <c r="X27" s="1369"/>
      <c r="Y27" s="1375">
        <v>1.3184460887949261</v>
      </c>
    </row>
    <row r="28" spans="2:25" s="633" customFormat="1" ht="8.25" customHeight="1" x14ac:dyDescent="0.25">
      <c r="B28" s="688"/>
      <c r="D28" s="1379"/>
      <c r="E28" s="1365"/>
      <c r="F28" s="1380"/>
      <c r="G28" s="1381"/>
      <c r="H28" s="1380"/>
      <c r="I28" s="1382"/>
      <c r="J28" s="1380"/>
      <c r="K28" s="1382"/>
      <c r="L28" s="1380"/>
      <c r="M28" s="1382"/>
      <c r="N28" s="1380"/>
      <c r="O28" s="1381"/>
      <c r="P28" s="1380"/>
      <c r="Q28" s="1381"/>
      <c r="R28" s="1380"/>
      <c r="S28" s="1381"/>
      <c r="T28" s="1380"/>
      <c r="U28" s="1381"/>
      <c r="V28" s="1383"/>
      <c r="W28" s="1382"/>
      <c r="X28" s="1369"/>
      <c r="Y28" s="1384"/>
    </row>
    <row r="29" spans="2:25" s="633" customFormat="1" ht="3" customHeight="1" x14ac:dyDescent="0.25">
      <c r="B29" s="630"/>
      <c r="C29" s="631"/>
      <c r="D29" s="1385"/>
      <c r="E29" s="1386"/>
      <c r="F29" s="1387"/>
      <c r="G29" s="1387"/>
      <c r="H29" s="1387"/>
      <c r="I29" s="1387"/>
      <c r="J29" s="1387"/>
      <c r="K29" s="1387"/>
      <c r="L29" s="1387"/>
      <c r="M29" s="1387"/>
      <c r="N29" s="1387"/>
      <c r="O29" s="1387"/>
      <c r="P29" s="1387"/>
      <c r="Q29" s="1387"/>
      <c r="R29" s="1387"/>
      <c r="S29" s="1387"/>
      <c r="T29" s="1387"/>
      <c r="U29" s="1387"/>
      <c r="V29" s="1388"/>
      <c r="W29" s="1387"/>
      <c r="X29" s="1387"/>
      <c r="Y29" s="1387"/>
    </row>
    <row r="30" spans="2:25" s="1225" customFormat="1" ht="20.25" customHeight="1" x14ac:dyDescent="0.25">
      <c r="B30" s="1249" t="s">
        <v>0</v>
      </c>
      <c r="D30" s="1389">
        <f>SUM(D10:D27)</f>
        <v>1563349</v>
      </c>
      <c r="E30" s="1390"/>
      <c r="F30" s="1391">
        <f>SUM(F10:F27)</f>
        <v>75392</v>
      </c>
      <c r="G30" s="1392">
        <f>F30*100/$V30</f>
        <v>3.4598230163220931</v>
      </c>
      <c r="H30" s="1391">
        <f>SUM(H10:H27)</f>
        <v>546396</v>
      </c>
      <c r="I30" s="1392">
        <f>H30*100/$V30</f>
        <v>25.074722209602164</v>
      </c>
      <c r="J30" s="1391">
        <f>SUM(J10:J27)</f>
        <v>355227</v>
      </c>
      <c r="K30" s="1392">
        <f>J30*100/$V30</f>
        <v>16.301763457913946</v>
      </c>
      <c r="L30" s="1391">
        <f>SUM(L10:L27)</f>
        <v>106505</v>
      </c>
      <c r="M30" s="1392">
        <f>L30*100/$V30</f>
        <v>4.8876333079555465</v>
      </c>
      <c r="N30" s="1391">
        <f>SUM(N10:N27)</f>
        <v>179105</v>
      </c>
      <c r="O30" s="1392">
        <f>N30*100/$V30</f>
        <v>8.2193283284482241</v>
      </c>
      <c r="P30" s="1391">
        <f>SUM(P10:P27)</f>
        <v>209912</v>
      </c>
      <c r="Q30" s="1392">
        <f>P30*100/$V30</f>
        <v>9.6330959385903441</v>
      </c>
      <c r="R30" s="1391">
        <f>SUM(R10:R27)</f>
        <v>694996</v>
      </c>
      <c r="S30" s="1392">
        <f>R30*100/$V30</f>
        <v>31.894142044935663</v>
      </c>
      <c r="T30" s="1391">
        <f>SUM(T10:T28)</f>
        <v>11538</v>
      </c>
      <c r="U30" s="1392">
        <f>T30*100/$V30</f>
        <v>0.52949169623201819</v>
      </c>
      <c r="V30" s="1391">
        <f>SUM(V10:V27)</f>
        <v>2179071</v>
      </c>
      <c r="W30" s="1392">
        <f>G30+I30+K30+M30+O30+Q30+S30+U30</f>
        <v>100</v>
      </c>
      <c r="X30" s="1393"/>
      <c r="Y30" s="1394">
        <f>(V30/D30)</f>
        <v>1.3938480787079532</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6B280-1BD5-4A04-BBE1-9D6DABC68DF2}">
  <sheetPr codeName="Hoja9">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B1" s="613" t="s">
        <v>48</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38" t="s">
        <v>494</v>
      </c>
      <c r="C3" s="1538"/>
      <c r="D3" s="1538"/>
      <c r="E3" s="1538"/>
      <c r="F3" s="1538"/>
      <c r="G3" s="1538"/>
      <c r="H3" s="1538"/>
      <c r="I3" s="1538"/>
      <c r="J3" s="1538"/>
      <c r="K3" s="1538"/>
      <c r="L3" s="1538"/>
      <c r="M3" s="1538"/>
      <c r="N3" s="1538"/>
      <c r="O3" s="1538"/>
      <c r="P3" s="1538"/>
      <c r="Q3" s="1538"/>
      <c r="R3" s="1538"/>
      <c r="S3" s="1538"/>
      <c r="T3" s="1538"/>
      <c r="U3" s="1538"/>
      <c r="V3" s="1538"/>
      <c r="W3" s="1538"/>
      <c r="X3" s="1538"/>
      <c r="Y3" s="821"/>
    </row>
    <row r="4" spans="2:30" s="621" customFormat="1" ht="14.25" customHeight="1" x14ac:dyDescent="0.25">
      <c r="B4" s="1475" t="str">
        <f>porsaad!$B$6</f>
        <v>Situación a 31 de agosto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0" t="s">
        <v>491</v>
      </c>
      <c r="G6" s="1591"/>
      <c r="H6" s="1591"/>
      <c r="I6" s="1591"/>
      <c r="J6" s="1591"/>
      <c r="K6" s="1591"/>
      <c r="L6" s="1591"/>
      <c r="M6" s="1591"/>
      <c r="N6" s="1591"/>
      <c r="O6" s="1591"/>
      <c r="P6" s="1591"/>
      <c r="Q6" s="1591"/>
      <c r="R6" s="1591"/>
      <c r="S6" s="1591"/>
      <c r="T6" s="1591"/>
      <c r="U6" s="1591"/>
      <c r="V6" s="1591"/>
      <c r="W6" s="1592"/>
      <c r="X6" s="825"/>
      <c r="Y6" s="826"/>
    </row>
    <row r="7" spans="2:30" s="621" customFormat="1" ht="64.5" customHeight="1" x14ac:dyDescent="0.25">
      <c r="B7" s="1552" t="s">
        <v>12</v>
      </c>
      <c r="C7" s="625"/>
      <c r="D7" s="871" t="s">
        <v>492</v>
      </c>
      <c r="E7" s="625"/>
      <c r="F7" s="1593" t="s">
        <v>54</v>
      </c>
      <c r="G7" s="1594"/>
      <c r="H7" s="1595" t="s">
        <v>55</v>
      </c>
      <c r="I7" s="1596"/>
      <c r="J7" s="1597" t="s">
        <v>56</v>
      </c>
      <c r="K7" s="1598"/>
      <c r="L7" s="1597" t="s">
        <v>57</v>
      </c>
      <c r="M7" s="1599"/>
      <c r="N7" s="1598" t="s">
        <v>58</v>
      </c>
      <c r="O7" s="1598"/>
      <c r="P7" s="1597" t="s">
        <v>59</v>
      </c>
      <c r="Q7" s="1599"/>
      <c r="R7" s="1595" t="s">
        <v>60</v>
      </c>
      <c r="S7" s="1596"/>
      <c r="T7" s="1597" t="s">
        <v>61</v>
      </c>
      <c r="U7" s="1599"/>
      <c r="V7" s="1597" t="s">
        <v>0</v>
      </c>
      <c r="W7" s="1600"/>
      <c r="X7" s="627"/>
      <c r="Y7" s="1363" t="s">
        <v>493</v>
      </c>
      <c r="AD7" s="827"/>
    </row>
    <row r="8" spans="2:30" s="626" customFormat="1" ht="20.25" customHeight="1" x14ac:dyDescent="0.25">
      <c r="B8" s="155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4">
        <v>97465</v>
      </c>
      <c r="E10" s="1365"/>
      <c r="F10" s="1366">
        <v>556</v>
      </c>
      <c r="G10" s="1367">
        <v>0.35819433975635057</v>
      </c>
      <c r="H10" s="1366">
        <v>62840</v>
      </c>
      <c r="I10" s="1367">
        <v>40.483691205555878</v>
      </c>
      <c r="J10" s="1366">
        <v>70317</v>
      </c>
      <c r="K10" s="1367">
        <v>45.300631993969965</v>
      </c>
      <c r="L10" s="1366">
        <v>631</v>
      </c>
      <c r="M10" s="1367">
        <v>0.40651192155801652</v>
      </c>
      <c r="N10" s="1366">
        <v>85</v>
      </c>
      <c r="O10" s="1367">
        <v>5.4759926041888125E-2</v>
      </c>
      <c r="P10" s="1366">
        <v>112</v>
      </c>
      <c r="Q10" s="1367">
        <v>7.2154255490487873E-2</v>
      </c>
      <c r="R10" s="1366">
        <v>20682</v>
      </c>
      <c r="S10" s="1367">
        <v>13.324056357627413</v>
      </c>
      <c r="T10" s="1366">
        <v>0</v>
      </c>
      <c r="U10" s="1367">
        <v>0</v>
      </c>
      <c r="V10" s="1368">
        <v>155223</v>
      </c>
      <c r="W10" s="1367">
        <v>100</v>
      </c>
      <c r="X10" s="1369"/>
      <c r="Y10" s="1370">
        <v>1.5926024726825014</v>
      </c>
    </row>
    <row r="11" spans="2:30" s="633" customFormat="1" ht="18" customHeight="1" x14ac:dyDescent="0.25">
      <c r="B11" s="682" t="s">
        <v>7</v>
      </c>
      <c r="D11" s="1371">
        <v>16248</v>
      </c>
      <c r="E11" s="1365"/>
      <c r="F11" s="1372">
        <v>1051</v>
      </c>
      <c r="G11" s="1373">
        <v>4.8197743740254975</v>
      </c>
      <c r="H11" s="1372">
        <v>4855</v>
      </c>
      <c r="I11" s="1373">
        <v>22.264514353847566</v>
      </c>
      <c r="J11" s="1372">
        <v>3028</v>
      </c>
      <c r="K11" s="1373">
        <v>13.886086398239017</v>
      </c>
      <c r="L11" s="1372">
        <v>588</v>
      </c>
      <c r="M11" s="1373">
        <v>2.6965055489314866</v>
      </c>
      <c r="N11" s="1372">
        <v>98</v>
      </c>
      <c r="O11" s="1373">
        <v>0.44941759148858113</v>
      </c>
      <c r="P11" s="1372">
        <v>1815</v>
      </c>
      <c r="Q11" s="1373">
        <v>8.3233972301201504</v>
      </c>
      <c r="R11" s="1372">
        <v>10371</v>
      </c>
      <c r="S11" s="1373">
        <v>47.560304503347702</v>
      </c>
      <c r="T11" s="1372">
        <v>0</v>
      </c>
      <c r="U11" s="1373">
        <v>0</v>
      </c>
      <c r="V11" s="1374">
        <v>21806</v>
      </c>
      <c r="W11" s="1373">
        <v>100</v>
      </c>
      <c r="X11" s="1369"/>
      <c r="Y11" s="1375">
        <v>1.3420728705071394</v>
      </c>
    </row>
    <row r="12" spans="2:30" s="633" customFormat="1" ht="22.5" customHeight="1" x14ac:dyDescent="0.25">
      <c r="B12" s="682" t="s">
        <v>37</v>
      </c>
      <c r="D12" s="1371">
        <v>14767</v>
      </c>
      <c r="E12" s="1365"/>
      <c r="F12" s="1376">
        <v>2025</v>
      </c>
      <c r="G12" s="1373">
        <v>9.742602838585519</v>
      </c>
      <c r="H12" s="1376">
        <v>5339</v>
      </c>
      <c r="I12" s="1373">
        <v>25.686793360596585</v>
      </c>
      <c r="J12" s="1376">
        <v>5006</v>
      </c>
      <c r="K12" s="1373">
        <v>24.084676449362522</v>
      </c>
      <c r="L12" s="1376">
        <v>735</v>
      </c>
      <c r="M12" s="1373">
        <v>3.5362039932643734</v>
      </c>
      <c r="N12" s="1376">
        <v>44</v>
      </c>
      <c r="O12" s="1373">
        <v>0.21169112340630261</v>
      </c>
      <c r="P12" s="1376">
        <v>1672</v>
      </c>
      <c r="Q12" s="1373">
        <v>8.0442626894394991</v>
      </c>
      <c r="R12" s="1376">
        <v>5952</v>
      </c>
      <c r="S12" s="1373">
        <v>28.636035602598028</v>
      </c>
      <c r="T12" s="1376">
        <v>12</v>
      </c>
      <c r="U12" s="1373">
        <v>5.7733942747173445E-2</v>
      </c>
      <c r="V12" s="1374">
        <v>20785</v>
      </c>
      <c r="W12" s="1373">
        <v>100.00000000000001</v>
      </c>
      <c r="X12" s="1369"/>
      <c r="Y12" s="1375">
        <v>1.4075303040563418</v>
      </c>
    </row>
    <row r="13" spans="2:30" s="633" customFormat="1" ht="18" customHeight="1" x14ac:dyDescent="0.25">
      <c r="B13" s="682" t="s">
        <v>38</v>
      </c>
      <c r="D13" s="1371">
        <v>14287</v>
      </c>
      <c r="E13" s="1365"/>
      <c r="F13" s="1372">
        <v>2242</v>
      </c>
      <c r="G13" s="1373">
        <v>8.8501164489006428</v>
      </c>
      <c r="H13" s="1372">
        <v>9645</v>
      </c>
      <c r="I13" s="1373">
        <v>38.072869379860265</v>
      </c>
      <c r="J13" s="1372">
        <v>910</v>
      </c>
      <c r="K13" s="1373">
        <v>3.5921525283227411</v>
      </c>
      <c r="L13" s="1372">
        <v>237</v>
      </c>
      <c r="M13" s="1373">
        <v>0.93553862550823041</v>
      </c>
      <c r="N13" s="1372">
        <v>4</v>
      </c>
      <c r="O13" s="1373">
        <v>1.5789681443176884E-2</v>
      </c>
      <c r="P13" s="1372">
        <v>47</v>
      </c>
      <c r="Q13" s="1373">
        <v>0.18552875695732837</v>
      </c>
      <c r="R13" s="1372">
        <v>12248</v>
      </c>
      <c r="S13" s="1373">
        <v>48.348004579007622</v>
      </c>
      <c r="T13" s="1372">
        <v>0</v>
      </c>
      <c r="U13" s="1373">
        <v>0</v>
      </c>
      <c r="V13" s="1374">
        <v>25333</v>
      </c>
      <c r="W13" s="1373">
        <v>100</v>
      </c>
      <c r="X13" s="1369"/>
      <c r="Y13" s="1375">
        <v>1.7731504164625185</v>
      </c>
    </row>
    <row r="14" spans="2:30" s="633" customFormat="1" ht="18" customHeight="1" x14ac:dyDescent="0.25">
      <c r="B14" s="682" t="s">
        <v>6</v>
      </c>
      <c r="D14" s="1371">
        <v>11294</v>
      </c>
      <c r="E14" s="1365"/>
      <c r="F14" s="1372">
        <v>449</v>
      </c>
      <c r="G14" s="1373">
        <v>3.5348763974177295</v>
      </c>
      <c r="H14" s="1372">
        <v>728</v>
      </c>
      <c r="I14" s="1373">
        <v>5.7313808849000161</v>
      </c>
      <c r="J14" s="1372">
        <v>184</v>
      </c>
      <c r="K14" s="1373">
        <v>1.4485907731065975</v>
      </c>
      <c r="L14" s="1372">
        <v>1840</v>
      </c>
      <c r="M14" s="1373">
        <v>14.485907731065973</v>
      </c>
      <c r="N14" s="1372">
        <v>73</v>
      </c>
      <c r="O14" s="1373">
        <v>0.57471264367816088</v>
      </c>
      <c r="P14" s="1372">
        <v>2675</v>
      </c>
      <c r="Q14" s="1373">
        <v>21.059675641631241</v>
      </c>
      <c r="R14" s="1372">
        <v>6751</v>
      </c>
      <c r="S14" s="1373">
        <v>53.149110376318689</v>
      </c>
      <c r="T14" s="1372">
        <v>2</v>
      </c>
      <c r="U14" s="1373">
        <v>1.5745551881593451E-2</v>
      </c>
      <c r="V14" s="1374">
        <v>12702</v>
      </c>
      <c r="W14" s="1373">
        <v>100</v>
      </c>
      <c r="X14" s="1369"/>
      <c r="Y14" s="1375">
        <v>1.1246679652913052</v>
      </c>
    </row>
    <row r="15" spans="2:30" s="633" customFormat="1" ht="18" customHeight="1" x14ac:dyDescent="0.25">
      <c r="B15" s="682" t="s">
        <v>5</v>
      </c>
      <c r="D15" s="1371">
        <v>5126</v>
      </c>
      <c r="E15" s="1365"/>
      <c r="F15" s="1376">
        <v>727</v>
      </c>
      <c r="G15" s="1373">
        <v>9.8536188669015985</v>
      </c>
      <c r="H15" s="1376">
        <v>1873</v>
      </c>
      <c r="I15" s="1373">
        <v>25.386283545676335</v>
      </c>
      <c r="J15" s="1376">
        <v>418</v>
      </c>
      <c r="K15" s="1373">
        <v>5.6654920032529139</v>
      </c>
      <c r="L15" s="1376">
        <v>598</v>
      </c>
      <c r="M15" s="1373">
        <v>8.1051775548929257</v>
      </c>
      <c r="N15" s="1376">
        <v>46</v>
      </c>
      <c r="O15" s="1373">
        <v>0.62347519653022498</v>
      </c>
      <c r="P15" s="1376">
        <v>3</v>
      </c>
      <c r="Q15" s="1373">
        <v>4.0661425860666844E-2</v>
      </c>
      <c r="R15" s="1376">
        <v>3713</v>
      </c>
      <c r="S15" s="1373">
        <v>50.325291406885334</v>
      </c>
      <c r="T15" s="1376">
        <v>0</v>
      </c>
      <c r="U15" s="1373">
        <v>0</v>
      </c>
      <c r="V15" s="1374">
        <v>7378</v>
      </c>
      <c r="W15" s="1373">
        <v>100</v>
      </c>
      <c r="X15" s="1369"/>
      <c r="Y15" s="1375">
        <v>1.4393289114319157</v>
      </c>
    </row>
    <row r="16" spans="2:30" s="742" customFormat="1" ht="18" customHeight="1" x14ac:dyDescent="0.25">
      <c r="B16" s="836" t="s">
        <v>4</v>
      </c>
      <c r="D16" s="1371">
        <v>46663</v>
      </c>
      <c r="E16" s="1365"/>
      <c r="F16" s="1372">
        <v>3639</v>
      </c>
      <c r="G16" s="1373">
        <v>5.386084099285112</v>
      </c>
      <c r="H16" s="1372">
        <v>18006</v>
      </c>
      <c r="I16" s="1373">
        <v>26.650681586075219</v>
      </c>
      <c r="J16" s="1372">
        <v>12949</v>
      </c>
      <c r="K16" s="1373">
        <v>19.165815609135176</v>
      </c>
      <c r="L16" s="1372">
        <v>3679</v>
      </c>
      <c r="M16" s="1373">
        <v>5.4452881014756596</v>
      </c>
      <c r="N16" s="1372">
        <v>3</v>
      </c>
      <c r="O16" s="1373">
        <v>4.4403001642911062E-3</v>
      </c>
      <c r="P16" s="1372">
        <v>13060</v>
      </c>
      <c r="Q16" s="1373">
        <v>19.330106715213947</v>
      </c>
      <c r="R16" s="1372">
        <v>15065</v>
      </c>
      <c r="S16" s="1373">
        <v>22.297707325015171</v>
      </c>
      <c r="T16" s="1372">
        <v>1162</v>
      </c>
      <c r="U16" s="1373">
        <v>1.7198762636354217</v>
      </c>
      <c r="V16" s="1374">
        <v>67563</v>
      </c>
      <c r="W16" s="1373">
        <v>100</v>
      </c>
      <c r="X16" s="1369"/>
      <c r="Y16" s="1375">
        <v>1.4478923343977026</v>
      </c>
    </row>
    <row r="17" spans="2:25" s="742" customFormat="1" ht="18" customHeight="1" x14ac:dyDescent="0.25">
      <c r="B17" s="836" t="s">
        <v>40</v>
      </c>
      <c r="D17" s="1371">
        <v>28862</v>
      </c>
      <c r="E17" s="1365"/>
      <c r="F17" s="1372">
        <v>5535</v>
      </c>
      <c r="G17" s="1373">
        <v>13.594498342134349</v>
      </c>
      <c r="H17" s="1372">
        <v>17610</v>
      </c>
      <c r="I17" s="1373">
        <v>43.251872774161853</v>
      </c>
      <c r="J17" s="1372">
        <v>7348</v>
      </c>
      <c r="K17" s="1373">
        <v>18.047402677146014</v>
      </c>
      <c r="L17" s="1372">
        <v>999</v>
      </c>
      <c r="M17" s="1373">
        <v>2.4536411641901021</v>
      </c>
      <c r="N17" s="1372">
        <v>1487</v>
      </c>
      <c r="O17" s="1373">
        <v>3.65221662777846</v>
      </c>
      <c r="P17" s="1372">
        <v>3478</v>
      </c>
      <c r="Q17" s="1373">
        <v>8.5423062753285031</v>
      </c>
      <c r="R17" s="1372">
        <v>4257</v>
      </c>
      <c r="S17" s="1373">
        <v>10.455606041999264</v>
      </c>
      <c r="T17" s="1372">
        <v>1</v>
      </c>
      <c r="U17" s="1373">
        <v>2.4560972614515535E-3</v>
      </c>
      <c r="V17" s="1374">
        <v>40715</v>
      </c>
      <c r="W17" s="1373">
        <v>100</v>
      </c>
      <c r="X17" s="1369"/>
      <c r="Y17" s="1375">
        <v>1.4106784006652346</v>
      </c>
    </row>
    <row r="18" spans="2:25" s="742" customFormat="1" ht="18" customHeight="1" x14ac:dyDescent="0.25">
      <c r="B18" s="836" t="s">
        <v>41</v>
      </c>
      <c r="D18" s="1371">
        <v>101242</v>
      </c>
      <c r="E18" s="1365"/>
      <c r="F18" s="1372">
        <v>1</v>
      </c>
      <c r="G18" s="1373">
        <v>8.1053698074974665E-4</v>
      </c>
      <c r="H18" s="1372">
        <v>22050</v>
      </c>
      <c r="I18" s="1373">
        <v>17.872340425531913</v>
      </c>
      <c r="J18" s="1372">
        <v>13678</v>
      </c>
      <c r="K18" s="1373">
        <v>11.086524822695035</v>
      </c>
      <c r="L18" s="1372">
        <v>3232</v>
      </c>
      <c r="M18" s="1373">
        <v>2.6196555217831814</v>
      </c>
      <c r="N18" s="1372">
        <v>3175</v>
      </c>
      <c r="O18" s="1373">
        <v>2.5734549138804459</v>
      </c>
      <c r="P18" s="1372">
        <v>4797</v>
      </c>
      <c r="Q18" s="1373">
        <v>3.888145896656535</v>
      </c>
      <c r="R18" s="1372">
        <v>76434</v>
      </c>
      <c r="S18" s="1373">
        <v>61.95258358662614</v>
      </c>
      <c r="T18" s="1372">
        <v>8</v>
      </c>
      <c r="U18" s="1373">
        <v>6.4842958459979732E-3</v>
      </c>
      <c r="V18" s="1374">
        <v>123375</v>
      </c>
      <c r="W18" s="1373">
        <v>99.999999999999986</v>
      </c>
      <c r="X18" s="1369"/>
      <c r="Y18" s="1375">
        <v>1.2186148041326723</v>
      </c>
    </row>
    <row r="19" spans="2:25" s="742" customFormat="1" ht="18" customHeight="1" x14ac:dyDescent="0.25">
      <c r="B19" s="836" t="s">
        <v>3</v>
      </c>
      <c r="D19" s="1371">
        <v>59984</v>
      </c>
      <c r="E19" s="1365"/>
      <c r="F19" s="1372">
        <v>1375</v>
      </c>
      <c r="G19" s="1373">
        <v>1.4922295537419692</v>
      </c>
      <c r="H19" s="1372">
        <v>30969</v>
      </c>
      <c r="I19" s="1373">
        <v>33.609350581698209</v>
      </c>
      <c r="J19" s="1372">
        <v>2997</v>
      </c>
      <c r="K19" s="1373">
        <v>3.2525177982288591</v>
      </c>
      <c r="L19" s="1372">
        <v>2265</v>
      </c>
      <c r="M19" s="1373">
        <v>2.4581090467094984</v>
      </c>
      <c r="N19" s="1372">
        <v>911</v>
      </c>
      <c r="O19" s="1373">
        <v>0.98866990797013365</v>
      </c>
      <c r="P19" s="1372">
        <v>7131</v>
      </c>
      <c r="Q19" s="1373">
        <v>7.7389737801701681</v>
      </c>
      <c r="R19" s="1372">
        <v>46362</v>
      </c>
      <c r="S19" s="1373">
        <v>50.314724778607399</v>
      </c>
      <c r="T19" s="1372">
        <v>134</v>
      </c>
      <c r="U19" s="1373">
        <v>0.1454245528737628</v>
      </c>
      <c r="V19" s="1374">
        <v>92144</v>
      </c>
      <c r="W19" s="1373">
        <v>100</v>
      </c>
      <c r="X19" s="1369"/>
      <c r="Y19" s="1375">
        <v>1.5361429714590558</v>
      </c>
    </row>
    <row r="20" spans="2:25" s="633" customFormat="1" ht="18" customHeight="1" x14ac:dyDescent="0.25">
      <c r="B20" s="836" t="s">
        <v>2</v>
      </c>
      <c r="D20" s="1371">
        <v>12498</v>
      </c>
      <c r="E20" s="1365"/>
      <c r="F20" s="1372">
        <v>944</v>
      </c>
      <c r="G20" s="1373">
        <v>6.0058531619798954</v>
      </c>
      <c r="H20" s="1372">
        <v>3545</v>
      </c>
      <c r="I20" s="1373">
        <v>22.553760020358823</v>
      </c>
      <c r="J20" s="1372">
        <v>446</v>
      </c>
      <c r="K20" s="1373">
        <v>2.8375111337320269</v>
      </c>
      <c r="L20" s="1372">
        <v>746</v>
      </c>
      <c r="M20" s="1373">
        <v>4.7461509097849603</v>
      </c>
      <c r="N20" s="1372">
        <v>36</v>
      </c>
      <c r="O20" s="1373">
        <v>0.22903677312635196</v>
      </c>
      <c r="P20" s="1372">
        <v>7488</v>
      </c>
      <c r="Q20" s="1373">
        <v>47.639648810281209</v>
      </c>
      <c r="R20" s="1372">
        <v>2513</v>
      </c>
      <c r="S20" s="1373">
        <v>15.988039190736735</v>
      </c>
      <c r="T20" s="1372">
        <v>0</v>
      </c>
      <c r="U20" s="1373">
        <v>0</v>
      </c>
      <c r="V20" s="1374">
        <v>15718</v>
      </c>
      <c r="W20" s="1373">
        <v>100</v>
      </c>
      <c r="X20" s="1369"/>
      <c r="Y20" s="1375">
        <v>1.2576412225956153</v>
      </c>
    </row>
    <row r="21" spans="2:25" s="633" customFormat="1" ht="18" customHeight="1" x14ac:dyDescent="0.25">
      <c r="B21" s="682" t="s">
        <v>35</v>
      </c>
      <c r="D21" s="1371">
        <v>29381</v>
      </c>
      <c r="E21" s="1365"/>
      <c r="F21" s="1372">
        <v>2260</v>
      </c>
      <c r="G21" s="1373">
        <v>5.9564598597859888</v>
      </c>
      <c r="H21" s="1372">
        <v>6572</v>
      </c>
      <c r="I21" s="1373">
        <v>17.321174424121025</v>
      </c>
      <c r="J21" s="1372">
        <v>6061</v>
      </c>
      <c r="K21" s="1373">
        <v>15.974381951399504</v>
      </c>
      <c r="L21" s="1372">
        <v>3550</v>
      </c>
      <c r="M21" s="1373">
        <v>9.356386062938169</v>
      </c>
      <c r="N21" s="1372">
        <v>279</v>
      </c>
      <c r="O21" s="1373">
        <v>0.735332876495704</v>
      </c>
      <c r="P21" s="1372">
        <v>6500</v>
      </c>
      <c r="Q21" s="1373">
        <v>17.131411101154395</v>
      </c>
      <c r="R21" s="1372">
        <v>12718</v>
      </c>
      <c r="S21" s="1373">
        <v>33.519582520689475</v>
      </c>
      <c r="T21" s="1372">
        <v>2</v>
      </c>
      <c r="U21" s="1373">
        <v>5.2712034157398136E-3</v>
      </c>
      <c r="V21" s="1374">
        <v>37942</v>
      </c>
      <c r="W21" s="1373">
        <v>100.00000000000001</v>
      </c>
      <c r="X21" s="1369"/>
      <c r="Y21" s="1375">
        <v>1.2913787822061877</v>
      </c>
    </row>
    <row r="22" spans="2:25" s="633" customFormat="1" ht="21" customHeight="1" x14ac:dyDescent="0.25">
      <c r="B22" s="682" t="s">
        <v>42</v>
      </c>
      <c r="D22" s="1371">
        <v>60546</v>
      </c>
      <c r="E22" s="1365"/>
      <c r="F22" s="1372">
        <v>1036</v>
      </c>
      <c r="G22" s="1373">
        <v>1.2507243577361407</v>
      </c>
      <c r="H22" s="1372">
        <v>37526</v>
      </c>
      <c r="I22" s="1373">
        <v>45.303747344021637</v>
      </c>
      <c r="J22" s="1372">
        <v>16936</v>
      </c>
      <c r="K22" s="1373">
        <v>20.446204365462624</v>
      </c>
      <c r="L22" s="1372">
        <v>3458</v>
      </c>
      <c r="M22" s="1373">
        <v>4.1747150859571178</v>
      </c>
      <c r="N22" s="1372">
        <v>1239</v>
      </c>
      <c r="O22" s="1373">
        <v>1.4957987251303844</v>
      </c>
      <c r="P22" s="1372">
        <v>5617</v>
      </c>
      <c r="Q22" s="1373">
        <v>6.7811956731697896</v>
      </c>
      <c r="R22" s="1372">
        <v>17017</v>
      </c>
      <c r="S22" s="1373">
        <v>20.543992659841606</v>
      </c>
      <c r="T22" s="1372">
        <v>3</v>
      </c>
      <c r="U22" s="1373">
        <v>3.6217886807031101E-3</v>
      </c>
      <c r="V22" s="1374">
        <v>82832</v>
      </c>
      <c r="W22" s="1373">
        <v>100</v>
      </c>
      <c r="X22" s="1369"/>
      <c r="Y22" s="1375">
        <v>1.3680837710170779</v>
      </c>
    </row>
    <row r="23" spans="2:25" s="633" customFormat="1" ht="18" customHeight="1" x14ac:dyDescent="0.25">
      <c r="B23" s="682" t="s">
        <v>43</v>
      </c>
      <c r="D23" s="1371">
        <v>15649</v>
      </c>
      <c r="E23" s="1365"/>
      <c r="F23" s="1372">
        <v>436</v>
      </c>
      <c r="G23" s="1373">
        <v>1.9661781285231117</v>
      </c>
      <c r="H23" s="1372">
        <v>7964</v>
      </c>
      <c r="I23" s="1373">
        <v>35.914317925591881</v>
      </c>
      <c r="J23" s="1372">
        <v>1991</v>
      </c>
      <c r="K23" s="1373">
        <v>8.9785794813979702</v>
      </c>
      <c r="L23" s="1372">
        <v>681</v>
      </c>
      <c r="M23" s="1373">
        <v>3.0710259301014657</v>
      </c>
      <c r="N23" s="1372">
        <v>21</v>
      </c>
      <c r="O23" s="1373">
        <v>9.4701240135287482E-2</v>
      </c>
      <c r="P23" s="1372">
        <v>158</v>
      </c>
      <c r="Q23" s="1373">
        <v>0.7125140924464487</v>
      </c>
      <c r="R23" s="1372">
        <v>10923</v>
      </c>
      <c r="S23" s="1373">
        <v>49.258173618940248</v>
      </c>
      <c r="T23" s="1372">
        <v>1</v>
      </c>
      <c r="U23" s="1373">
        <v>4.5095828635851182E-3</v>
      </c>
      <c r="V23" s="1374">
        <v>22175</v>
      </c>
      <c r="W23" s="1373">
        <v>100</v>
      </c>
      <c r="X23" s="1369"/>
      <c r="Y23" s="1375">
        <v>1.4170234519777622</v>
      </c>
    </row>
    <row r="24" spans="2:25" s="633" customFormat="1" ht="22.5" customHeight="1" x14ac:dyDescent="0.25">
      <c r="B24" s="682" t="s">
        <v>44</v>
      </c>
      <c r="D24" s="1371">
        <v>7493</v>
      </c>
      <c r="E24" s="1365"/>
      <c r="F24" s="1376">
        <v>1376</v>
      </c>
      <c r="G24" s="1377">
        <v>11.779813372142796</v>
      </c>
      <c r="H24" s="1376">
        <v>2469</v>
      </c>
      <c r="I24" s="1373">
        <v>21.136888964985875</v>
      </c>
      <c r="J24" s="1376">
        <v>713</v>
      </c>
      <c r="K24" s="1373">
        <v>6.1039294580943411</v>
      </c>
      <c r="L24" s="1376">
        <v>271</v>
      </c>
      <c r="M24" s="1373">
        <v>2.3200068487287049</v>
      </c>
      <c r="N24" s="1376">
        <v>77</v>
      </c>
      <c r="O24" s="1373">
        <v>0.65919013783066516</v>
      </c>
      <c r="P24" s="1376">
        <v>889</v>
      </c>
      <c r="Q24" s="1373">
        <v>7.6106497731358616</v>
      </c>
      <c r="R24" s="1376">
        <v>5873</v>
      </c>
      <c r="S24" s="1373">
        <v>50.278229603629825</v>
      </c>
      <c r="T24" s="1376">
        <v>13</v>
      </c>
      <c r="U24" s="1373">
        <v>0.11129184145193048</v>
      </c>
      <c r="V24" s="1378">
        <v>11681</v>
      </c>
      <c r="W24" s="1373">
        <v>100</v>
      </c>
      <c r="X24" s="1369"/>
      <c r="Y24" s="1375">
        <v>1.5589216602162017</v>
      </c>
    </row>
    <row r="25" spans="2:25" s="633" customFormat="1" ht="18" customHeight="1" x14ac:dyDescent="0.25">
      <c r="B25" s="682" t="s">
        <v>45</v>
      </c>
      <c r="D25" s="1371">
        <v>31626</v>
      </c>
      <c r="E25" s="1365"/>
      <c r="F25" s="1376">
        <v>384</v>
      </c>
      <c r="G25" s="1377">
        <v>0.85750653178803515</v>
      </c>
      <c r="H25" s="1376">
        <v>14355</v>
      </c>
      <c r="I25" s="1373">
        <v>32.056005895357409</v>
      </c>
      <c r="J25" s="1376">
        <v>2892</v>
      </c>
      <c r="K25" s="1373">
        <v>6.458096067528639</v>
      </c>
      <c r="L25" s="1376">
        <v>2576</v>
      </c>
      <c r="M25" s="1373">
        <v>5.7524396507447353</v>
      </c>
      <c r="N25" s="1376">
        <v>2406</v>
      </c>
      <c r="O25" s="1373">
        <v>5.3728143632344079</v>
      </c>
      <c r="P25" s="1376">
        <v>34</v>
      </c>
      <c r="Q25" s="1373">
        <v>7.5925057502065602E-2</v>
      </c>
      <c r="R25" s="1376">
        <v>19313</v>
      </c>
      <c r="S25" s="1373">
        <v>43.127665751099798</v>
      </c>
      <c r="T25" s="1376">
        <v>2821</v>
      </c>
      <c r="U25" s="1373">
        <v>6.2995466827449142</v>
      </c>
      <c r="V25" s="1378">
        <v>44781</v>
      </c>
      <c r="W25" s="1373">
        <v>100.00000000000001</v>
      </c>
      <c r="X25" s="1369"/>
      <c r="Y25" s="1375">
        <v>1.4159552267121989</v>
      </c>
    </row>
    <row r="26" spans="2:25" s="633" customFormat="1" ht="18" customHeight="1" x14ac:dyDescent="0.25">
      <c r="B26" s="682" t="s">
        <v>46</v>
      </c>
      <c r="D26" s="1371">
        <v>2980</v>
      </c>
      <c r="E26" s="1365"/>
      <c r="F26" s="1376">
        <v>194</v>
      </c>
      <c r="G26" s="1377">
        <v>4.5168800931315483</v>
      </c>
      <c r="H26" s="1376">
        <v>2004</v>
      </c>
      <c r="I26" s="1373">
        <v>46.658905704307337</v>
      </c>
      <c r="J26" s="1376">
        <v>1665</v>
      </c>
      <c r="K26" s="1373">
        <v>38.766006984866124</v>
      </c>
      <c r="L26" s="1376">
        <v>278</v>
      </c>
      <c r="M26" s="1373">
        <v>6.472642607683353</v>
      </c>
      <c r="N26" s="1376">
        <v>115</v>
      </c>
      <c r="O26" s="1373">
        <v>2.6775320139697323</v>
      </c>
      <c r="P26" s="1376">
        <v>35</v>
      </c>
      <c r="Q26" s="1373">
        <v>0.81490104772991856</v>
      </c>
      <c r="R26" s="1376">
        <v>4</v>
      </c>
      <c r="S26" s="1373">
        <v>9.3131548311990692E-2</v>
      </c>
      <c r="T26" s="1376">
        <v>0</v>
      </c>
      <c r="U26" s="1373">
        <v>0</v>
      </c>
      <c r="V26" s="1378">
        <v>4295</v>
      </c>
      <c r="W26" s="1373">
        <v>100.00000000000001</v>
      </c>
      <c r="X26" s="1369"/>
      <c r="Y26" s="1375">
        <v>1.4412751677852349</v>
      </c>
    </row>
    <row r="27" spans="2:25" s="633" customFormat="1" ht="18" customHeight="1" x14ac:dyDescent="0.25">
      <c r="B27" s="682" t="s">
        <v>1</v>
      </c>
      <c r="D27" s="1371">
        <v>1208</v>
      </c>
      <c r="E27" s="1365"/>
      <c r="F27" s="1376">
        <v>292</v>
      </c>
      <c r="G27" s="1377">
        <v>17.412045319022063</v>
      </c>
      <c r="H27" s="1376">
        <v>335</v>
      </c>
      <c r="I27" s="1373">
        <v>19.976147883124629</v>
      </c>
      <c r="J27" s="1376">
        <v>492</v>
      </c>
      <c r="K27" s="1373">
        <v>29.338103756708406</v>
      </c>
      <c r="L27" s="1376">
        <v>20</v>
      </c>
      <c r="M27" s="1373">
        <v>1.1926058437686344</v>
      </c>
      <c r="N27" s="1376">
        <v>0</v>
      </c>
      <c r="O27" s="1373">
        <v>0</v>
      </c>
      <c r="P27" s="1376">
        <v>1</v>
      </c>
      <c r="Q27" s="1373">
        <v>5.9630292188431723E-2</v>
      </c>
      <c r="R27" s="1376">
        <v>537</v>
      </c>
      <c r="S27" s="1373">
        <v>32.021466905187836</v>
      </c>
      <c r="T27" s="1376">
        <v>0</v>
      </c>
      <c r="U27" s="1373">
        <v>0</v>
      </c>
      <c r="V27" s="1374">
        <v>1677</v>
      </c>
      <c r="W27" s="1373">
        <v>100</v>
      </c>
      <c r="X27" s="1369"/>
      <c r="Y27" s="1375">
        <v>1.3882450331125828</v>
      </c>
    </row>
    <row r="28" spans="2:25" s="633" customFormat="1" ht="8.25" customHeight="1" x14ac:dyDescent="0.25">
      <c r="B28" s="688"/>
      <c r="D28" s="1379"/>
      <c r="E28" s="1365"/>
      <c r="F28" s="1380"/>
      <c r="G28" s="1381"/>
      <c r="H28" s="1380"/>
      <c r="I28" s="1382"/>
      <c r="J28" s="1380"/>
      <c r="K28" s="1382"/>
      <c r="L28" s="1380"/>
      <c r="M28" s="1382"/>
      <c r="N28" s="1380"/>
      <c r="O28" s="1381"/>
      <c r="P28" s="1380"/>
      <c r="Q28" s="1381"/>
      <c r="R28" s="1380"/>
      <c r="S28" s="1381"/>
      <c r="T28" s="1380"/>
      <c r="U28" s="1381"/>
      <c r="V28" s="1383"/>
      <c r="W28" s="1382"/>
      <c r="X28" s="1369"/>
      <c r="Y28" s="1384"/>
    </row>
    <row r="29" spans="2:25" s="633" customFormat="1" ht="3" customHeight="1" x14ac:dyDescent="0.25">
      <c r="B29" s="630"/>
      <c r="C29" s="631"/>
      <c r="D29" s="1385"/>
      <c r="E29" s="1386"/>
      <c r="F29" s="1387"/>
      <c r="G29" s="1387"/>
      <c r="H29" s="1387"/>
      <c r="I29" s="1387"/>
      <c r="J29" s="1387"/>
      <c r="K29" s="1387"/>
      <c r="L29" s="1387"/>
      <c r="M29" s="1387"/>
      <c r="N29" s="1387"/>
      <c r="O29" s="1387"/>
      <c r="P29" s="1387"/>
      <c r="Q29" s="1387"/>
      <c r="R29" s="1387"/>
      <c r="S29" s="1387"/>
      <c r="T29" s="1387"/>
      <c r="U29" s="1387"/>
      <c r="V29" s="1388"/>
      <c r="W29" s="1387"/>
      <c r="X29" s="1387"/>
      <c r="Y29" s="1387"/>
    </row>
    <row r="30" spans="2:25" s="1225" customFormat="1" ht="20.25" customHeight="1" x14ac:dyDescent="0.25">
      <c r="B30" s="1249" t="s">
        <v>0</v>
      </c>
      <c r="D30" s="1389">
        <f>SUM(D10:D27)</f>
        <v>557319</v>
      </c>
      <c r="E30" s="1390"/>
      <c r="F30" s="1391">
        <f>SUM(F10:F27)</f>
        <v>24522</v>
      </c>
      <c r="G30" s="1392">
        <f>F30*100/$V30</f>
        <v>3.1114353687549565</v>
      </c>
      <c r="H30" s="1391">
        <f>SUM(H10:H27)</f>
        <v>248685</v>
      </c>
      <c r="I30" s="1392">
        <f>H30*100/$V30</f>
        <v>31.554004758128471</v>
      </c>
      <c r="J30" s="1391">
        <f>SUM(J10:J27)</f>
        <v>148031</v>
      </c>
      <c r="K30" s="1392">
        <f>J30*100/$V30</f>
        <v>18.782680412371136</v>
      </c>
      <c r="L30" s="1391">
        <f>SUM(L10:L27)</f>
        <v>26384</v>
      </c>
      <c r="M30" s="1392">
        <f>L30*100/$V30</f>
        <v>3.3476923076923075</v>
      </c>
      <c r="N30" s="1391">
        <f>SUM(N10:N27)</f>
        <v>10099</v>
      </c>
      <c r="O30" s="1392">
        <f>N30*100/$V30</f>
        <v>1.2813957176843775</v>
      </c>
      <c r="P30" s="1391">
        <f>SUM(P10:P27)</f>
        <v>55512</v>
      </c>
      <c r="Q30" s="1392">
        <f>P30*100/$V30</f>
        <v>7.0435527359238703</v>
      </c>
      <c r="R30" s="1391">
        <f>SUM(R10:R27)</f>
        <v>270733</v>
      </c>
      <c r="S30" s="1392">
        <f>R30*100/$V30</f>
        <v>34.351530531324343</v>
      </c>
      <c r="T30" s="1391">
        <f>SUM(T10:T28)</f>
        <v>4159</v>
      </c>
      <c r="U30" s="1392">
        <f>T30*100/$V30</f>
        <v>0.52770816812053922</v>
      </c>
      <c r="V30" s="1391">
        <f>SUM(V10:V27)</f>
        <v>788125</v>
      </c>
      <c r="W30" s="1392">
        <f>G30+I30+K30+M30+O30+Q30+S30+U30</f>
        <v>100</v>
      </c>
      <c r="X30" s="1393"/>
      <c r="Y30" s="1394">
        <f>(V30/D30)</f>
        <v>1.4141362487193152</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1395"/>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01597-C678-4920-B7E9-B602A0C9151B}">
  <sheetPr codeName="Hoja13">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B1" s="613" t="s">
        <v>33</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38" t="s">
        <v>495</v>
      </c>
      <c r="C3" s="1538"/>
      <c r="D3" s="1538"/>
      <c r="E3" s="1538"/>
      <c r="F3" s="1538"/>
      <c r="G3" s="1538"/>
      <c r="H3" s="1538"/>
      <c r="I3" s="1538"/>
      <c r="J3" s="1538"/>
      <c r="K3" s="1538"/>
      <c r="L3" s="1538"/>
      <c r="M3" s="1538"/>
      <c r="N3" s="1538"/>
      <c r="O3" s="1538"/>
      <c r="P3" s="1538"/>
      <c r="Q3" s="1538"/>
      <c r="R3" s="1538"/>
      <c r="S3" s="1538"/>
      <c r="T3" s="1538"/>
      <c r="U3" s="1538"/>
      <c r="V3" s="1538"/>
      <c r="W3" s="1538"/>
      <c r="X3" s="1538"/>
      <c r="Y3" s="821"/>
    </row>
    <row r="4" spans="2:30" s="621" customFormat="1" ht="14.25" customHeight="1" x14ac:dyDescent="0.25">
      <c r="B4" s="1475" t="str">
        <f>porsaad!$B$6</f>
        <v>Situación a 31 de agosto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0" t="s">
        <v>491</v>
      </c>
      <c r="G6" s="1591"/>
      <c r="H6" s="1591"/>
      <c r="I6" s="1591"/>
      <c r="J6" s="1591"/>
      <c r="K6" s="1591"/>
      <c r="L6" s="1591"/>
      <c r="M6" s="1591"/>
      <c r="N6" s="1591"/>
      <c r="O6" s="1591"/>
      <c r="P6" s="1591"/>
      <c r="Q6" s="1591"/>
      <c r="R6" s="1591"/>
      <c r="S6" s="1591"/>
      <c r="T6" s="1591"/>
      <c r="U6" s="1591"/>
      <c r="V6" s="1591"/>
      <c r="W6" s="1592"/>
      <c r="X6" s="825"/>
      <c r="Y6" s="826"/>
    </row>
    <row r="7" spans="2:30" s="621" customFormat="1" ht="64.5" customHeight="1" x14ac:dyDescent="0.25">
      <c r="B7" s="1552" t="s">
        <v>12</v>
      </c>
      <c r="C7" s="625"/>
      <c r="D7" s="871" t="s">
        <v>492</v>
      </c>
      <c r="E7" s="625"/>
      <c r="F7" s="1593" t="s">
        <v>54</v>
      </c>
      <c r="G7" s="1594"/>
      <c r="H7" s="1595" t="s">
        <v>55</v>
      </c>
      <c r="I7" s="1596"/>
      <c r="J7" s="1597" t="s">
        <v>56</v>
      </c>
      <c r="K7" s="1598"/>
      <c r="L7" s="1597" t="s">
        <v>57</v>
      </c>
      <c r="M7" s="1599"/>
      <c r="N7" s="1598" t="s">
        <v>58</v>
      </c>
      <c r="O7" s="1598"/>
      <c r="P7" s="1597" t="s">
        <v>59</v>
      </c>
      <c r="Q7" s="1599"/>
      <c r="R7" s="1595" t="s">
        <v>60</v>
      </c>
      <c r="S7" s="1596"/>
      <c r="T7" s="1597" t="s">
        <v>61</v>
      </c>
      <c r="U7" s="1599"/>
      <c r="V7" s="1597" t="s">
        <v>0</v>
      </c>
      <c r="W7" s="1600"/>
      <c r="X7" s="627"/>
      <c r="Y7" s="1363" t="s">
        <v>493</v>
      </c>
      <c r="AD7" s="827"/>
    </row>
    <row r="8" spans="2:30" s="626" customFormat="1" ht="20.25" customHeight="1" x14ac:dyDescent="0.25">
      <c r="B8" s="155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4">
        <v>130498</v>
      </c>
      <c r="E10" s="1365"/>
      <c r="F10" s="1366">
        <v>19</v>
      </c>
      <c r="G10" s="1367">
        <v>9.918459819797245E-3</v>
      </c>
      <c r="H10" s="1366">
        <v>59405</v>
      </c>
      <c r="I10" s="1367">
        <v>31.010847662897653</v>
      </c>
      <c r="J10" s="1366">
        <v>68794</v>
      </c>
      <c r="K10" s="1367">
        <v>35.91213288648062</v>
      </c>
      <c r="L10" s="1366">
        <v>7630</v>
      </c>
      <c r="M10" s="1367">
        <v>3.9830446539501572</v>
      </c>
      <c r="N10" s="1366">
        <v>14496</v>
      </c>
      <c r="O10" s="1367">
        <v>7.5672628183042567</v>
      </c>
      <c r="P10" s="1366">
        <v>1924</v>
      </c>
      <c r="Q10" s="1367">
        <v>1.0043745628047316</v>
      </c>
      <c r="R10" s="1366">
        <v>39290</v>
      </c>
      <c r="S10" s="1367">
        <v>20.51033085893862</v>
      </c>
      <c r="T10" s="1366">
        <v>4</v>
      </c>
      <c r="U10" s="1367">
        <v>2.088096804167841E-3</v>
      </c>
      <c r="V10" s="1368">
        <v>191562</v>
      </c>
      <c r="W10" s="1367">
        <v>100</v>
      </c>
      <c r="X10" s="1369"/>
      <c r="Y10" s="1370">
        <v>1.4679305429968275</v>
      </c>
    </row>
    <row r="11" spans="2:30" s="633" customFormat="1" ht="18" customHeight="1" x14ac:dyDescent="0.25">
      <c r="B11" s="682" t="s">
        <v>7</v>
      </c>
      <c r="D11" s="1371">
        <v>16893</v>
      </c>
      <c r="E11" s="1365"/>
      <c r="F11" s="1372">
        <v>1393</v>
      </c>
      <c r="G11" s="1373">
        <v>6.3665447897623402</v>
      </c>
      <c r="H11" s="1372">
        <v>3641</v>
      </c>
      <c r="I11" s="1373">
        <v>16.640767824497257</v>
      </c>
      <c r="J11" s="1372">
        <v>1706</v>
      </c>
      <c r="K11" s="1373">
        <v>7.7970749542961606</v>
      </c>
      <c r="L11" s="1372">
        <v>640</v>
      </c>
      <c r="M11" s="1373">
        <v>2.9250457038391224</v>
      </c>
      <c r="N11" s="1372">
        <v>1110</v>
      </c>
      <c r="O11" s="1373">
        <v>5.0731261425959779</v>
      </c>
      <c r="P11" s="1372">
        <v>4119</v>
      </c>
      <c r="Q11" s="1373">
        <v>18.825411334552104</v>
      </c>
      <c r="R11" s="1372">
        <v>9271</v>
      </c>
      <c r="S11" s="1373">
        <v>42.372029250457039</v>
      </c>
      <c r="T11" s="1372">
        <v>0</v>
      </c>
      <c r="U11" s="1373">
        <v>0</v>
      </c>
      <c r="V11" s="1374">
        <v>21880</v>
      </c>
      <c r="W11" s="1373">
        <v>100</v>
      </c>
      <c r="X11" s="1369"/>
      <c r="Y11" s="1375">
        <v>1.2952110341561593</v>
      </c>
    </row>
    <row r="12" spans="2:30" s="633" customFormat="1" ht="22.5" customHeight="1" x14ac:dyDescent="0.25">
      <c r="B12" s="682" t="s">
        <v>37</v>
      </c>
      <c r="D12" s="1371">
        <v>11127</v>
      </c>
      <c r="E12" s="1365"/>
      <c r="F12" s="1376">
        <v>2388</v>
      </c>
      <c r="G12" s="1373">
        <v>15.104364326375711</v>
      </c>
      <c r="H12" s="1376">
        <v>2432</v>
      </c>
      <c r="I12" s="1373">
        <v>15.382669196710943</v>
      </c>
      <c r="J12" s="1376">
        <v>2030</v>
      </c>
      <c r="K12" s="1373">
        <v>12.839974699557242</v>
      </c>
      <c r="L12" s="1376">
        <v>832</v>
      </c>
      <c r="M12" s="1373">
        <v>5.2624920936116384</v>
      </c>
      <c r="N12" s="1376">
        <v>1586</v>
      </c>
      <c r="O12" s="1373">
        <v>10.031625553447185</v>
      </c>
      <c r="P12" s="1376">
        <v>1984</v>
      </c>
      <c r="Q12" s="1373">
        <v>12.549019607843137</v>
      </c>
      <c r="R12" s="1376">
        <v>4552</v>
      </c>
      <c r="S12" s="1373">
        <v>28.791903858317522</v>
      </c>
      <c r="T12" s="1376">
        <v>6</v>
      </c>
      <c r="U12" s="1373">
        <v>3.7950664136622389E-2</v>
      </c>
      <c r="V12" s="1374">
        <v>15810</v>
      </c>
      <c r="W12" s="1373">
        <v>100</v>
      </c>
      <c r="X12" s="1369"/>
      <c r="Y12" s="1375">
        <v>1.4208681585332974</v>
      </c>
    </row>
    <row r="13" spans="2:30" s="633" customFormat="1" ht="18" customHeight="1" x14ac:dyDescent="0.25">
      <c r="B13" s="682" t="s">
        <v>38</v>
      </c>
      <c r="D13" s="1371">
        <v>10903</v>
      </c>
      <c r="E13" s="1365"/>
      <c r="F13" s="1372">
        <v>923</v>
      </c>
      <c r="G13" s="1373">
        <v>5.0580885576501533</v>
      </c>
      <c r="H13" s="1372">
        <v>5808</v>
      </c>
      <c r="I13" s="1373">
        <v>31.828145550197281</v>
      </c>
      <c r="J13" s="1372">
        <v>926</v>
      </c>
      <c r="K13" s="1373">
        <v>5.0745287154756689</v>
      </c>
      <c r="L13" s="1372">
        <v>986</v>
      </c>
      <c r="M13" s="1373">
        <v>5.4033318719859711</v>
      </c>
      <c r="N13" s="1372">
        <v>877</v>
      </c>
      <c r="O13" s="1373">
        <v>4.8060061376589216</v>
      </c>
      <c r="P13" s="1372">
        <v>390</v>
      </c>
      <c r="Q13" s="1373">
        <v>2.1372205173169663</v>
      </c>
      <c r="R13" s="1372">
        <v>8338</v>
      </c>
      <c r="S13" s="1373">
        <v>45.692678649715035</v>
      </c>
      <c r="T13" s="1372">
        <v>0</v>
      </c>
      <c r="U13" s="1373">
        <v>0</v>
      </c>
      <c r="V13" s="1374">
        <v>18248</v>
      </c>
      <c r="W13" s="1373">
        <v>100</v>
      </c>
      <c r="X13" s="1369"/>
      <c r="Y13" s="1375">
        <v>1.6736677978538017</v>
      </c>
    </row>
    <row r="14" spans="2:30" s="633" customFormat="1" ht="18" customHeight="1" x14ac:dyDescent="0.25">
      <c r="B14" s="682" t="s">
        <v>6</v>
      </c>
      <c r="D14" s="1371">
        <v>15259</v>
      </c>
      <c r="E14" s="1365"/>
      <c r="F14" s="1372">
        <v>473</v>
      </c>
      <c r="G14" s="1373">
        <v>2.7706185567010309</v>
      </c>
      <c r="H14" s="1372">
        <v>851</v>
      </c>
      <c r="I14" s="1373">
        <v>4.9847703842549205</v>
      </c>
      <c r="J14" s="1372">
        <v>176</v>
      </c>
      <c r="K14" s="1373">
        <v>1.0309278350515463</v>
      </c>
      <c r="L14" s="1372">
        <v>1829</v>
      </c>
      <c r="M14" s="1373">
        <v>10.713448922211809</v>
      </c>
      <c r="N14" s="1372">
        <v>1672</v>
      </c>
      <c r="O14" s="1373">
        <v>9.7938144329896915</v>
      </c>
      <c r="P14" s="1372">
        <v>3011</v>
      </c>
      <c r="Q14" s="1373">
        <v>17.637066541705718</v>
      </c>
      <c r="R14" s="1372">
        <v>9058</v>
      </c>
      <c r="S14" s="1373">
        <v>53.057638238050608</v>
      </c>
      <c r="T14" s="1372">
        <v>2</v>
      </c>
      <c r="U14" s="1373">
        <v>1.1715089034676664E-2</v>
      </c>
      <c r="V14" s="1374">
        <v>17072</v>
      </c>
      <c r="W14" s="1373">
        <v>100</v>
      </c>
      <c r="X14" s="1369"/>
      <c r="Y14" s="1375">
        <v>1.1188151254997052</v>
      </c>
    </row>
    <row r="15" spans="2:30" s="633" customFormat="1" ht="18" customHeight="1" x14ac:dyDescent="0.25">
      <c r="B15" s="682" t="s">
        <v>5</v>
      </c>
      <c r="D15" s="1371">
        <v>7868</v>
      </c>
      <c r="E15" s="1365"/>
      <c r="F15" s="1376">
        <v>3371</v>
      </c>
      <c r="G15" s="1373">
        <v>25.916814023218269</v>
      </c>
      <c r="H15" s="1376">
        <v>1669</v>
      </c>
      <c r="I15" s="1373">
        <v>12.831552241100946</v>
      </c>
      <c r="J15" s="1376">
        <v>583</v>
      </c>
      <c r="K15" s="1373">
        <v>4.4822018912893054</v>
      </c>
      <c r="L15" s="1376">
        <v>872</v>
      </c>
      <c r="M15" s="1373">
        <v>6.7040824171599906</v>
      </c>
      <c r="N15" s="1376">
        <v>2671</v>
      </c>
      <c r="O15" s="1373">
        <v>20.535096486507264</v>
      </c>
      <c r="P15" s="1376">
        <v>246</v>
      </c>
      <c r="Q15" s="1373">
        <v>1.8912893057584377</v>
      </c>
      <c r="R15" s="1376">
        <v>3595</v>
      </c>
      <c r="S15" s="1373">
        <v>27.638963634965787</v>
      </c>
      <c r="T15" s="1376">
        <v>0</v>
      </c>
      <c r="U15" s="1373">
        <v>0</v>
      </c>
      <c r="V15" s="1374">
        <v>13007</v>
      </c>
      <c r="W15" s="1373">
        <v>100</v>
      </c>
      <c r="X15" s="1369"/>
      <c r="Y15" s="1375">
        <v>1.6531520081342146</v>
      </c>
    </row>
    <row r="16" spans="2:30" s="742" customFormat="1" ht="18" customHeight="1" x14ac:dyDescent="0.25">
      <c r="B16" s="836" t="s">
        <v>4</v>
      </c>
      <c r="D16" s="1371">
        <v>40686</v>
      </c>
      <c r="E16" s="1365"/>
      <c r="F16" s="1372">
        <v>4736</v>
      </c>
      <c r="G16" s="1373">
        <v>8.2005817980329692</v>
      </c>
      <c r="H16" s="1372">
        <v>9942</v>
      </c>
      <c r="I16" s="1373">
        <v>17.214988225515999</v>
      </c>
      <c r="J16" s="1372">
        <v>7345</v>
      </c>
      <c r="K16" s="1373">
        <v>12.718174262363208</v>
      </c>
      <c r="L16" s="1372">
        <v>2486</v>
      </c>
      <c r="M16" s="1373">
        <v>4.3046128272613933</v>
      </c>
      <c r="N16" s="1372">
        <v>3519</v>
      </c>
      <c r="O16" s="1373">
        <v>6.0932954702867432</v>
      </c>
      <c r="P16" s="1372">
        <v>14742</v>
      </c>
      <c r="Q16" s="1373">
        <v>25.52638869649536</v>
      </c>
      <c r="R16" s="1372">
        <v>14110</v>
      </c>
      <c r="S16" s="1373">
        <v>24.432054301149744</v>
      </c>
      <c r="T16" s="1372">
        <v>872</v>
      </c>
      <c r="U16" s="1373">
        <v>1.5099044188945838</v>
      </c>
      <c r="V16" s="1374">
        <v>57752</v>
      </c>
      <c r="W16" s="1373">
        <v>99.999999999999986</v>
      </c>
      <c r="X16" s="1369"/>
      <c r="Y16" s="1375">
        <v>1.4194563240426683</v>
      </c>
    </row>
    <row r="17" spans="2:25" s="742" customFormat="1" ht="18" customHeight="1" x14ac:dyDescent="0.25">
      <c r="B17" s="836" t="s">
        <v>40</v>
      </c>
      <c r="D17" s="1371">
        <v>25598</v>
      </c>
      <c r="E17" s="1365"/>
      <c r="F17" s="1372">
        <v>3713</v>
      </c>
      <c r="G17" s="1373">
        <v>10.200549450549451</v>
      </c>
      <c r="H17" s="1372">
        <v>10069</v>
      </c>
      <c r="I17" s="1373">
        <v>27.662087912087912</v>
      </c>
      <c r="J17" s="1372">
        <v>4336</v>
      </c>
      <c r="K17" s="1373">
        <v>11.912087912087912</v>
      </c>
      <c r="L17" s="1372">
        <v>1645</v>
      </c>
      <c r="M17" s="1373">
        <v>4.5192307692307692</v>
      </c>
      <c r="N17" s="1372">
        <v>3602</v>
      </c>
      <c r="O17" s="1373">
        <v>9.895604395604396</v>
      </c>
      <c r="P17" s="1372">
        <v>4533</v>
      </c>
      <c r="Q17" s="1373">
        <v>12.453296703296703</v>
      </c>
      <c r="R17" s="1372">
        <v>8499</v>
      </c>
      <c r="S17" s="1373">
        <v>23.348901098901099</v>
      </c>
      <c r="T17" s="1372">
        <v>3</v>
      </c>
      <c r="U17" s="1373">
        <v>8.241758241758242E-3</v>
      </c>
      <c r="V17" s="1374">
        <v>36400</v>
      </c>
      <c r="W17" s="1373">
        <v>99.999999999999986</v>
      </c>
      <c r="X17" s="1369"/>
      <c r="Y17" s="1375">
        <v>1.4219860926634893</v>
      </c>
    </row>
    <row r="18" spans="2:25" s="742" customFormat="1" ht="18" customHeight="1" x14ac:dyDescent="0.25">
      <c r="B18" s="836" t="s">
        <v>41</v>
      </c>
      <c r="D18" s="1371">
        <v>94378</v>
      </c>
      <c r="E18" s="1365"/>
      <c r="F18" s="1372">
        <v>5</v>
      </c>
      <c r="G18" s="1373">
        <v>4.2010452200507489E-3</v>
      </c>
      <c r="H18" s="1372">
        <v>13638</v>
      </c>
      <c r="I18" s="1373">
        <v>11.458770942210421</v>
      </c>
      <c r="J18" s="1372">
        <v>13454</v>
      </c>
      <c r="K18" s="1373">
        <v>11.304172478112555</v>
      </c>
      <c r="L18" s="1372">
        <v>7429</v>
      </c>
      <c r="M18" s="1373">
        <v>6.2419129879514026</v>
      </c>
      <c r="N18" s="1372">
        <v>20952</v>
      </c>
      <c r="O18" s="1373">
        <v>17.604059890100658</v>
      </c>
      <c r="P18" s="1372">
        <v>11613</v>
      </c>
      <c r="Q18" s="1373">
        <v>9.7573476280898692</v>
      </c>
      <c r="R18" s="1372">
        <v>51910</v>
      </c>
      <c r="S18" s="1373">
        <v>43.615251474566875</v>
      </c>
      <c r="T18" s="1372">
        <v>17</v>
      </c>
      <c r="U18" s="1373">
        <v>1.4283553748172546E-2</v>
      </c>
      <c r="V18" s="1374">
        <v>119018</v>
      </c>
      <c r="W18" s="1373">
        <v>100</v>
      </c>
      <c r="X18" s="1369"/>
      <c r="Y18" s="1375">
        <v>1.2610777935535824</v>
      </c>
    </row>
    <row r="19" spans="2:25" s="742" customFormat="1" ht="18" customHeight="1" x14ac:dyDescent="0.25">
      <c r="B19" s="836" t="s">
        <v>3</v>
      </c>
      <c r="D19" s="1371">
        <v>64895</v>
      </c>
      <c r="E19" s="1365"/>
      <c r="F19" s="1372">
        <v>342</v>
      </c>
      <c r="G19" s="1373">
        <v>0.34772706475654019</v>
      </c>
      <c r="H19" s="1372">
        <v>29935</v>
      </c>
      <c r="I19" s="1373">
        <v>30.436285624231086</v>
      </c>
      <c r="J19" s="1372">
        <v>2264</v>
      </c>
      <c r="K19" s="1373">
        <v>2.301912498856161</v>
      </c>
      <c r="L19" s="1372">
        <v>4329</v>
      </c>
      <c r="M19" s="1373">
        <v>4.4014925828393645</v>
      </c>
      <c r="N19" s="1372">
        <v>6399</v>
      </c>
      <c r="O19" s="1373">
        <v>6.5061563958394766</v>
      </c>
      <c r="P19" s="1372">
        <v>9378</v>
      </c>
      <c r="Q19" s="1373">
        <v>9.5350421441135502</v>
      </c>
      <c r="R19" s="1372">
        <v>45317</v>
      </c>
      <c r="S19" s="1373">
        <v>46.075869571848344</v>
      </c>
      <c r="T19" s="1372">
        <v>389</v>
      </c>
      <c r="U19" s="1373">
        <v>0.39551411751547993</v>
      </c>
      <c r="V19" s="1374">
        <v>98353</v>
      </c>
      <c r="W19" s="1373">
        <v>100</v>
      </c>
      <c r="X19" s="1369"/>
      <c r="Y19" s="1375">
        <v>1.5155713074967254</v>
      </c>
    </row>
    <row r="20" spans="2:25" s="633" customFormat="1" ht="18" customHeight="1" x14ac:dyDescent="0.25">
      <c r="B20" s="836" t="s">
        <v>2</v>
      </c>
      <c r="D20" s="1371">
        <v>12538</v>
      </c>
      <c r="E20" s="1365"/>
      <c r="F20" s="1372">
        <v>433</v>
      </c>
      <c r="G20" s="1373">
        <v>2.8730674805918652</v>
      </c>
      <c r="H20" s="1372">
        <v>2150</v>
      </c>
      <c r="I20" s="1373">
        <v>14.265808506403026</v>
      </c>
      <c r="J20" s="1372">
        <v>280</v>
      </c>
      <c r="K20" s="1373">
        <v>1.8578727357176033</v>
      </c>
      <c r="L20" s="1372">
        <v>937</v>
      </c>
      <c r="M20" s="1373">
        <v>6.2172384048835516</v>
      </c>
      <c r="N20" s="1372">
        <v>1633</v>
      </c>
      <c r="O20" s="1373">
        <v>10.835379205095879</v>
      </c>
      <c r="P20" s="1372">
        <v>6892</v>
      </c>
      <c r="Q20" s="1373">
        <v>45.730210337734725</v>
      </c>
      <c r="R20" s="1372">
        <v>2746</v>
      </c>
      <c r="S20" s="1373">
        <v>18.220423329573354</v>
      </c>
      <c r="T20" s="1372">
        <v>0</v>
      </c>
      <c r="U20" s="1373">
        <v>0</v>
      </c>
      <c r="V20" s="1374">
        <v>15071</v>
      </c>
      <c r="W20" s="1373">
        <v>100</v>
      </c>
      <c r="X20" s="1369"/>
      <c r="Y20" s="1375">
        <v>1.2020258414420162</v>
      </c>
    </row>
    <row r="21" spans="2:25" s="633" customFormat="1" ht="18" customHeight="1" x14ac:dyDescent="0.25">
      <c r="B21" s="682" t="s">
        <v>35</v>
      </c>
      <c r="D21" s="1371">
        <v>29332</v>
      </c>
      <c r="E21" s="1365"/>
      <c r="F21" s="1372">
        <v>2094</v>
      </c>
      <c r="G21" s="1373">
        <v>5.6016264512332139</v>
      </c>
      <c r="H21" s="1372">
        <v>6043</v>
      </c>
      <c r="I21" s="1373">
        <v>16.165534214327753</v>
      </c>
      <c r="J21" s="1372">
        <v>7326</v>
      </c>
      <c r="K21" s="1373">
        <v>19.597667326520785</v>
      </c>
      <c r="L21" s="1372">
        <v>2889</v>
      </c>
      <c r="M21" s="1373">
        <v>7.7283184420309237</v>
      </c>
      <c r="N21" s="1372">
        <v>2487</v>
      </c>
      <c r="O21" s="1373">
        <v>6.6529345674388747</v>
      </c>
      <c r="P21" s="1372">
        <v>6189</v>
      </c>
      <c r="Q21" s="1373">
        <v>16.556096517040288</v>
      </c>
      <c r="R21" s="1372">
        <v>10299</v>
      </c>
      <c r="S21" s="1373">
        <v>27.550692846824674</v>
      </c>
      <c r="T21" s="1372">
        <v>55</v>
      </c>
      <c r="U21" s="1373">
        <v>0.14712963458348938</v>
      </c>
      <c r="V21" s="1374">
        <v>37382</v>
      </c>
      <c r="W21" s="1373">
        <v>100</v>
      </c>
      <c r="X21" s="1369"/>
      <c r="Y21" s="1375">
        <v>1.2744442929224056</v>
      </c>
    </row>
    <row r="22" spans="2:25" s="633" customFormat="1" ht="21" customHeight="1" x14ac:dyDescent="0.25">
      <c r="B22" s="682" t="s">
        <v>42</v>
      </c>
      <c r="D22" s="1371">
        <v>76388</v>
      </c>
      <c r="E22" s="1365"/>
      <c r="F22" s="1372">
        <v>2757</v>
      </c>
      <c r="G22" s="1373">
        <v>2.5147078943767958</v>
      </c>
      <c r="H22" s="1372">
        <v>34572</v>
      </c>
      <c r="I22" s="1373">
        <v>31.533725543850046</v>
      </c>
      <c r="J22" s="1372">
        <v>22368</v>
      </c>
      <c r="K22" s="1373">
        <v>20.402243809002599</v>
      </c>
      <c r="L22" s="1372">
        <v>8049</v>
      </c>
      <c r="M22" s="1373">
        <v>7.34163360240799</v>
      </c>
      <c r="N22" s="1372">
        <v>8076</v>
      </c>
      <c r="O22" s="1373">
        <v>7.3662607743877411</v>
      </c>
      <c r="P22" s="1372">
        <v>11114</v>
      </c>
      <c r="Q22" s="1373">
        <v>10.137273680850093</v>
      </c>
      <c r="R22" s="1372">
        <v>22681</v>
      </c>
      <c r="S22" s="1373">
        <v>20.687736580471565</v>
      </c>
      <c r="T22" s="1372">
        <v>18</v>
      </c>
      <c r="U22" s="1373">
        <v>1.6418114653167327E-2</v>
      </c>
      <c r="V22" s="1374">
        <v>109635</v>
      </c>
      <c r="W22" s="1373">
        <v>99.999999999999986</v>
      </c>
      <c r="X22" s="1369"/>
      <c r="Y22" s="1375">
        <v>1.4352385191391317</v>
      </c>
    </row>
    <row r="23" spans="2:25" s="633" customFormat="1" ht="18" customHeight="1" x14ac:dyDescent="0.25">
      <c r="B23" s="682" t="s">
        <v>43</v>
      </c>
      <c r="D23" s="1371">
        <v>17864</v>
      </c>
      <c r="E23" s="1365"/>
      <c r="F23" s="1372">
        <v>1690</v>
      </c>
      <c r="G23" s="1373">
        <v>7.2429606137230529</v>
      </c>
      <c r="H23" s="1372">
        <v>5046</v>
      </c>
      <c r="I23" s="1373">
        <v>21.626023228903271</v>
      </c>
      <c r="J23" s="1372">
        <v>1151</v>
      </c>
      <c r="K23" s="1373">
        <v>4.9329276132516178</v>
      </c>
      <c r="L23" s="1372">
        <v>2000</v>
      </c>
      <c r="M23" s="1373">
        <v>8.5715510221574593</v>
      </c>
      <c r="N23" s="1372">
        <v>2476</v>
      </c>
      <c r="O23" s="1373">
        <v>10.611580165430935</v>
      </c>
      <c r="P23" s="1372">
        <v>384</v>
      </c>
      <c r="Q23" s="1373">
        <v>1.6457377962542321</v>
      </c>
      <c r="R23" s="1372">
        <v>10585</v>
      </c>
      <c r="S23" s="1373">
        <v>45.364933784768354</v>
      </c>
      <c r="T23" s="1372">
        <v>1</v>
      </c>
      <c r="U23" s="1373">
        <v>4.28577551107873E-3</v>
      </c>
      <c r="V23" s="1374">
        <v>23333</v>
      </c>
      <c r="W23" s="1373">
        <v>100</v>
      </c>
      <c r="X23" s="1369"/>
      <c r="Y23" s="1375">
        <v>1.3061464397671294</v>
      </c>
    </row>
    <row r="24" spans="2:25" s="633" customFormat="1" ht="22.5" customHeight="1" x14ac:dyDescent="0.25">
      <c r="B24" s="682" t="s">
        <v>44</v>
      </c>
      <c r="D24" s="1371">
        <v>6580</v>
      </c>
      <c r="E24" s="1365"/>
      <c r="F24" s="1376">
        <v>690</v>
      </c>
      <c r="G24" s="1377">
        <v>7.7388963660834458</v>
      </c>
      <c r="H24" s="1376">
        <v>1260</v>
      </c>
      <c r="I24" s="1373">
        <v>14.131897711978466</v>
      </c>
      <c r="J24" s="1376">
        <v>353</v>
      </c>
      <c r="K24" s="1373">
        <v>3.959174517720951</v>
      </c>
      <c r="L24" s="1376">
        <v>364</v>
      </c>
      <c r="M24" s="1373">
        <v>4.0825482279048897</v>
      </c>
      <c r="N24" s="1376">
        <v>1586</v>
      </c>
      <c r="O24" s="1373">
        <v>17.788245850157022</v>
      </c>
      <c r="P24" s="1376">
        <v>1466</v>
      </c>
      <c r="Q24" s="1373">
        <v>16.442350829968596</v>
      </c>
      <c r="R24" s="1376">
        <v>3182</v>
      </c>
      <c r="S24" s="1373">
        <v>35.688649618663078</v>
      </c>
      <c r="T24" s="1376">
        <v>15</v>
      </c>
      <c r="U24" s="1373">
        <v>0.16823687752355315</v>
      </c>
      <c r="V24" s="1378">
        <v>8916</v>
      </c>
      <c r="W24" s="1373">
        <v>100</v>
      </c>
      <c r="X24" s="1369"/>
      <c r="Y24" s="1375">
        <v>1.3550151975683891</v>
      </c>
    </row>
    <row r="25" spans="2:25" s="633" customFormat="1" ht="18" customHeight="1" x14ac:dyDescent="0.25">
      <c r="B25" s="682" t="s">
        <v>45</v>
      </c>
      <c r="D25" s="1371">
        <v>24075</v>
      </c>
      <c r="E25" s="1365"/>
      <c r="F25" s="1376">
        <v>488</v>
      </c>
      <c r="G25" s="1377">
        <v>1.3739899203198469</v>
      </c>
      <c r="H25" s="1376">
        <v>8895</v>
      </c>
      <c r="I25" s="1373">
        <v>25.044344961567699</v>
      </c>
      <c r="J25" s="1376">
        <v>1944</v>
      </c>
      <c r="K25" s="1373">
        <v>5.4734352563561108</v>
      </c>
      <c r="L25" s="1376">
        <v>3219</v>
      </c>
      <c r="M25" s="1373">
        <v>9.0632654785032525</v>
      </c>
      <c r="N25" s="1376">
        <v>5034</v>
      </c>
      <c r="O25" s="1373">
        <v>14.173494382971535</v>
      </c>
      <c r="P25" s="1376">
        <v>699</v>
      </c>
      <c r="Q25" s="1373">
        <v>1.968071627671256</v>
      </c>
      <c r="R25" s="1376">
        <v>12528</v>
      </c>
      <c r="S25" s="1373">
        <v>35.273249429850495</v>
      </c>
      <c r="T25" s="1376">
        <v>2710</v>
      </c>
      <c r="U25" s="1373">
        <v>7.6301489427598055</v>
      </c>
      <c r="V25" s="1378">
        <v>35517</v>
      </c>
      <c r="W25" s="1373">
        <v>100</v>
      </c>
      <c r="X25" s="1369"/>
      <c r="Y25" s="1375">
        <v>1.4752647975077882</v>
      </c>
    </row>
    <row r="26" spans="2:25" s="633" customFormat="1" ht="18" customHeight="1" x14ac:dyDescent="0.25">
      <c r="B26" s="682" t="s">
        <v>46</v>
      </c>
      <c r="D26" s="1371">
        <v>4133</v>
      </c>
      <c r="E26" s="1365"/>
      <c r="F26" s="1376">
        <v>581</v>
      </c>
      <c r="G26" s="1377">
        <v>8.9233604669021656</v>
      </c>
      <c r="H26" s="1376">
        <v>1268</v>
      </c>
      <c r="I26" s="1373">
        <v>19.47473506373829</v>
      </c>
      <c r="J26" s="1376">
        <v>1383</v>
      </c>
      <c r="K26" s="1373">
        <v>21.24097680847796</v>
      </c>
      <c r="L26" s="1376">
        <v>744</v>
      </c>
      <c r="M26" s="1373">
        <v>11.426816157272308</v>
      </c>
      <c r="N26" s="1376">
        <v>1239</v>
      </c>
      <c r="O26" s="1373">
        <v>19.029334971586547</v>
      </c>
      <c r="P26" s="1376">
        <v>549</v>
      </c>
      <c r="Q26" s="1373">
        <v>8.4318845031485186</v>
      </c>
      <c r="R26" s="1376">
        <v>747</v>
      </c>
      <c r="S26" s="1373">
        <v>11.472892028874213</v>
      </c>
      <c r="T26" s="1376">
        <v>0</v>
      </c>
      <c r="U26" s="1373">
        <v>0</v>
      </c>
      <c r="V26" s="1378">
        <v>6511</v>
      </c>
      <c r="W26" s="1373">
        <v>100</v>
      </c>
      <c r="X26" s="1369"/>
      <c r="Y26" s="1375">
        <v>1.5753689813694653</v>
      </c>
    </row>
    <row r="27" spans="2:25" s="633" customFormat="1" ht="18" customHeight="1" x14ac:dyDescent="0.25">
      <c r="B27" s="682" t="s">
        <v>1</v>
      </c>
      <c r="D27" s="1371">
        <v>1425</v>
      </c>
      <c r="E27" s="1365"/>
      <c r="F27" s="1376">
        <v>249</v>
      </c>
      <c r="G27" s="1377">
        <v>13.358369098712446</v>
      </c>
      <c r="H27" s="1376">
        <v>280</v>
      </c>
      <c r="I27" s="1373">
        <v>15.021459227467812</v>
      </c>
      <c r="J27" s="1376">
        <v>448</v>
      </c>
      <c r="K27" s="1373">
        <v>24.034334763948497</v>
      </c>
      <c r="L27" s="1376">
        <v>25</v>
      </c>
      <c r="M27" s="1373">
        <v>1.3412017167381973</v>
      </c>
      <c r="N27" s="1376">
        <v>103</v>
      </c>
      <c r="O27" s="1373">
        <v>5.5257510729613735</v>
      </c>
      <c r="P27" s="1376">
        <v>4</v>
      </c>
      <c r="Q27" s="1373">
        <v>0.21459227467811159</v>
      </c>
      <c r="R27" s="1376">
        <v>755</v>
      </c>
      <c r="S27" s="1373">
        <v>40.504291845493562</v>
      </c>
      <c r="T27" s="1376">
        <v>0</v>
      </c>
      <c r="U27" s="1373">
        <v>0</v>
      </c>
      <c r="V27" s="1374">
        <v>1864</v>
      </c>
      <c r="W27" s="1373">
        <v>100</v>
      </c>
      <c r="X27" s="1369"/>
      <c r="Y27" s="1375">
        <v>1.3080701754385964</v>
      </c>
    </row>
    <row r="28" spans="2:25" s="633" customFormat="1" ht="8.25" customHeight="1" x14ac:dyDescent="0.25">
      <c r="B28" s="688"/>
      <c r="D28" s="1379"/>
      <c r="E28" s="1365"/>
      <c r="F28" s="1380"/>
      <c r="G28" s="1381"/>
      <c r="H28" s="1380"/>
      <c r="I28" s="1382"/>
      <c r="J28" s="1380"/>
      <c r="K28" s="1382"/>
      <c r="L28" s="1380"/>
      <c r="M28" s="1382"/>
      <c r="N28" s="1380"/>
      <c r="O28" s="1381"/>
      <c r="P28" s="1380"/>
      <c r="Q28" s="1381"/>
      <c r="R28" s="1380"/>
      <c r="S28" s="1381"/>
      <c r="T28" s="1380"/>
      <c r="U28" s="1381"/>
      <c r="V28" s="1383"/>
      <c r="W28" s="1382"/>
      <c r="X28" s="1369"/>
      <c r="Y28" s="1384"/>
    </row>
    <row r="29" spans="2:25" s="633" customFormat="1" ht="3" customHeight="1" x14ac:dyDescent="0.25">
      <c r="B29" s="630"/>
      <c r="C29" s="631"/>
      <c r="D29" s="1385"/>
      <c r="E29" s="1386"/>
      <c r="F29" s="1387"/>
      <c r="G29" s="1387"/>
      <c r="H29" s="1387"/>
      <c r="I29" s="1387"/>
      <c r="J29" s="1387"/>
      <c r="K29" s="1387"/>
      <c r="L29" s="1387"/>
      <c r="M29" s="1387"/>
      <c r="N29" s="1387"/>
      <c r="O29" s="1387"/>
      <c r="P29" s="1387"/>
      <c r="Q29" s="1387"/>
      <c r="R29" s="1387"/>
      <c r="S29" s="1387"/>
      <c r="T29" s="1387"/>
      <c r="U29" s="1387"/>
      <c r="V29" s="1388"/>
      <c r="W29" s="1387"/>
      <c r="X29" s="1387"/>
      <c r="Y29" s="1387"/>
    </row>
    <row r="30" spans="2:25" s="1225" customFormat="1" ht="20.25" customHeight="1" x14ac:dyDescent="0.25">
      <c r="B30" s="1249" t="s">
        <v>0</v>
      </c>
      <c r="D30" s="1389">
        <f>SUM(D10:D27)</f>
        <v>590440</v>
      </c>
      <c r="E30" s="1390"/>
      <c r="F30" s="1391">
        <f>SUM(F10:F27)</f>
        <v>26345</v>
      </c>
      <c r="G30" s="1392">
        <f>F30*100/$V30</f>
        <v>3.1843361363227052</v>
      </c>
      <c r="H30" s="1391">
        <f>SUM(H10:H27)</f>
        <v>196904</v>
      </c>
      <c r="I30" s="1392">
        <f>H30*100/$V30</f>
        <v>23.799905962667903</v>
      </c>
      <c r="J30" s="1391">
        <f>SUM(J10:J27)</f>
        <v>136867</v>
      </c>
      <c r="K30" s="1392">
        <f>J30*100/$V30</f>
        <v>16.543197341813617</v>
      </c>
      <c r="L30" s="1391">
        <f>SUM(L10:L27)</f>
        <v>46905</v>
      </c>
      <c r="M30" s="1392">
        <f>L30*100/$V30</f>
        <v>5.6694358122686079</v>
      </c>
      <c r="N30" s="1391">
        <f>SUM(N10:N27)</f>
        <v>79518</v>
      </c>
      <c r="O30" s="1392">
        <f>N30*100/$V30</f>
        <v>9.6113889120557552</v>
      </c>
      <c r="P30" s="1391">
        <f>SUM(P10:P27)</f>
        <v>79237</v>
      </c>
      <c r="Q30" s="1392">
        <f>P30*100/$V30</f>
        <v>9.5774242715430713</v>
      </c>
      <c r="R30" s="1391">
        <f>SUM(R10:R27)</f>
        <v>257463</v>
      </c>
      <c r="S30" s="1392">
        <f>R30*100/$V30</f>
        <v>31.119709040275296</v>
      </c>
      <c r="T30" s="1391">
        <f>SUM(T10:T28)</f>
        <v>4092</v>
      </c>
      <c r="U30" s="1392">
        <f>T30*100/$V30</f>
        <v>0.49460252305304647</v>
      </c>
      <c r="V30" s="1391">
        <f>SUM(V10:V27)</f>
        <v>827331</v>
      </c>
      <c r="W30" s="1392">
        <f>G30+I30+K30+M30+O30+Q30+S30+U30</f>
        <v>100</v>
      </c>
      <c r="X30" s="1393"/>
      <c r="Y30" s="1394">
        <f>(V30/D30)</f>
        <v>1.4012109613169839</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6D888-65C4-415B-A02F-7E1751C62655}">
  <sheetPr codeName="Hoja19">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B1" s="613" t="s">
        <v>32</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38" t="s">
        <v>496</v>
      </c>
      <c r="C3" s="1538"/>
      <c r="D3" s="1538"/>
      <c r="E3" s="1538"/>
      <c r="F3" s="1538"/>
      <c r="G3" s="1538"/>
      <c r="H3" s="1538"/>
      <c r="I3" s="1538"/>
      <c r="J3" s="1538"/>
      <c r="K3" s="1538"/>
      <c r="L3" s="1538"/>
      <c r="M3" s="1538"/>
      <c r="N3" s="1538"/>
      <c r="O3" s="1538"/>
      <c r="P3" s="1538"/>
      <c r="Q3" s="1538"/>
      <c r="R3" s="1538"/>
      <c r="S3" s="1538"/>
      <c r="T3" s="1538"/>
      <c r="U3" s="1538"/>
      <c r="V3" s="1538"/>
      <c r="W3" s="1538"/>
      <c r="X3" s="1538"/>
      <c r="Y3" s="821"/>
    </row>
    <row r="4" spans="2:30" s="621" customFormat="1" ht="14.25" customHeight="1" x14ac:dyDescent="0.25">
      <c r="B4" s="1475" t="str">
        <f>porsaad!$B$6</f>
        <v>Situación a 31 de agosto de 2025</v>
      </c>
      <c r="C4" s="1475"/>
      <c r="D4" s="1475"/>
      <c r="E4" s="1475"/>
      <c r="F4" s="1475"/>
      <c r="G4" s="1475"/>
      <c r="H4" s="1475"/>
      <c r="I4" s="1475"/>
      <c r="J4" s="1475"/>
      <c r="K4" s="1475"/>
      <c r="L4" s="1475"/>
      <c r="M4" s="1475"/>
      <c r="N4" s="1475"/>
      <c r="O4" s="1475"/>
      <c r="P4" s="1475"/>
      <c r="Q4" s="1475"/>
      <c r="R4" s="1475"/>
      <c r="S4" s="1475"/>
      <c r="T4" s="1475"/>
      <c r="U4" s="1475"/>
      <c r="V4" s="1475"/>
      <c r="W4" s="1475"/>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0" t="s">
        <v>491</v>
      </c>
      <c r="G6" s="1591"/>
      <c r="H6" s="1591"/>
      <c r="I6" s="1591"/>
      <c r="J6" s="1591"/>
      <c r="K6" s="1591"/>
      <c r="L6" s="1591"/>
      <c r="M6" s="1591"/>
      <c r="N6" s="1591"/>
      <c r="O6" s="1591"/>
      <c r="P6" s="1591"/>
      <c r="Q6" s="1591"/>
      <c r="R6" s="1591"/>
      <c r="S6" s="1591"/>
      <c r="T6" s="1591"/>
      <c r="U6" s="1591"/>
      <c r="V6" s="1591"/>
      <c r="W6" s="1592"/>
      <c r="X6" s="825"/>
      <c r="Y6" s="826"/>
    </row>
    <row r="7" spans="2:30" s="621" customFormat="1" ht="64.5" customHeight="1" x14ac:dyDescent="0.25">
      <c r="B7" s="1552" t="s">
        <v>12</v>
      </c>
      <c r="C7" s="625"/>
      <c r="D7" s="871" t="s">
        <v>492</v>
      </c>
      <c r="E7" s="625"/>
      <c r="F7" s="1593" t="s">
        <v>54</v>
      </c>
      <c r="G7" s="1594"/>
      <c r="H7" s="1595" t="s">
        <v>55</v>
      </c>
      <c r="I7" s="1596"/>
      <c r="J7" s="1597" t="s">
        <v>56</v>
      </c>
      <c r="K7" s="1598"/>
      <c r="L7" s="1597" t="s">
        <v>57</v>
      </c>
      <c r="M7" s="1599"/>
      <c r="N7" s="1598" t="s">
        <v>58</v>
      </c>
      <c r="O7" s="1598"/>
      <c r="P7" s="1597" t="s">
        <v>59</v>
      </c>
      <c r="Q7" s="1599"/>
      <c r="R7" s="1595" t="s">
        <v>60</v>
      </c>
      <c r="S7" s="1596"/>
      <c r="T7" s="1597" t="s">
        <v>61</v>
      </c>
      <c r="U7" s="1599"/>
      <c r="V7" s="1597" t="s">
        <v>0</v>
      </c>
      <c r="W7" s="1600"/>
      <c r="X7" s="627"/>
      <c r="Y7" s="1363" t="s">
        <v>493</v>
      </c>
      <c r="AD7" s="827"/>
    </row>
    <row r="8" spans="2:30" s="626" customFormat="1" ht="20.25" customHeight="1" x14ac:dyDescent="0.25">
      <c r="B8" s="1553"/>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4">
        <v>70343</v>
      </c>
      <c r="E10" s="1365"/>
      <c r="F10" s="1366">
        <v>3</v>
      </c>
      <c r="G10" s="1367">
        <v>3.1121946159033144E-3</v>
      </c>
      <c r="H10" s="1366">
        <v>24046</v>
      </c>
      <c r="I10" s="1367">
        <v>24.945277244670368</v>
      </c>
      <c r="J10" s="1366">
        <v>27434</v>
      </c>
      <c r="K10" s="1367">
        <v>28.459982364230509</v>
      </c>
      <c r="L10" s="1366">
        <v>5526</v>
      </c>
      <c r="M10" s="1367">
        <v>5.7326624824939056</v>
      </c>
      <c r="N10" s="1366">
        <v>11611</v>
      </c>
      <c r="O10" s="1367">
        <v>12.045230561751127</v>
      </c>
      <c r="P10" s="1366">
        <v>1952</v>
      </c>
      <c r="Q10" s="1367">
        <v>2.0250012967477566</v>
      </c>
      <c r="R10" s="1366">
        <v>25815</v>
      </c>
      <c r="S10" s="1367">
        <v>26.78043466984802</v>
      </c>
      <c r="T10" s="1366">
        <v>8</v>
      </c>
      <c r="U10" s="1367">
        <v>8.2991856424088385E-3</v>
      </c>
      <c r="V10" s="1368">
        <v>96395</v>
      </c>
      <c r="W10" s="1367">
        <v>100.00000000000001</v>
      </c>
      <c r="X10" s="1369"/>
      <c r="Y10" s="1370">
        <v>1.3703566808353354</v>
      </c>
    </row>
    <row r="11" spans="2:30" s="633" customFormat="1" ht="18" customHeight="1" x14ac:dyDescent="0.25">
      <c r="B11" s="682" t="s">
        <v>7</v>
      </c>
      <c r="D11" s="1371">
        <v>13869</v>
      </c>
      <c r="E11" s="1365"/>
      <c r="F11" s="1372">
        <v>2326</v>
      </c>
      <c r="G11" s="1373">
        <v>12.874301212154757</v>
      </c>
      <c r="H11" s="1372">
        <v>1880</v>
      </c>
      <c r="I11" s="1373">
        <v>10.405712071732994</v>
      </c>
      <c r="J11" s="1372">
        <v>684</v>
      </c>
      <c r="K11" s="1373">
        <v>3.7859080090773234</v>
      </c>
      <c r="L11" s="1372">
        <v>507</v>
      </c>
      <c r="M11" s="1373">
        <v>2.8062212874301213</v>
      </c>
      <c r="N11" s="1372">
        <v>2841</v>
      </c>
      <c r="O11" s="1373">
        <v>15.724802125422039</v>
      </c>
      <c r="P11" s="1372">
        <v>4408</v>
      </c>
      <c r="Q11" s="1373">
        <v>24.398073836276083</v>
      </c>
      <c r="R11" s="1372">
        <v>5421</v>
      </c>
      <c r="S11" s="1373">
        <v>30.00498145790668</v>
      </c>
      <c r="T11" s="1372">
        <v>0</v>
      </c>
      <c r="U11" s="1373">
        <v>0</v>
      </c>
      <c r="V11" s="1374">
        <v>18067</v>
      </c>
      <c r="W11" s="1373">
        <v>100</v>
      </c>
      <c r="X11" s="1369"/>
      <c r="Y11" s="1375">
        <v>1.3026894512942533</v>
      </c>
    </row>
    <row r="12" spans="2:30" s="633" customFormat="1" ht="22.5" customHeight="1" x14ac:dyDescent="0.25">
      <c r="B12" s="682" t="s">
        <v>37</v>
      </c>
      <c r="D12" s="1371">
        <v>7890</v>
      </c>
      <c r="E12" s="1365"/>
      <c r="F12" s="1376">
        <v>2156</v>
      </c>
      <c r="G12" s="1373">
        <v>19.785261998715242</v>
      </c>
      <c r="H12" s="1376">
        <v>930</v>
      </c>
      <c r="I12" s="1373">
        <v>8.5344590254198405</v>
      </c>
      <c r="J12" s="1376">
        <v>943</v>
      </c>
      <c r="K12" s="1373">
        <v>8.6537579150224833</v>
      </c>
      <c r="L12" s="1376">
        <v>535</v>
      </c>
      <c r="M12" s="1373">
        <v>4.9096081490318433</v>
      </c>
      <c r="N12" s="1376">
        <v>1646</v>
      </c>
      <c r="O12" s="1373">
        <v>15.105074791226944</v>
      </c>
      <c r="P12" s="1376">
        <v>1819</v>
      </c>
      <c r="Q12" s="1373">
        <v>16.692667706708267</v>
      </c>
      <c r="R12" s="1376">
        <v>2857</v>
      </c>
      <c r="S12" s="1373">
        <v>26.218225199596219</v>
      </c>
      <c r="T12" s="1376">
        <v>11</v>
      </c>
      <c r="U12" s="1373">
        <v>0.1009452142791594</v>
      </c>
      <c r="V12" s="1374">
        <v>10897</v>
      </c>
      <c r="W12" s="1373">
        <v>100</v>
      </c>
      <c r="X12" s="1369"/>
      <c r="Y12" s="1375">
        <v>1.3811153358681876</v>
      </c>
    </row>
    <row r="13" spans="2:30" s="633" customFormat="1" ht="18" customHeight="1" x14ac:dyDescent="0.25">
      <c r="B13" s="682" t="s">
        <v>38</v>
      </c>
      <c r="D13" s="1371">
        <v>8211</v>
      </c>
      <c r="E13" s="1365"/>
      <c r="F13" s="1372">
        <v>420</v>
      </c>
      <c r="G13" s="1373">
        <v>3.5240812216814903</v>
      </c>
      <c r="H13" s="1372">
        <v>2846</v>
      </c>
      <c r="I13" s="1373">
        <v>23.879845611679812</v>
      </c>
      <c r="J13" s="1372">
        <v>657</v>
      </c>
      <c r="K13" s="1373">
        <v>5.5126699110589028</v>
      </c>
      <c r="L13" s="1372">
        <v>644</v>
      </c>
      <c r="M13" s="1373">
        <v>5.4035912065782847</v>
      </c>
      <c r="N13" s="1372">
        <v>2233</v>
      </c>
      <c r="O13" s="1373">
        <v>18.736365161939922</v>
      </c>
      <c r="P13" s="1372">
        <v>411</v>
      </c>
      <c r="Q13" s="1373">
        <v>3.4485651955026011</v>
      </c>
      <c r="R13" s="1372">
        <v>4707</v>
      </c>
      <c r="S13" s="1373">
        <v>39.494881691558987</v>
      </c>
      <c r="T13" s="1372">
        <v>0</v>
      </c>
      <c r="U13" s="1373">
        <v>0</v>
      </c>
      <c r="V13" s="1374">
        <v>11918</v>
      </c>
      <c r="W13" s="1373">
        <v>100</v>
      </c>
      <c r="X13" s="1369"/>
      <c r="Y13" s="1375">
        <v>1.4514675435391549</v>
      </c>
    </row>
    <row r="14" spans="2:30" s="633" customFormat="1" ht="18" customHeight="1" x14ac:dyDescent="0.25">
      <c r="B14" s="682" t="s">
        <v>6</v>
      </c>
      <c r="D14" s="1371">
        <v>16012</v>
      </c>
      <c r="E14" s="1365"/>
      <c r="F14" s="1372">
        <v>551</v>
      </c>
      <c r="G14" s="1373">
        <v>3.0844155844155843</v>
      </c>
      <c r="H14" s="1372">
        <v>804</v>
      </c>
      <c r="I14" s="1373">
        <v>4.5006717420510522</v>
      </c>
      <c r="J14" s="1372">
        <v>234</v>
      </c>
      <c r="K14" s="1373">
        <v>1.3098969995521719</v>
      </c>
      <c r="L14" s="1372">
        <v>1597</v>
      </c>
      <c r="M14" s="1373">
        <v>8.939767129422302</v>
      </c>
      <c r="N14" s="1372">
        <v>2804</v>
      </c>
      <c r="O14" s="1373">
        <v>15.696372592924318</v>
      </c>
      <c r="P14" s="1372">
        <v>3221</v>
      </c>
      <c r="Q14" s="1373">
        <v>18.030676220331394</v>
      </c>
      <c r="R14" s="1372">
        <v>8639</v>
      </c>
      <c r="S14" s="1373">
        <v>48.35982982534707</v>
      </c>
      <c r="T14" s="1372">
        <v>14</v>
      </c>
      <c r="U14" s="1373">
        <v>7.8369905956112859E-2</v>
      </c>
      <c r="V14" s="1374">
        <v>17864</v>
      </c>
      <c r="W14" s="1373">
        <v>100</v>
      </c>
      <c r="X14" s="1369"/>
      <c r="Y14" s="1375">
        <v>1.1156632525605796</v>
      </c>
    </row>
    <row r="15" spans="2:30" s="633" customFormat="1" ht="18" customHeight="1" x14ac:dyDescent="0.25">
      <c r="B15" s="682" t="s">
        <v>5</v>
      </c>
      <c r="D15" s="1371">
        <v>5128</v>
      </c>
      <c r="E15" s="1365"/>
      <c r="F15" s="1376">
        <v>2387</v>
      </c>
      <c r="G15" s="1373">
        <v>28.251864125932062</v>
      </c>
      <c r="H15" s="1376">
        <v>681</v>
      </c>
      <c r="I15" s="1373">
        <v>8.0601254586341575</v>
      </c>
      <c r="J15" s="1376">
        <v>398</v>
      </c>
      <c r="K15" s="1373">
        <v>4.7106166410226065</v>
      </c>
      <c r="L15" s="1376">
        <v>730</v>
      </c>
      <c r="M15" s="1373">
        <v>8.6400757486093021</v>
      </c>
      <c r="N15" s="1376">
        <v>1793</v>
      </c>
      <c r="O15" s="1373">
        <v>21.221446325008877</v>
      </c>
      <c r="P15" s="1376">
        <v>203</v>
      </c>
      <c r="Q15" s="1373">
        <v>2.4026512013256007</v>
      </c>
      <c r="R15" s="1376">
        <v>2257</v>
      </c>
      <c r="S15" s="1373">
        <v>26.713220499467393</v>
      </c>
      <c r="T15" s="1376">
        <v>0</v>
      </c>
      <c r="U15" s="1373">
        <v>0</v>
      </c>
      <c r="V15" s="1374">
        <v>8449</v>
      </c>
      <c r="W15" s="1373">
        <v>99.999999999999986</v>
      </c>
      <c r="X15" s="1369"/>
      <c r="Y15" s="1375">
        <v>1.6476209048361934</v>
      </c>
    </row>
    <row r="16" spans="2:30" s="742" customFormat="1" ht="18" customHeight="1" x14ac:dyDescent="0.25">
      <c r="B16" s="836" t="s">
        <v>4</v>
      </c>
      <c r="D16" s="1371">
        <v>34375</v>
      </c>
      <c r="E16" s="1365"/>
      <c r="F16" s="1372">
        <v>5836</v>
      </c>
      <c r="G16" s="1373">
        <v>12.307822089124153</v>
      </c>
      <c r="H16" s="1372">
        <v>4519</v>
      </c>
      <c r="I16" s="1373">
        <v>9.530337220827974</v>
      </c>
      <c r="J16" s="1372">
        <v>3480</v>
      </c>
      <c r="K16" s="1373">
        <v>7.3391399708965137</v>
      </c>
      <c r="L16" s="1372">
        <v>2085</v>
      </c>
      <c r="M16" s="1373">
        <v>4.3971571377354115</v>
      </c>
      <c r="N16" s="1372">
        <v>5515</v>
      </c>
      <c r="O16" s="1373">
        <v>11.630849695256975</v>
      </c>
      <c r="P16" s="1372">
        <v>15773</v>
      </c>
      <c r="Q16" s="1373">
        <v>33.264441023261696</v>
      </c>
      <c r="R16" s="1372">
        <v>9598</v>
      </c>
      <c r="S16" s="1373">
        <v>20.241685471455384</v>
      </c>
      <c r="T16" s="1372">
        <v>611</v>
      </c>
      <c r="U16" s="1373">
        <v>1.288567391441888</v>
      </c>
      <c r="V16" s="1374">
        <v>47417</v>
      </c>
      <c r="W16" s="1373">
        <v>100</v>
      </c>
      <c r="X16" s="1369"/>
      <c r="Y16" s="1375">
        <v>1.3794036363636364</v>
      </c>
    </row>
    <row r="17" spans="2:25" s="742" customFormat="1" ht="18" customHeight="1" x14ac:dyDescent="0.25">
      <c r="B17" s="836" t="s">
        <v>40</v>
      </c>
      <c r="D17" s="1371">
        <v>23497</v>
      </c>
      <c r="E17" s="1365"/>
      <c r="F17" s="1372">
        <v>4155</v>
      </c>
      <c r="G17" s="1373">
        <v>12.402985074626866</v>
      </c>
      <c r="H17" s="1372">
        <v>5483</v>
      </c>
      <c r="I17" s="1373">
        <v>16.367164179104478</v>
      </c>
      <c r="J17" s="1372">
        <v>2759</v>
      </c>
      <c r="K17" s="1373">
        <v>8.2358208955223873</v>
      </c>
      <c r="L17" s="1372">
        <v>1390</v>
      </c>
      <c r="M17" s="1373">
        <v>4.1492537313432836</v>
      </c>
      <c r="N17" s="1372">
        <v>7290</v>
      </c>
      <c r="O17" s="1373">
        <v>21.761194029850746</v>
      </c>
      <c r="P17" s="1372">
        <v>4062</v>
      </c>
      <c r="Q17" s="1373">
        <v>12.125373134328358</v>
      </c>
      <c r="R17" s="1372">
        <v>8348</v>
      </c>
      <c r="S17" s="1373">
        <v>24.919402985074626</v>
      </c>
      <c r="T17" s="1372">
        <v>13</v>
      </c>
      <c r="U17" s="1373">
        <v>3.880597014925373E-2</v>
      </c>
      <c r="V17" s="1374">
        <v>33500</v>
      </c>
      <c r="W17" s="1373">
        <v>100</v>
      </c>
      <c r="X17" s="1369"/>
      <c r="Y17" s="1375">
        <v>1.4257139209260756</v>
      </c>
    </row>
    <row r="18" spans="2:25" s="742" customFormat="1" ht="18" customHeight="1" x14ac:dyDescent="0.25">
      <c r="B18" s="836" t="s">
        <v>41</v>
      </c>
      <c r="D18" s="1371">
        <v>45964</v>
      </c>
      <c r="E18" s="1365"/>
      <c r="F18" s="1372">
        <v>9</v>
      </c>
      <c r="G18" s="1373">
        <v>1.5773147093359505E-2</v>
      </c>
      <c r="H18" s="1372">
        <v>4347</v>
      </c>
      <c r="I18" s="1373">
        <v>7.6184300460926409</v>
      </c>
      <c r="J18" s="1372">
        <v>5839</v>
      </c>
      <c r="K18" s="1373">
        <v>10.233267319791794</v>
      </c>
      <c r="L18" s="1372">
        <v>3593</v>
      </c>
      <c r="M18" s="1373">
        <v>6.2969908340489669</v>
      </c>
      <c r="N18" s="1372">
        <v>14687</v>
      </c>
      <c r="O18" s="1373">
        <v>25.74002348446345</v>
      </c>
      <c r="P18" s="1372">
        <v>6473</v>
      </c>
      <c r="Q18" s="1373">
        <v>11.344397903924008</v>
      </c>
      <c r="R18" s="1372">
        <v>22046</v>
      </c>
      <c r="S18" s="1373">
        <v>38.637200091133735</v>
      </c>
      <c r="T18" s="1372">
        <v>65</v>
      </c>
      <c r="U18" s="1373">
        <v>0.11391717345204087</v>
      </c>
      <c r="V18" s="1374">
        <v>57059</v>
      </c>
      <c r="W18" s="1373">
        <v>99.999999999999986</v>
      </c>
      <c r="X18" s="1369"/>
      <c r="Y18" s="1375">
        <v>1.2413845618309982</v>
      </c>
    </row>
    <row r="19" spans="2:25" s="742" customFormat="1" ht="18" customHeight="1" x14ac:dyDescent="0.25">
      <c r="B19" s="836" t="s">
        <v>3</v>
      </c>
      <c r="D19" s="1371">
        <v>47436</v>
      </c>
      <c r="E19" s="1365"/>
      <c r="F19" s="1372">
        <v>23</v>
      </c>
      <c r="G19" s="1373">
        <v>3.2493218806509946E-2</v>
      </c>
      <c r="H19" s="1372">
        <v>19832</v>
      </c>
      <c r="I19" s="1373">
        <v>28.017631103074141</v>
      </c>
      <c r="J19" s="1372">
        <v>1122</v>
      </c>
      <c r="K19" s="1373">
        <v>1.5851039783001808</v>
      </c>
      <c r="L19" s="1372">
        <v>3189</v>
      </c>
      <c r="M19" s="1373">
        <v>4.5052554249547923</v>
      </c>
      <c r="N19" s="1372">
        <v>6236</v>
      </c>
      <c r="O19" s="1373">
        <v>8.8099005424954786</v>
      </c>
      <c r="P19" s="1372">
        <v>7574</v>
      </c>
      <c r="Q19" s="1373">
        <v>10.700158227848101</v>
      </c>
      <c r="R19" s="1372">
        <v>32491</v>
      </c>
      <c r="S19" s="1373">
        <v>45.901616184448464</v>
      </c>
      <c r="T19" s="1372">
        <v>317</v>
      </c>
      <c r="U19" s="1373">
        <v>0.44784132007233274</v>
      </c>
      <c r="V19" s="1374">
        <v>70784</v>
      </c>
      <c r="W19" s="1373">
        <v>99.999999999999986</v>
      </c>
      <c r="X19" s="1369"/>
      <c r="Y19" s="1375">
        <v>1.4922000168648284</v>
      </c>
    </row>
    <row r="20" spans="2:25" s="633" customFormat="1" ht="18" customHeight="1" x14ac:dyDescent="0.25">
      <c r="B20" s="836" t="s">
        <v>2</v>
      </c>
      <c r="D20" s="1371">
        <v>12234</v>
      </c>
      <c r="E20" s="1365"/>
      <c r="F20" s="1372">
        <v>425</v>
      </c>
      <c r="G20" s="1373">
        <v>3.0785947120608474</v>
      </c>
      <c r="H20" s="1372">
        <v>977</v>
      </c>
      <c r="I20" s="1373">
        <v>7.0771459616081129</v>
      </c>
      <c r="J20" s="1372">
        <v>193</v>
      </c>
      <c r="K20" s="1373">
        <v>1.3980441868888085</v>
      </c>
      <c r="L20" s="1372">
        <v>760</v>
      </c>
      <c r="M20" s="1373">
        <v>5.5052517203911631</v>
      </c>
      <c r="N20" s="1372">
        <v>3175</v>
      </c>
      <c r="O20" s="1373">
        <v>22.99891343716045</v>
      </c>
      <c r="P20" s="1372">
        <v>6230</v>
      </c>
      <c r="Q20" s="1373">
        <v>45.128576602680191</v>
      </c>
      <c r="R20" s="1372">
        <v>2045</v>
      </c>
      <c r="S20" s="1373">
        <v>14.81347337921043</v>
      </c>
      <c r="T20" s="1372">
        <v>0</v>
      </c>
      <c r="U20" s="1373">
        <v>0</v>
      </c>
      <c r="V20" s="1374">
        <v>13805</v>
      </c>
      <c r="W20" s="1373">
        <v>100.00000000000001</v>
      </c>
      <c r="X20" s="1369"/>
      <c r="Y20" s="1375">
        <v>1.1284126205656368</v>
      </c>
    </row>
    <row r="21" spans="2:25" s="633" customFormat="1" ht="18" customHeight="1" x14ac:dyDescent="0.25">
      <c r="B21" s="682" t="s">
        <v>35</v>
      </c>
      <c r="D21" s="1371">
        <v>27422</v>
      </c>
      <c r="E21" s="1365"/>
      <c r="F21" s="1372">
        <v>1412</v>
      </c>
      <c r="G21" s="1373">
        <v>4.0471208690418186</v>
      </c>
      <c r="H21" s="1372">
        <v>5871</v>
      </c>
      <c r="I21" s="1373">
        <v>16.827653415116512</v>
      </c>
      <c r="J21" s="1372">
        <v>7945</v>
      </c>
      <c r="K21" s="1373">
        <v>22.772220470635443</v>
      </c>
      <c r="L21" s="1372">
        <v>1739</v>
      </c>
      <c r="M21" s="1373">
        <v>4.9843790306400297</v>
      </c>
      <c r="N21" s="1372">
        <v>3655</v>
      </c>
      <c r="O21" s="1373">
        <v>10.47608128636533</v>
      </c>
      <c r="P21" s="1372">
        <v>6588</v>
      </c>
      <c r="Q21" s="1373">
        <v>18.882742411648369</v>
      </c>
      <c r="R21" s="1372">
        <v>7590</v>
      </c>
      <c r="S21" s="1373">
        <v>21.754707787554818</v>
      </c>
      <c r="T21" s="1372">
        <v>89</v>
      </c>
      <c r="U21" s="1373">
        <v>0.25509472899767838</v>
      </c>
      <c r="V21" s="1374">
        <v>34889</v>
      </c>
      <c r="W21" s="1373">
        <v>100</v>
      </c>
      <c r="X21" s="1369"/>
      <c r="Y21" s="1375">
        <v>1.2722996134490554</v>
      </c>
    </row>
    <row r="22" spans="2:25" s="633" customFormat="1" ht="21" customHeight="1" x14ac:dyDescent="0.25">
      <c r="B22" s="682" t="s">
        <v>42</v>
      </c>
      <c r="D22" s="1371">
        <v>65433</v>
      </c>
      <c r="E22" s="1365"/>
      <c r="F22" s="1372">
        <v>2464</v>
      </c>
      <c r="G22" s="1373">
        <v>2.6925136319430027</v>
      </c>
      <c r="H22" s="1372">
        <v>19968</v>
      </c>
      <c r="I22" s="1373">
        <v>21.819850731590048</v>
      </c>
      <c r="J22" s="1372">
        <v>15589</v>
      </c>
      <c r="K22" s="1373">
        <v>17.034738233912122</v>
      </c>
      <c r="L22" s="1372">
        <v>6850</v>
      </c>
      <c r="M22" s="1373">
        <v>7.4852753160753114</v>
      </c>
      <c r="N22" s="1372">
        <v>15415</v>
      </c>
      <c r="O22" s="1373">
        <v>16.844601313474588</v>
      </c>
      <c r="P22" s="1372">
        <v>13831</v>
      </c>
      <c r="Q22" s="1373">
        <v>15.1136996929398</v>
      </c>
      <c r="R22" s="1372">
        <v>17331</v>
      </c>
      <c r="S22" s="1373">
        <v>18.938292920131566</v>
      </c>
      <c r="T22" s="1372">
        <v>65</v>
      </c>
      <c r="U22" s="1373">
        <v>7.1028159933561347E-2</v>
      </c>
      <c r="V22" s="1374">
        <v>91513</v>
      </c>
      <c r="W22" s="1373">
        <v>100.00000000000001</v>
      </c>
      <c r="X22" s="1369"/>
      <c r="Y22" s="1375">
        <v>1.3985756422600217</v>
      </c>
    </row>
    <row r="23" spans="2:25" s="633" customFormat="1" ht="18" customHeight="1" x14ac:dyDescent="0.25">
      <c r="B23" s="682" t="s">
        <v>43</v>
      </c>
      <c r="D23" s="1371">
        <v>14012</v>
      </c>
      <c r="E23" s="1365"/>
      <c r="F23" s="1372">
        <v>1200</v>
      </c>
      <c r="G23" s="1373">
        <v>6.8716715341006696</v>
      </c>
      <c r="H23" s="1372">
        <v>2707</v>
      </c>
      <c r="I23" s="1373">
        <v>15.501345702342094</v>
      </c>
      <c r="J23" s="1372">
        <v>528</v>
      </c>
      <c r="K23" s="1373">
        <v>3.0235354750042949</v>
      </c>
      <c r="L23" s="1372">
        <v>1492</v>
      </c>
      <c r="M23" s="1373">
        <v>8.5437782740651667</v>
      </c>
      <c r="N23" s="1372">
        <v>2783</v>
      </c>
      <c r="O23" s="1373">
        <v>15.93655156616847</v>
      </c>
      <c r="P23" s="1372">
        <v>753</v>
      </c>
      <c r="Q23" s="1373">
        <v>4.3119738876481701</v>
      </c>
      <c r="R23" s="1372">
        <v>8000</v>
      </c>
      <c r="S23" s="1373">
        <v>45.811143560671134</v>
      </c>
      <c r="T23" s="1372">
        <v>0</v>
      </c>
      <c r="U23" s="1373">
        <v>0</v>
      </c>
      <c r="V23" s="1374">
        <v>17463</v>
      </c>
      <c r="W23" s="1373">
        <v>100</v>
      </c>
      <c r="X23" s="1369"/>
      <c r="Y23" s="1375">
        <v>1.2462888952326576</v>
      </c>
    </row>
    <row r="24" spans="2:25" s="633" customFormat="1" ht="22.5" customHeight="1" x14ac:dyDescent="0.25">
      <c r="B24" s="682" t="s">
        <v>44</v>
      </c>
      <c r="D24" s="1371">
        <v>3233</v>
      </c>
      <c r="E24" s="1365"/>
      <c r="F24" s="1376">
        <v>329</v>
      </c>
      <c r="G24" s="1377">
        <v>7.9699612403100772</v>
      </c>
      <c r="H24" s="1376">
        <v>339</v>
      </c>
      <c r="I24" s="1373">
        <v>8.2122093023255811</v>
      </c>
      <c r="J24" s="1376">
        <v>176</v>
      </c>
      <c r="K24" s="1373">
        <v>4.2635658914728678</v>
      </c>
      <c r="L24" s="1376">
        <v>191</v>
      </c>
      <c r="M24" s="1373">
        <v>4.6269379844961236</v>
      </c>
      <c r="N24" s="1376">
        <v>1040</v>
      </c>
      <c r="O24" s="1373">
        <v>25.193798449612402</v>
      </c>
      <c r="P24" s="1376">
        <v>749</v>
      </c>
      <c r="Q24" s="1373">
        <v>18.144379844961239</v>
      </c>
      <c r="R24" s="1376">
        <v>1293</v>
      </c>
      <c r="S24" s="1373">
        <v>31.322674418604652</v>
      </c>
      <c r="T24" s="1376">
        <v>11</v>
      </c>
      <c r="U24" s="1373">
        <v>0.26647286821705424</v>
      </c>
      <c r="V24" s="1378">
        <v>4128</v>
      </c>
      <c r="W24" s="1373">
        <v>99.999999999999986</v>
      </c>
      <c r="X24" s="1369"/>
      <c r="Y24" s="1375">
        <v>1.2768326631611506</v>
      </c>
    </row>
    <row r="25" spans="2:25" s="633" customFormat="1" ht="18" customHeight="1" x14ac:dyDescent="0.25">
      <c r="B25" s="682" t="s">
        <v>45</v>
      </c>
      <c r="D25" s="1371">
        <v>17179</v>
      </c>
      <c r="E25" s="1365"/>
      <c r="F25" s="1376">
        <v>281</v>
      </c>
      <c r="G25" s="1377">
        <v>1.1438573638361964</v>
      </c>
      <c r="H25" s="1376">
        <v>4948</v>
      </c>
      <c r="I25" s="1373">
        <v>20.141659203777579</v>
      </c>
      <c r="J25" s="1376">
        <v>1392</v>
      </c>
      <c r="K25" s="1373">
        <v>5.6663681511031507</v>
      </c>
      <c r="L25" s="1376">
        <v>1958</v>
      </c>
      <c r="M25" s="1373">
        <v>7.9703655458764144</v>
      </c>
      <c r="N25" s="1376">
        <v>6007</v>
      </c>
      <c r="O25" s="1373">
        <v>24.452495318733209</v>
      </c>
      <c r="P25" s="1376">
        <v>666</v>
      </c>
      <c r="Q25" s="1373">
        <v>2.7110640722950419</v>
      </c>
      <c r="R25" s="1376">
        <v>7231</v>
      </c>
      <c r="S25" s="1373">
        <v>29.434991451599771</v>
      </c>
      <c r="T25" s="1376">
        <v>2083</v>
      </c>
      <c r="U25" s="1373">
        <v>8.479198892778637</v>
      </c>
      <c r="V25" s="1378">
        <v>24566</v>
      </c>
      <c r="W25" s="1373">
        <v>100</v>
      </c>
      <c r="X25" s="1369"/>
      <c r="Y25" s="1375">
        <v>1.4300017463181791</v>
      </c>
    </row>
    <row r="26" spans="2:25" s="633" customFormat="1" ht="18" customHeight="1" x14ac:dyDescent="0.25">
      <c r="B26" s="682" t="s">
        <v>46</v>
      </c>
      <c r="D26" s="1371">
        <v>2201</v>
      </c>
      <c r="E26" s="1365"/>
      <c r="F26" s="1376">
        <v>376</v>
      </c>
      <c r="G26" s="1377">
        <v>10.889081957717927</v>
      </c>
      <c r="H26" s="1376">
        <v>448</v>
      </c>
      <c r="I26" s="1373">
        <v>12.974225311323487</v>
      </c>
      <c r="J26" s="1376">
        <v>613</v>
      </c>
      <c r="K26" s="1373">
        <v>17.752678830002896</v>
      </c>
      <c r="L26" s="1376">
        <v>414</v>
      </c>
      <c r="M26" s="1373">
        <v>11.989574283231972</v>
      </c>
      <c r="N26" s="1376">
        <v>683</v>
      </c>
      <c r="O26" s="1373">
        <v>19.779901534897192</v>
      </c>
      <c r="P26" s="1376">
        <v>450</v>
      </c>
      <c r="Q26" s="1373">
        <v>13.032145960034752</v>
      </c>
      <c r="R26" s="1376">
        <v>469</v>
      </c>
      <c r="S26" s="1373">
        <v>13.582392122791775</v>
      </c>
      <c r="T26" s="1376">
        <v>0</v>
      </c>
      <c r="U26" s="1373">
        <v>0</v>
      </c>
      <c r="V26" s="1378">
        <v>3453</v>
      </c>
      <c r="W26" s="1373">
        <v>100</v>
      </c>
      <c r="X26" s="1369"/>
      <c r="Y26" s="1375">
        <v>1.5688323489323035</v>
      </c>
    </row>
    <row r="27" spans="2:25" s="633" customFormat="1" ht="18" customHeight="1" x14ac:dyDescent="0.25">
      <c r="B27" s="682" t="s">
        <v>1</v>
      </c>
      <c r="D27" s="1371">
        <v>1151</v>
      </c>
      <c r="E27" s="1365"/>
      <c r="F27" s="1376">
        <v>172</v>
      </c>
      <c r="G27" s="1377">
        <v>11.878453038674033</v>
      </c>
      <c r="H27" s="1376">
        <v>181</v>
      </c>
      <c r="I27" s="1373">
        <v>12.5</v>
      </c>
      <c r="J27" s="1376">
        <v>343</v>
      </c>
      <c r="K27" s="1373">
        <v>23.687845303867402</v>
      </c>
      <c r="L27" s="1376">
        <v>16</v>
      </c>
      <c r="M27" s="1373">
        <v>1.1049723756906078</v>
      </c>
      <c r="N27" s="1376">
        <v>74</v>
      </c>
      <c r="O27" s="1373">
        <v>5.1104972375690609</v>
      </c>
      <c r="P27" s="1376">
        <v>0</v>
      </c>
      <c r="Q27" s="1373">
        <v>0</v>
      </c>
      <c r="R27" s="1376">
        <v>662</v>
      </c>
      <c r="S27" s="1373">
        <v>45.718232044198892</v>
      </c>
      <c r="T27" s="1376">
        <v>0</v>
      </c>
      <c r="U27" s="1373">
        <v>0</v>
      </c>
      <c r="V27" s="1374">
        <v>1448</v>
      </c>
      <c r="W27" s="1373">
        <v>100</v>
      </c>
      <c r="X27" s="1369"/>
      <c r="Y27" s="1375">
        <v>1.258036490008688</v>
      </c>
    </row>
    <row r="28" spans="2:25" s="633" customFormat="1" ht="8.25" customHeight="1" x14ac:dyDescent="0.25">
      <c r="B28" s="688"/>
      <c r="D28" s="1379"/>
      <c r="E28" s="1365"/>
      <c r="F28" s="1380"/>
      <c r="G28" s="1381"/>
      <c r="H28" s="1380"/>
      <c r="I28" s="1382"/>
      <c r="J28" s="1380"/>
      <c r="K28" s="1382"/>
      <c r="L28" s="1380"/>
      <c r="M28" s="1382"/>
      <c r="N28" s="1380"/>
      <c r="O28" s="1381"/>
      <c r="P28" s="1380"/>
      <c r="Q28" s="1381"/>
      <c r="R28" s="1380"/>
      <c r="S28" s="1381"/>
      <c r="T28" s="1380"/>
      <c r="U28" s="1381"/>
      <c r="V28" s="1383"/>
      <c r="W28" s="1382"/>
      <c r="X28" s="1369"/>
      <c r="Y28" s="1384"/>
    </row>
    <row r="29" spans="2:25" s="633" customFormat="1" ht="3" customHeight="1" x14ac:dyDescent="0.25">
      <c r="B29" s="630"/>
      <c r="C29" s="631"/>
      <c r="D29" s="1385"/>
      <c r="E29" s="1386"/>
      <c r="F29" s="1387"/>
      <c r="G29" s="1387"/>
      <c r="H29" s="1387"/>
      <c r="I29" s="1387"/>
      <c r="J29" s="1387"/>
      <c r="K29" s="1387"/>
      <c r="L29" s="1387"/>
      <c r="M29" s="1387"/>
      <c r="N29" s="1387"/>
      <c r="O29" s="1387"/>
      <c r="P29" s="1387"/>
      <c r="Q29" s="1387"/>
      <c r="R29" s="1387"/>
      <c r="S29" s="1387"/>
      <c r="T29" s="1387"/>
      <c r="U29" s="1387"/>
      <c r="V29" s="1388"/>
      <c r="W29" s="1387"/>
      <c r="X29" s="1387"/>
      <c r="Y29" s="1387"/>
    </row>
    <row r="30" spans="2:25" s="1225" customFormat="1" ht="20.25" customHeight="1" x14ac:dyDescent="0.25">
      <c r="B30" s="1249" t="s">
        <v>0</v>
      </c>
      <c r="D30" s="1389">
        <f>SUM(D10:D27)</f>
        <v>415590</v>
      </c>
      <c r="E30" s="1390"/>
      <c r="F30" s="1391">
        <f>SUM(F10:F27)</f>
        <v>24525</v>
      </c>
      <c r="G30" s="1392">
        <f>F30*100/$V30</f>
        <v>4.3513746085537113</v>
      </c>
      <c r="H30" s="1391">
        <f>SUM(H10:H27)</f>
        <v>100807</v>
      </c>
      <c r="I30" s="1392">
        <f>H30*100/$V30</f>
        <v>17.885790832394452</v>
      </c>
      <c r="J30" s="1391">
        <f>SUM(J10:J27)</f>
        <v>70329</v>
      </c>
      <c r="K30" s="1392">
        <f>J30*100/$V30</f>
        <v>12.478198770437267</v>
      </c>
      <c r="L30" s="1391">
        <f>SUM(L10:L27)</f>
        <v>33216</v>
      </c>
      <c r="M30" s="1392">
        <f>L30*100/$V30</f>
        <v>5.8933846686124394</v>
      </c>
      <c r="N30" s="1391">
        <f>SUM(N10:N27)</f>
        <v>89488</v>
      </c>
      <c r="O30" s="1392">
        <f>N30*100/$V30</f>
        <v>15.877505034465017</v>
      </c>
      <c r="P30" s="1391">
        <f>SUM(P10:P27)</f>
        <v>75163</v>
      </c>
      <c r="Q30" s="1392">
        <f>P30*100/$V30</f>
        <v>13.335876440477985</v>
      </c>
      <c r="R30" s="1391">
        <f>SUM(R10:R27)</f>
        <v>166800</v>
      </c>
      <c r="S30" s="1392">
        <f>R30*100/$V30</f>
        <v>29.59467012056102</v>
      </c>
      <c r="T30" s="1391">
        <f>SUM(T10:T28)</f>
        <v>3287</v>
      </c>
      <c r="U30" s="1392">
        <f>T30*100/$V30</f>
        <v>0.58319952449810597</v>
      </c>
      <c r="V30" s="1391">
        <f>SUM(V10:V27)</f>
        <v>563615</v>
      </c>
      <c r="W30" s="1392">
        <f>G30+I30+K30+M30+O30+Q30+S30+U30</f>
        <v>100.00000000000001</v>
      </c>
      <c r="X30" s="1393"/>
      <c r="Y30" s="1394">
        <f>(V30/D30)</f>
        <v>1.3561803700762771</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96</vt:i4>
      </vt:variant>
      <vt:variant>
        <vt:lpstr>Rangos con nombre</vt:lpstr>
      </vt:variant>
      <vt:variant>
        <vt:i4>83</vt:i4>
      </vt:variant>
    </vt:vector>
  </HeadingPairs>
  <TitlesOfParts>
    <vt:vector size="179"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12BenefEfect_pre</vt:lpstr>
      <vt:lpstr>12BenefEfect_pre_GI</vt:lpstr>
      <vt:lpstr>12BenefEfect_pre_GII</vt:lpstr>
      <vt:lpstr>12BenefEfect_pre_GIII</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'12BenefEfect_pre'!Área_de_impresión</vt:lpstr>
      <vt:lpstr>'12BenefEfect_pre_GI'!Área_de_impresión</vt:lpstr>
      <vt:lpstr>'12BenefEfect_pre_GII'!Área_de_impresión</vt:lpstr>
      <vt:lpstr>'12BenefEfect_pre_GIII'!Área_de_impresión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Miguel Ayora López</dc:creator>
  <cp:lastModifiedBy>Paloma García Rueda</cp:lastModifiedBy>
  <cp:lastPrinted>2025-09-09T11:28:56Z</cp:lastPrinted>
  <dcterms:created xsi:type="dcterms:W3CDTF">2023-11-02T11:23:22Z</dcterms:created>
  <dcterms:modified xsi:type="dcterms:W3CDTF">2025-09-11T09:21:39Z</dcterms:modified>
</cp:coreProperties>
</file>